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defaultThemeVersion="124226"/>
  <mc:AlternateContent xmlns:mc="http://schemas.openxmlformats.org/markup-compatibility/2006">
    <mc:Choice Requires="x15">
      <x15ac:absPath xmlns:x15ac="http://schemas.microsoft.com/office/spreadsheetml/2010/11/ac" url="/Users/soundfuze/Desktop/Jupyter/Capstone/Source/"/>
    </mc:Choice>
  </mc:AlternateContent>
  <xr:revisionPtr revIDLastSave="0" documentId="13_ncr:1_{BC8C58A5-0BB2-E549-B226-FB9403E708D1}" xr6:coauthVersionLast="47" xr6:coauthVersionMax="47" xr10:uidLastSave="{00000000-0000-0000-0000-000000000000}"/>
  <bookViews>
    <workbookView xWindow="14580" yWindow="500" windowWidth="39660" windowHeight="28300" tabRatio="831" activeTab="6" xr2:uid="{00000000-000D-0000-FFFF-FFFF00000000}"/>
  </bookViews>
  <sheets>
    <sheet name="Cover" sheetId="18" r:id="rId1"/>
    <sheet name="AnnualAverageMethod" sheetId="24" r:id="rId2"/>
    <sheet name="ItemsWeights" sheetId="4" r:id="rId3"/>
    <sheet name="Calculator" sheetId="20" r:id="rId4"/>
    <sheet name="Section 1 Index" sheetId="21" r:id="rId5"/>
    <sheet name="Section 1 Average Price" sheetId="13" r:id="rId6"/>
    <sheet name="Section 2 Index" sheetId="14" r:id="rId7"/>
    <sheet name="Section 2 Average Price" sheetId="15" r:id="rId8"/>
  </sheets>
  <definedNames>
    <definedName name="_xlnm._FilterDatabase" localSheetId="5" hidden="1">'Section 1 Average Price'!$A$4:$BM$4</definedName>
    <definedName name="_xlnm._FilterDatabase" localSheetId="7" hidden="1">'Section 2 Average Price'!$AE$1:$AE$306</definedName>
    <definedName name="Cities">'Section 2 Index'!$D$6:$D$291</definedName>
    <definedName name="_xlnm.Print_Area" localSheetId="2">ItemsWeights!$A$1:$H$40</definedName>
    <definedName name="_xlnm.Print_Area" localSheetId="6">'Section 2 Index'!$A$1:$K$270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4" i="14" l="1"/>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A29" i="20"/>
  <c r="A28" i="20"/>
  <c r="A27" i="20"/>
  <c r="A26" i="20"/>
  <c r="A25" i="20"/>
  <c r="A24" i="20"/>
  <c r="B3" i="20"/>
  <c r="B74" i="20" s="1"/>
  <c r="B4" i="20"/>
  <c r="C45" i="20" s="1"/>
  <c r="B38" i="20" l="1"/>
  <c r="B67" i="20"/>
  <c r="B70" i="20"/>
  <c r="B49" i="20"/>
  <c r="B54" i="20"/>
  <c r="B81" i="20"/>
  <c r="B37" i="20"/>
  <c r="B28" i="20"/>
  <c r="B59" i="20"/>
  <c r="B63" i="20"/>
  <c r="B33" i="20"/>
  <c r="B48" i="20"/>
  <c r="B72" i="20"/>
  <c r="B88" i="20"/>
  <c r="B66" i="20"/>
  <c r="B77" i="20"/>
  <c r="B39" i="20"/>
  <c r="B61" i="20"/>
  <c r="B71" i="20"/>
  <c r="B43" i="20"/>
  <c r="B24" i="20"/>
  <c r="B62" i="20"/>
  <c r="B29" i="20"/>
  <c r="B87" i="20"/>
  <c r="B23" i="20"/>
  <c r="B65" i="20"/>
  <c r="B84" i="20"/>
  <c r="B51" i="20"/>
  <c r="B35" i="20"/>
  <c r="B52" i="20"/>
  <c r="B34" i="20"/>
  <c r="B47" i="20"/>
  <c r="B55" i="20"/>
  <c r="B36" i="20"/>
  <c r="B53" i="20"/>
  <c r="B64" i="20"/>
  <c r="B82" i="20"/>
  <c r="B75" i="20"/>
  <c r="B50" i="20"/>
  <c r="B68" i="20"/>
  <c r="B69" i="20"/>
  <c r="B32" i="20"/>
  <c r="B85" i="20"/>
  <c r="B41" i="20"/>
  <c r="B40" i="20"/>
  <c r="B78" i="20"/>
  <c r="B57" i="20"/>
  <c r="B76" i="20"/>
  <c r="B27" i="20"/>
  <c r="B73" i="20"/>
  <c r="B25" i="20"/>
  <c r="B60" i="20"/>
  <c r="B42" i="20"/>
  <c r="B44" i="20"/>
  <c r="B22" i="20"/>
  <c r="B45" i="20"/>
  <c r="B46" i="20"/>
  <c r="B26" i="20"/>
  <c r="B79" i="20"/>
  <c r="B58" i="20"/>
  <c r="B56" i="20"/>
  <c r="B80" i="20"/>
  <c r="B86" i="20"/>
  <c r="B83" i="20"/>
  <c r="C60" i="20"/>
  <c r="C55" i="20"/>
  <c r="C57" i="20"/>
  <c r="C77" i="20"/>
  <c r="C38" i="20"/>
  <c r="C64" i="20"/>
  <c r="C50" i="20"/>
  <c r="C73" i="20"/>
  <c r="C43" i="20"/>
  <c r="C56" i="20"/>
  <c r="C83" i="20"/>
  <c r="C62" i="20"/>
  <c r="C25" i="20"/>
  <c r="C16" i="20" s="1"/>
  <c r="C78" i="20"/>
  <c r="C88" i="20"/>
  <c r="C29" i="20"/>
  <c r="C22" i="20"/>
  <c r="C26" i="20"/>
  <c r="C71" i="20"/>
  <c r="C39" i="20"/>
  <c r="C52" i="20"/>
  <c r="C53" i="20"/>
  <c r="C35" i="20"/>
  <c r="C87" i="20"/>
  <c r="C72" i="20"/>
  <c r="C80" i="20"/>
  <c r="C81" i="20"/>
  <c r="C84" i="20"/>
  <c r="C23" i="20"/>
  <c r="A11" i="20" s="1"/>
  <c r="C51" i="20"/>
  <c r="C54" i="20"/>
  <c r="C59" i="20"/>
  <c r="C37" i="20"/>
  <c r="C36" i="20"/>
  <c r="C63" i="20"/>
  <c r="C24" i="20"/>
  <c r="C15" i="20" s="1"/>
  <c r="C79" i="20"/>
  <c r="C33" i="20"/>
  <c r="C65" i="20"/>
  <c r="C34" i="20"/>
  <c r="C68" i="20"/>
  <c r="C66" i="20"/>
  <c r="C42" i="20"/>
  <c r="C82" i="20"/>
  <c r="C47" i="20"/>
  <c r="C86" i="20"/>
  <c r="C69" i="20"/>
  <c r="C44" i="20"/>
  <c r="C76" i="20"/>
  <c r="C61" i="20"/>
  <c r="C40" i="20"/>
  <c r="C70" i="20"/>
  <c r="C28" i="20"/>
  <c r="C58" i="20"/>
  <c r="C75" i="20"/>
  <c r="C27" i="20"/>
  <c r="C18" i="20" s="1"/>
  <c r="C49" i="20"/>
  <c r="C46" i="20"/>
  <c r="C32" i="20"/>
  <c r="C85" i="20"/>
  <c r="C74" i="20"/>
  <c r="A14" i="20"/>
  <c r="C41" i="20"/>
  <c r="C67" i="20"/>
  <c r="C48" i="20"/>
  <c r="C19" i="20" l="1"/>
  <c r="C17" i="20"/>
</calcChain>
</file>

<file path=xl/sharedStrings.xml><?xml version="1.0" encoding="utf-8"?>
<sst xmlns="http://schemas.openxmlformats.org/spreadsheetml/2006/main" count="4411" uniqueCount="895">
  <si>
    <t>.</t>
  </si>
  <si>
    <r>
      <t>ABOUT THE INDEX:</t>
    </r>
    <r>
      <rPr>
        <sz val="10"/>
        <rFont val="Arial"/>
        <family val="2"/>
      </rPr>
      <t xml:space="preserve"> C2ER produces the </t>
    </r>
    <r>
      <rPr>
        <i/>
        <sz val="10"/>
        <rFont val="Arial"/>
        <family val="2"/>
      </rPr>
      <t>Cost of Living Index</t>
    </r>
    <r>
      <rPr>
        <sz val="10"/>
        <rFont val="Arial"/>
        <family val="2"/>
      </rPr>
      <t xml:space="preserve"> to provide a useful and reasonably accurate measure of living cost differences among urban areas. Items on which the Index is based have been carefully chosen to reflect the different categories of consumer expenditures. Weights assigned to relative costs are based on government survey data on expenditure patterns for professional and executive households. All items are priced in each place at a specified time and according to standardized specifications.</t>
    </r>
  </si>
  <si>
    <r>
      <t xml:space="preserve">INTERPRETING THE INDEX: </t>
    </r>
    <r>
      <rPr>
        <sz val="10"/>
        <rFont val="Arial"/>
        <family val="2"/>
      </rPr>
      <t xml:space="preserve">The </t>
    </r>
    <r>
      <rPr>
        <i/>
        <sz val="10"/>
        <rFont val="Arial"/>
        <family val="2"/>
      </rPr>
      <t>Cost of Living Index</t>
    </r>
    <r>
      <rPr>
        <sz val="10"/>
        <rFont val="Arial"/>
        <family val="2"/>
      </rPr>
      <t xml:space="preserve"> measures relative price levels for consumer goods and services in participating areas. The average for all participating places, both metropolitan and nonmetropolitan, equals 100, and each participant’s index is read as a percentage of the average for all places.</t>
    </r>
  </si>
  <si>
    <r>
      <t xml:space="preserve">The </t>
    </r>
    <r>
      <rPr>
        <b/>
        <i/>
        <sz val="10"/>
        <rFont val="Arial"/>
        <family val="2"/>
      </rPr>
      <t>Index</t>
    </r>
    <r>
      <rPr>
        <b/>
        <sz val="10"/>
        <rFont val="Arial"/>
        <family val="2"/>
      </rPr>
      <t xml:space="preserve"> does not measure inflation</t>
    </r>
    <r>
      <rPr>
        <sz val="10"/>
        <rFont val="Arial"/>
        <family val="2"/>
      </rPr>
      <t xml:space="preserve"> (price change over time). Because each quarterly report is a separate comparison of prices at a single point in time, and because both the number and the mix of participants changes from one quarter to the next, </t>
    </r>
    <r>
      <rPr>
        <b/>
        <sz val="10"/>
        <rFont val="Arial"/>
        <family val="2"/>
      </rPr>
      <t>Index data from different quarters cannot be compared</t>
    </r>
    <r>
      <rPr>
        <sz val="10"/>
        <rFont val="Arial"/>
        <family val="2"/>
      </rPr>
      <t xml:space="preserve">. For inflation data, contact the US Bureau of Labor Statistics (BLS) at </t>
    </r>
    <r>
      <rPr>
        <u/>
        <sz val="10"/>
        <rFont val="Arial"/>
        <family val="2"/>
      </rPr>
      <t>www.bls.gov</t>
    </r>
    <r>
      <rPr>
        <sz val="10"/>
        <rFont val="Arial"/>
        <family val="2"/>
      </rPr>
      <t>.</t>
    </r>
  </si>
  <si>
    <t>Because the number of items priced is limited, it is not valid to treat percentage differences between areas as exact measures. Since judgment sampling is used in this survey, no confidence interval can be determined. Small differences, however, should not be construed as significant—or even as indicating correctly which area is the more expensive.</t>
  </si>
  <si>
    <r>
      <t xml:space="preserve">PARTICIPATING AREAS: </t>
    </r>
    <r>
      <rPr>
        <sz val="10"/>
        <rFont val="Arial"/>
        <family val="2"/>
      </rPr>
      <t>Areas included in this survey are those where chambers of commerce or similar organizations have volunteered to participate. The number of respondents varies from quarter to quarter, and C2ER makes a continuing effort to expand coverage of metropolitan areas. Any metropolitan area not represented in this report is absent because local organizations have opted not to collect data.</t>
    </r>
    <r>
      <rPr>
        <b/>
        <sz val="10"/>
        <rFont val="Arial"/>
        <family val="2"/>
      </rPr>
      <t xml:space="preserve"> </t>
    </r>
    <r>
      <rPr>
        <b/>
        <i/>
        <sz val="10"/>
        <rFont val="Arial"/>
        <family val="2"/>
      </rPr>
      <t>C2ER has no data for areas that do not appear in this report.</t>
    </r>
  </si>
  <si>
    <r>
      <t>PRICE REPORTING:</t>
    </r>
    <r>
      <rPr>
        <sz val="10"/>
        <rFont val="Arial"/>
        <family val="2"/>
      </rPr>
      <t xml:space="preserve"> C2ER stringently reviews all prices reported, and attempts to eliminate errors and noncompliance with specifications. All price data are obtained from sources deemed reliable, but no representation is made as to the complete accuracy thereof. They are published subject to errors, omissions, changes, and withdrawals without notice.</t>
    </r>
  </si>
  <si>
    <r>
      <t>SPECIFICATIONS:</t>
    </r>
    <r>
      <rPr>
        <sz val="10"/>
        <rFont val="Arial"/>
        <family val="2"/>
      </rPr>
      <t xml:space="preserve"> Abbreviated specifications for all items are presented only as a guide to users of this report; far more detailed specifications are contained in the manual that governs pricing, which may be found at </t>
    </r>
    <r>
      <rPr>
        <u/>
        <sz val="10"/>
        <rFont val="Arial"/>
        <family val="2"/>
      </rPr>
      <t>www.c2er.org</t>
    </r>
  </si>
  <si>
    <r>
      <t xml:space="preserve">EXCLUSION OF TAXES: </t>
    </r>
    <r>
      <rPr>
        <sz val="10"/>
        <rFont val="Arial"/>
        <family val="2"/>
      </rPr>
      <t>C2ER is fully cognizant that state and local taxes are an integral part of the cost of living, and that tax burdens vary widely not only among states and metropolitan areas, but even within metropolitan areas. Due to the multiplicity of state and local taxes, taxing jurisdictions, and assessment procedures, it is not feasible to calculate local tax burdens reliably. C2ER has opted to produce an index that adequately measures differences in goods and services costs, rather than to produce an inaccurate measure that attempts to incorporate taxes levied on real and intangible property, retail purchases, and income.</t>
    </r>
  </si>
  <si>
    <r>
      <t>TWO SECTIONS OF QUARTERLY DATA:</t>
    </r>
    <r>
      <rPr>
        <sz val="10"/>
        <rFont val="Arial"/>
        <family val="2"/>
      </rPr>
      <t xml:space="preserve"> The</t>
    </r>
    <r>
      <rPr>
        <i/>
        <sz val="10"/>
        <rFont val="Arial"/>
        <family val="2"/>
      </rPr>
      <t xml:space="preserve"> Cost of Living Index </t>
    </r>
    <r>
      <rPr>
        <sz val="10"/>
        <rFont val="Arial"/>
        <family val="2"/>
      </rPr>
      <t>presents data in two sections:</t>
    </r>
  </si>
  <si>
    <r>
      <t>URBAN AREA INDEX DATA:</t>
    </r>
    <r>
      <rPr>
        <b/>
        <sz val="10"/>
        <rFont val="Arial"/>
        <family val="2"/>
      </rPr>
      <t xml:space="preserve"> </t>
    </r>
    <r>
      <rPr>
        <sz val="10"/>
        <rFont val="Arial"/>
        <family val="2"/>
      </rPr>
      <t>This section shows each participating area's Composite Index and six component indexes—Grocery Items, Housing, Utilities, Transportation, Health Care, and Miscellaneous Goods and Services. Places are listed by state. Within each state, places appear alphabetically within metropolitan area, metropolitan division or micropolitan area in the U.S.  C2ER has adopted the new 2013 metro and micro area definitions announced by the US Office of Management and Budget (OMB).</t>
    </r>
  </si>
  <si>
    <t xml:space="preserve">Data users who opt to use suburban places as surrogates for central cities should be aware that living cost differences can exist within large metropolitan areas.  This caution is particularly important where there are substantial differences in housing costs and/or utility rates.  </t>
  </si>
  <si>
    <r>
      <t xml:space="preserve">AVERAGE PRICES: </t>
    </r>
    <r>
      <rPr>
        <sz val="10"/>
        <rFont val="Arial"/>
        <family val="2"/>
      </rPr>
      <t>The average price reported for each item in the survey is shown for each participating place. Places are listed alphabetically within state, without respect to metropolitan or micropolitan status. After the final state listing, this section presents the median, average, standard deviation, and range for each item.</t>
    </r>
  </si>
  <si>
    <r>
      <t xml:space="preserve">DATA REQUESTS: </t>
    </r>
    <r>
      <rPr>
        <sz val="10"/>
        <rFont val="Arial"/>
        <family val="2"/>
      </rPr>
      <t>Please use our website or direct requests for data to your local chamber of commerce or public library.</t>
    </r>
  </si>
  <si>
    <r>
      <t>OTHER QUESTIONS:</t>
    </r>
    <r>
      <rPr>
        <sz val="10"/>
        <rFont val="Arial"/>
        <family val="2"/>
      </rPr>
      <t xml:space="preserve"> Please direct all questions except data requests to C2ER at the mailing address shown on the previous page, voice 703-522-4980, fax 480-393-5098, or www.c2er.org (“Contact Us”).</t>
    </r>
  </si>
  <si>
    <r>
      <t xml:space="preserve">SUBSCRIPTIONS: </t>
    </r>
    <r>
      <rPr>
        <sz val="10"/>
        <rFont val="Arial"/>
        <family val="2"/>
      </rPr>
      <t>This quarterly report is available by subscription for US$350 per year. Subscriptions begin with the current issue unless the subscriber specifies otherwise. Single copies of current or back reports may be purchased for $82.50 each. Electronic subscriptions are available for $275 for four quarters. Combined print/electronic subscriptions are available for $325 per year. Order forms are available from the C2ER Subscription Office (voice 703-522-4980, fax 480-393-5098, or www.c2er.org). Please call or e-mail info@c2er.org about international orders.</t>
    </r>
  </si>
  <si>
    <t>Fax and Internet orders may be placed with VISA, MasterCard, or American Express account number; mail orders may use any of those options plus check (payable to “C2ER”) or government purchase order in U.S. currency.</t>
  </si>
  <si>
    <t>If you have questions about your subscription, contact the C2ER Subscription Office (703-522-4980).</t>
  </si>
  <si>
    <r>
      <t>COPYRIGHT POLICY:</t>
    </r>
    <r>
      <rPr>
        <sz val="10"/>
        <rFont val="Arial"/>
        <family val="2"/>
      </rPr>
      <t xml:space="preserve"> Each issue of the </t>
    </r>
    <r>
      <rPr>
        <i/>
        <sz val="10"/>
        <rFont val="Arial"/>
        <family val="2"/>
      </rPr>
      <t>Cost of Living Index</t>
    </r>
    <r>
      <rPr>
        <sz val="10"/>
        <rFont val="Arial"/>
        <family val="2"/>
      </rPr>
      <t xml:space="preserve"> is copyrighted. Printing, transferring into computer-readable format, or otherwise reproducing an entire Index report or any part thereof </t>
    </r>
    <r>
      <rPr>
        <b/>
        <sz val="10"/>
        <rFont val="Arial"/>
        <family val="2"/>
      </rPr>
      <t>for sale</t>
    </r>
    <r>
      <rPr>
        <sz val="10"/>
        <rFont val="Arial"/>
        <family val="2"/>
      </rPr>
      <t xml:space="preserve"> is expressly prohibited unless written permission is obtained from C2ER. News media, however, are permitted to use </t>
    </r>
    <r>
      <rPr>
        <i/>
        <sz val="10"/>
        <rFont val="Arial"/>
        <family val="2"/>
      </rPr>
      <t>Index</t>
    </r>
    <r>
      <rPr>
        <sz val="10"/>
        <rFont val="Arial"/>
        <family val="2"/>
      </rPr>
      <t xml:space="preserve"> data in editorial form in both paper copy and on the Internet, and are permitted to reproduce tables in part to illustrate text, provided appropriate credit is given to C2ER.  </t>
    </r>
  </si>
  <si>
    <t xml:space="preserve">They are granted no other reproduction rights. </t>
  </si>
  <si>
    <r>
      <t xml:space="preserve">Participants may post on their Internet sites index data (but not average prices) for their area, for any areas over 2 million population, and for no more than five other areas. Other Internet posting of any </t>
    </r>
    <r>
      <rPr>
        <i/>
        <sz val="10"/>
        <rFont val="Arial"/>
        <family val="2"/>
      </rPr>
      <t>Cost of Living Index</t>
    </r>
    <r>
      <rPr>
        <sz val="10"/>
        <rFont val="Arial"/>
        <family val="2"/>
      </rPr>
      <t xml:space="preserve"> data without written permission from C2ER is prohibited.</t>
    </r>
  </si>
  <si>
    <t>Any questions about copyright policy or reproduction rights should be addressed to the C2ER Subscription Office.</t>
  </si>
  <si>
    <r>
      <t xml:space="preserve">C2ER: </t>
    </r>
    <r>
      <rPr>
        <sz val="10"/>
        <rFont val="Arial"/>
        <family val="2"/>
      </rPr>
      <t>C2ER, founded in 1961 as the American Chamber of Commerce Researchers Association (ACCRA), is a nonprofit professional organization comprising research staff of chambers of commerce, economic development organizations and agencies, and related organizations throughout the United States. In its dedication to improving business information through research, C2ER developed the</t>
    </r>
    <r>
      <rPr>
        <i/>
        <sz val="10"/>
        <rFont val="Arial"/>
        <family val="2"/>
      </rPr>
      <t xml:space="preserve"> Cost of Living Index</t>
    </r>
    <r>
      <rPr>
        <sz val="10"/>
        <rFont val="Arial"/>
        <family val="2"/>
      </rPr>
      <t xml:space="preserve"> to meet the need for a measure of living cost differentials among urban areas. Originally titled </t>
    </r>
    <r>
      <rPr>
        <i/>
        <sz val="10"/>
        <rFont val="Arial"/>
        <family val="2"/>
      </rPr>
      <t>Inter-City Cost of Living Indicators Project</t>
    </r>
    <r>
      <rPr>
        <sz val="10"/>
        <rFont val="Arial"/>
        <family val="2"/>
      </rPr>
      <t>, the</t>
    </r>
    <r>
      <rPr>
        <i/>
        <sz val="10"/>
        <rFont val="Arial"/>
        <family val="2"/>
      </rPr>
      <t xml:space="preserve"> Cost of Living Index</t>
    </r>
    <r>
      <rPr>
        <sz val="10"/>
        <rFont val="Arial"/>
        <family val="2"/>
      </rPr>
      <t xml:space="preserve"> has been published quarterly since 1968.  The</t>
    </r>
    <r>
      <rPr>
        <i/>
        <sz val="10"/>
        <rFont val="Arial"/>
        <family val="2"/>
      </rPr>
      <t xml:space="preserve"> Cost of Living Index</t>
    </r>
    <r>
      <rPr>
        <sz val="10"/>
        <rFont val="Arial"/>
        <family val="2"/>
      </rPr>
      <t xml:space="preserve"> is based on nearly 100,000 data points gathered primarily by C2ER members located in 400 cities.  For more information about participating in this project or joining C2ER, please visit </t>
    </r>
    <r>
      <rPr>
        <u/>
        <sz val="10"/>
        <rFont val="Arial"/>
        <family val="2"/>
      </rPr>
      <t>www.c2er.org</t>
    </r>
    <r>
      <rPr>
        <sz val="10"/>
        <rFont val="Arial"/>
        <family val="2"/>
      </rPr>
      <t xml:space="preserve"> or call 703-522-4980.</t>
    </r>
  </si>
  <si>
    <t>HOW TO USE THE COST OF LIVING INDEX</t>
  </si>
  <si>
    <t>Assume that City A has a composite index of 98.3 and City B has a composite index of 128.5. If you live in City A and are contemplating a job offer in City B, how much of an increase in your after-taxes income is needed to maintain your present lifestyle?</t>
  </si>
  <si>
    <t>100*[(City B – City A)/City A] = 100*[(128.5-98.3)/98.3] = 100*(.3072) = 30.72%, or about a 31% increase</t>
  </si>
  <si>
    <t>Conversely, if you are considering a move from City B to City A, how much of a cut in after-taxes income can you sustain without reducing your present lifestyle?</t>
  </si>
  <si>
    <t>100*[(City A – City B)/City b] = 100*[(98.3 – 128.5)/128.5] = 100*(-.2350) = -23.5%, or about a 24% reduction</t>
  </si>
  <si>
    <t>Items - Weights</t>
  </si>
  <si>
    <t>Column Number:</t>
  </si>
  <si>
    <t>Item Name:</t>
  </si>
  <si>
    <t>Weight:</t>
  </si>
  <si>
    <t>STEAK</t>
  </si>
  <si>
    <t>PART ELECT</t>
  </si>
  <si>
    <t>……..</t>
  </si>
  <si>
    <t>GRND BEEF</t>
  </si>
  <si>
    <t>OTHER ENERGY</t>
  </si>
  <si>
    <t>SAUSAGE</t>
  </si>
  <si>
    <t>29+30</t>
  </si>
  <si>
    <t>TOTAL ENERGY</t>
  </si>
  <si>
    <t>FRYCHICK</t>
  </si>
  <si>
    <t>PHONE</t>
  </si>
  <si>
    <t>TUNA</t>
  </si>
  <si>
    <t>TIREBAL</t>
  </si>
  <si>
    <t>HGAL MILK</t>
  </si>
  <si>
    <t>GASOLINE</t>
  </si>
  <si>
    <t>DOZEN EGGS</t>
  </si>
  <si>
    <t>OPTOMETRIST</t>
  </si>
  <si>
    <t>MARGARINE</t>
  </si>
  <si>
    <t>DOCTOR</t>
  </si>
  <si>
    <t>PARMESAN</t>
  </si>
  <si>
    <t>DENTIST</t>
  </si>
  <si>
    <t>POTATOES</t>
  </si>
  <si>
    <t>IBUPROFEN</t>
  </si>
  <si>
    <t>BANANAS</t>
  </si>
  <si>
    <t>PRESCRIPTION DRUG</t>
  </si>
  <si>
    <t>LETTUCE</t>
  </si>
  <si>
    <t>HMBGR SAND</t>
  </si>
  <si>
    <t>BREAD</t>
  </si>
  <si>
    <t>PIZZA</t>
  </si>
  <si>
    <t>ORANG JUICE</t>
  </si>
  <si>
    <t>2-PC CHICK</t>
  </si>
  <si>
    <t>COFFEE</t>
  </si>
  <si>
    <t>HAIR CUT</t>
  </si>
  <si>
    <t>SUGAR</t>
  </si>
  <si>
    <t>BEAUT SALON</t>
  </si>
  <si>
    <t>CEREAL</t>
  </si>
  <si>
    <t>TOOTH PASTE</t>
  </si>
  <si>
    <t>SWEET PEAS</t>
  </si>
  <si>
    <t>SHAMPOO</t>
  </si>
  <si>
    <t>PEACH ES</t>
  </si>
  <si>
    <t>DRY CLEAN</t>
  </si>
  <si>
    <t>KLNX</t>
  </si>
  <si>
    <t>MEN'S SHIRT</t>
  </si>
  <si>
    <t>CASCADE</t>
  </si>
  <si>
    <t>BOY'S JEANS</t>
  </si>
  <si>
    <t>COOKING OIL</t>
  </si>
  <si>
    <t>WOMEN'S SLACKS</t>
  </si>
  <si>
    <t>FROZN MEAL</t>
  </si>
  <si>
    <t>WASHR REPR</t>
  </si>
  <si>
    <t>FROZN CORN</t>
  </si>
  <si>
    <t>NEWS PAPER</t>
  </si>
  <si>
    <t>POTATO CHIPS</t>
  </si>
  <si>
    <t>MOVIE</t>
  </si>
  <si>
    <t>COKE</t>
  </si>
  <si>
    <t>BOWLING</t>
  </si>
  <si>
    <t>APT RENT</t>
  </si>
  <si>
    <t>TENNS BALLS</t>
  </si>
  <si>
    <t>28A</t>
  </si>
  <si>
    <t>HOME PRICE</t>
  </si>
  <si>
    <t>VET SERVICES</t>
  </si>
  <si>
    <t>28B</t>
  </si>
  <si>
    <t>MORT RATE (%)</t>
  </si>
  <si>
    <t>BEER</t>
  </si>
  <si>
    <t>28C</t>
  </si>
  <si>
    <t>HOME P+I</t>
  </si>
  <si>
    <t>WINE</t>
  </si>
  <si>
    <t>Cost of Living Index Calculator</t>
  </si>
  <si>
    <t>Current Base Salary ($)</t>
  </si>
  <si>
    <t>Moving From</t>
  </si>
  <si>
    <t>Moving To</t>
  </si>
  <si>
    <t>COLI Calculator Result</t>
  </si>
  <si>
    <t>Groceries will cost:</t>
  </si>
  <si>
    <t>Housing will cost:</t>
  </si>
  <si>
    <t>Utilities will cost:</t>
  </si>
  <si>
    <t>Transportation will cost:</t>
  </si>
  <si>
    <t>Health will cost:</t>
  </si>
  <si>
    <t>Section 1: Index Values</t>
  </si>
  <si>
    <t>Category (Percent Weight)</t>
  </si>
  <si>
    <t>National Average</t>
  </si>
  <si>
    <t>Composite (100%)</t>
  </si>
  <si>
    <t>Section 2 - Average Prices</t>
  </si>
  <si>
    <t>Item</t>
  </si>
  <si>
    <t>Steak</t>
  </si>
  <si>
    <t>Ground Beef</t>
  </si>
  <si>
    <t>Sausage</t>
  </si>
  <si>
    <t>Frying Chicken</t>
  </si>
  <si>
    <t>Chunk Light Tuna</t>
  </si>
  <si>
    <t>Whole Milk</t>
  </si>
  <si>
    <t>Eggs</t>
  </si>
  <si>
    <t>Margarine</t>
  </si>
  <si>
    <t>Parmesan Cheese</t>
  </si>
  <si>
    <t>Potatoes</t>
  </si>
  <si>
    <t>Bananas</t>
  </si>
  <si>
    <t>Lettuce</t>
  </si>
  <si>
    <t>Bread</t>
  </si>
  <si>
    <t>Fresh Orange Juice</t>
  </si>
  <si>
    <t>Coffee</t>
  </si>
  <si>
    <t>Sugar</t>
  </si>
  <si>
    <t>Corn Flakes</t>
  </si>
  <si>
    <t>Sweet Peas</t>
  </si>
  <si>
    <t>Peaches</t>
  </si>
  <si>
    <t>Facial Tissues</t>
  </si>
  <si>
    <t>Detergent</t>
  </si>
  <si>
    <t>Cooking Oil</t>
  </si>
  <si>
    <t>Frozen Meal</t>
  </si>
  <si>
    <t>Frozen Corn</t>
  </si>
  <si>
    <t>Potato Chips</t>
  </si>
  <si>
    <t>Soft Drink</t>
  </si>
  <si>
    <t>Apartment Rent</t>
  </si>
  <si>
    <t>Home Price</t>
  </si>
  <si>
    <t>Total Energy</t>
  </si>
  <si>
    <t>Phone</t>
  </si>
  <si>
    <t>Tire Balance</t>
  </si>
  <si>
    <t>Gasoline</t>
  </si>
  <si>
    <t>Optometrist Visit</t>
  </si>
  <si>
    <t>Doctor Visit</t>
  </si>
  <si>
    <t>Dentist Visit</t>
  </si>
  <si>
    <t>Ibuprofen</t>
  </si>
  <si>
    <t>Prescription Drug</t>
  </si>
  <si>
    <t>Hamburger</t>
  </si>
  <si>
    <t>Pizza</t>
  </si>
  <si>
    <t>Fried Chicken</t>
  </si>
  <si>
    <t>Haircut</t>
  </si>
  <si>
    <t>Beauty Salon</t>
  </si>
  <si>
    <t>Toothpaste</t>
  </si>
  <si>
    <t>Shampoo</t>
  </si>
  <si>
    <t>Dry Cleaning</t>
  </si>
  <si>
    <t>Man Dress Shirt</t>
  </si>
  <si>
    <t>Boy Jeans</t>
  </si>
  <si>
    <t>Women Slacks</t>
  </si>
  <si>
    <t>Washer Repair</t>
  </si>
  <si>
    <t>Newspaper</t>
  </si>
  <si>
    <t>Movie</t>
  </si>
  <si>
    <t>Yoga</t>
  </si>
  <si>
    <t>Tennis Balls</t>
  </si>
  <si>
    <t>Veterinary Services</t>
  </si>
  <si>
    <t>Beer</t>
  </si>
  <si>
    <t>Wine</t>
  </si>
  <si>
    <t>COST OF LIVING INDEX</t>
  </si>
  <si>
    <t>COMPOSITE</t>
  </si>
  <si>
    <t>GROCERY</t>
  </si>
  <si>
    <t>TRANS-</t>
  </si>
  <si>
    <t>MISC. GOODS</t>
  </si>
  <si>
    <t>CITY CODE</t>
  </si>
  <si>
    <t>STATE</t>
  </si>
  <si>
    <t>METRO/MICRO</t>
  </si>
  <si>
    <t>URBAN AREA AND STATE</t>
  </si>
  <si>
    <t>INDEX</t>
  </si>
  <si>
    <t>ITEMS</t>
  </si>
  <si>
    <t>HOUSING</t>
  </si>
  <si>
    <t>UTILITIES</t>
  </si>
  <si>
    <t>PORTATION</t>
  </si>
  <si>
    <t>HEALTH CARE</t>
  </si>
  <si>
    <t>AND SERVICES</t>
  </si>
  <si>
    <t>Alabama</t>
  </si>
  <si>
    <t>Anniston-Oxford AL Metro</t>
  </si>
  <si>
    <t>Anniston-Calhoun County AL</t>
  </si>
  <si>
    <t>Auburn-Opelika AL Metro</t>
  </si>
  <si>
    <t>Auburn-Opelika AL</t>
  </si>
  <si>
    <t>Birmingham-Hoover AL Metro</t>
  </si>
  <si>
    <t>Birmingham AL</t>
  </si>
  <si>
    <t>Decatur AL Metro</t>
  </si>
  <si>
    <t>Decatur-Hartselle AL</t>
  </si>
  <si>
    <t>Dothan AL Metro</t>
  </si>
  <si>
    <t>Dothan AL</t>
  </si>
  <si>
    <t>Florence-Muscle Shoals AL Metro</t>
  </si>
  <si>
    <t>Florence AL</t>
  </si>
  <si>
    <t>Huntsville AL Metro</t>
  </si>
  <si>
    <t>Huntsville AL</t>
  </si>
  <si>
    <t>Mobile AL Metro</t>
  </si>
  <si>
    <t>Mobile AL</t>
  </si>
  <si>
    <t>Montgomery AL Metro</t>
  </si>
  <si>
    <t>Montgomery AL</t>
  </si>
  <si>
    <t>Alaska</t>
  </si>
  <si>
    <t>Anchorage AK Metro</t>
  </si>
  <si>
    <t>Anchorage AK</t>
  </si>
  <si>
    <t>Fairbanks AK Metro</t>
  </si>
  <si>
    <t>Fairbanks AK</t>
  </si>
  <si>
    <t>Juneau AK Micro</t>
  </si>
  <si>
    <t>Juneau AK</t>
  </si>
  <si>
    <t>Arizona</t>
  </si>
  <si>
    <t>Flagstaff AZ Metro</t>
  </si>
  <si>
    <t>Flagstaff AZ</t>
  </si>
  <si>
    <t>Lake Havasu City-Kingman AZ Metro</t>
  </si>
  <si>
    <t>Bullhead City AZ</t>
  </si>
  <si>
    <t>Lake Havasu City AZ</t>
  </si>
  <si>
    <t>Phoenix-Mesa-Chandler AZ Metro</t>
  </si>
  <si>
    <t>Phoenix AZ</t>
  </si>
  <si>
    <t>Surprise AZ</t>
  </si>
  <si>
    <t>Prescott Valley-Prescott AZ Metro</t>
  </si>
  <si>
    <t>Prescott-Prescott Valley AZ</t>
  </si>
  <si>
    <t>Tucson AZ Metro</t>
  </si>
  <si>
    <t>Tucson AZ</t>
  </si>
  <si>
    <t>Yuma AZ Metro</t>
  </si>
  <si>
    <t>Yuma AZ</t>
  </si>
  <si>
    <t>Arkansas</t>
  </si>
  <si>
    <t>Fayetteville-Springdale-Rogers AR Metro</t>
  </si>
  <si>
    <t>Fayetteville AR</t>
  </si>
  <si>
    <t>Hot Springs AR Metro</t>
  </si>
  <si>
    <t>Hot Springs AR</t>
  </si>
  <si>
    <t>Jonesboro AR Metro</t>
  </si>
  <si>
    <t>Jonesboro AR</t>
  </si>
  <si>
    <t>Little Rock-North Little Rock-Conway AR Metro</t>
  </si>
  <si>
    <t>Conway AR</t>
  </si>
  <si>
    <t>Little Rock-North Little Rock AR</t>
  </si>
  <si>
    <t>California</t>
  </si>
  <si>
    <t>Anaheim-Santa Ana-Irvine CA Metro Div.</t>
  </si>
  <si>
    <t>Orange County CA</t>
  </si>
  <si>
    <t>Los Angeles-Long Beach-Glendale CA Metro Div.</t>
  </si>
  <si>
    <t>Los Angeles-Long Beach CA</t>
  </si>
  <si>
    <t>Oakland CA</t>
  </si>
  <si>
    <t>Sacramento CA</t>
  </si>
  <si>
    <t>San Diego-Chula Vista-Carlsbad CA Metro</t>
  </si>
  <si>
    <t>San Diego CA</t>
  </si>
  <si>
    <t>San Francisco CA</t>
  </si>
  <si>
    <t>Stockton CA Metro</t>
  </si>
  <si>
    <t>Stockton CA</t>
  </si>
  <si>
    <t>Colorado</t>
  </si>
  <si>
    <t>Colorado Springs CO Metro</t>
  </si>
  <si>
    <t>Colorado Springs CO</t>
  </si>
  <si>
    <t>Denver-Aurora-Lakewood CO Metro</t>
  </si>
  <si>
    <t>Denver CO</t>
  </si>
  <si>
    <t>Westminster CO</t>
  </si>
  <si>
    <t>Grand Junction CO Metro</t>
  </si>
  <si>
    <t>Grand Junction CO</t>
  </si>
  <si>
    <t>Pueblo CO Metro</t>
  </si>
  <si>
    <t>Pueblo CO</t>
  </si>
  <si>
    <t>Connecticut</t>
  </si>
  <si>
    <t>Bridgeport-Stamford-Norwalk CT Metro</t>
  </si>
  <si>
    <t>Stamford CT</t>
  </si>
  <si>
    <t>Hartford-East Hartford-Middletown CT Metro</t>
  </si>
  <si>
    <t>Hartford CT</t>
  </si>
  <si>
    <t>New Haven-Milford CT Metro</t>
  </si>
  <si>
    <t>New Haven CT</t>
  </si>
  <si>
    <t>Delaware</t>
  </si>
  <si>
    <t>Dover DE Metro</t>
  </si>
  <si>
    <t>Dover DE</t>
  </si>
  <si>
    <t>Wilmington DE-MD-NJ Metro Div.</t>
  </si>
  <si>
    <t>Wilmington DE</t>
  </si>
  <si>
    <t>District of Columbia</t>
  </si>
  <si>
    <t>Washington-Arlington-Alexandria DC-VA-MD-WV Metro Div.</t>
  </si>
  <si>
    <t>Washington DC</t>
  </si>
  <si>
    <t>Florida</t>
  </si>
  <si>
    <t>Cape Coral-Fort Myers FL Metro</t>
  </si>
  <si>
    <t>Cape Coral-Fort Myers FL</t>
  </si>
  <si>
    <t>Deltona-Daytona Beach-Ormond Beach FL Metro</t>
  </si>
  <si>
    <t>Daytona Beach FL</t>
  </si>
  <si>
    <t>Fort Lauderdale FL</t>
  </si>
  <si>
    <t>Jacksonville FL Metro</t>
  </si>
  <si>
    <t>Jacksonville FL</t>
  </si>
  <si>
    <t>Miami-Miami Beach-Kendall FL Metro Div.</t>
  </si>
  <si>
    <t>Miami-Dade County FL</t>
  </si>
  <si>
    <t>North Port-Sarasota-Bradenton FL Metro</t>
  </si>
  <si>
    <t>Sarasota FL</t>
  </si>
  <si>
    <t>Ocala FL Metro</t>
  </si>
  <si>
    <t>Ocala FL</t>
  </si>
  <si>
    <t>Orlando-Kissimmee-Sanford FL Metro</t>
  </si>
  <si>
    <t>Orlando FL</t>
  </si>
  <si>
    <t>Pensacola-Ferry Pass-Brent FL Metro</t>
  </si>
  <si>
    <t>Pensacola FL</t>
  </si>
  <si>
    <t>Sebastian-Vero Beach FL Metro</t>
  </si>
  <si>
    <t>Vero Beach-Indian River FL</t>
  </si>
  <si>
    <t>Tallahassee FL Metro</t>
  </si>
  <si>
    <t>Tallahassee FL</t>
  </si>
  <si>
    <t>Tampa-St. Petersburg-Clearwater FL Metro</t>
  </si>
  <si>
    <t>Tampa FL</t>
  </si>
  <si>
    <t>Georgia</t>
  </si>
  <si>
    <t>Albany GA Metro</t>
  </si>
  <si>
    <t>Albany GA</t>
  </si>
  <si>
    <t>Atlanta-Sandy Springs-Alpharetta GA Metro</t>
  </si>
  <si>
    <t>Atlanta GA</t>
  </si>
  <si>
    <t>Augusta-Richmond County GA-SC Metro</t>
  </si>
  <si>
    <t>Augusta-Aiken GA-SC</t>
  </si>
  <si>
    <t>Dalton GA Metro</t>
  </si>
  <si>
    <t>Dalton GA</t>
  </si>
  <si>
    <t>Dublin GA Micro</t>
  </si>
  <si>
    <t>Dublin-Laurens County GA</t>
  </si>
  <si>
    <t>Savannah GA Metro</t>
  </si>
  <si>
    <t>Savannah GA</t>
  </si>
  <si>
    <t>Statesboro GA Micro</t>
  </si>
  <si>
    <t>Statesboro-Bulloch County GA</t>
  </si>
  <si>
    <t>Valdosta GA Metro</t>
  </si>
  <si>
    <t>Valdosta GA</t>
  </si>
  <si>
    <t>Hawaii</t>
  </si>
  <si>
    <t>Urban Honolulu HI Metro</t>
  </si>
  <si>
    <t>Honolulu HI</t>
  </si>
  <si>
    <t>Idaho</t>
  </si>
  <si>
    <t>Boise City ID Metro</t>
  </si>
  <si>
    <t>Boise ID</t>
  </si>
  <si>
    <t>Twin Falls ID Micro</t>
  </si>
  <si>
    <t>Twin Falls ID</t>
  </si>
  <si>
    <t>Illinois</t>
  </si>
  <si>
    <t>Bloomington IL Metro</t>
  </si>
  <si>
    <t>Bloomington-Normal IL</t>
  </si>
  <si>
    <t>Champaign-Urbana IL Metro</t>
  </si>
  <si>
    <t>Champaign-Urbana IL</t>
  </si>
  <si>
    <t>Danville IL Metro</t>
  </si>
  <si>
    <t>Danville IL</t>
  </si>
  <si>
    <t>Decatur IL Metro</t>
  </si>
  <si>
    <t>Decatur IL</t>
  </si>
  <si>
    <t>Kankakee IL Metro</t>
  </si>
  <si>
    <t>Kankakee IL</t>
  </si>
  <si>
    <t>Peoria IL Metro</t>
  </si>
  <si>
    <t>Peoria IL</t>
  </si>
  <si>
    <t>Rockford IL Metro</t>
  </si>
  <si>
    <t>Rockford IL</t>
  </si>
  <si>
    <t>Springfield IL Metro</t>
  </si>
  <si>
    <t>Springfield IL</t>
  </si>
  <si>
    <t>Indiana</t>
  </si>
  <si>
    <t>Bloomington IN Metro</t>
  </si>
  <si>
    <t>Bloomington IN</t>
  </si>
  <si>
    <t>Elkhart-Goshen IN Metro</t>
  </si>
  <si>
    <t>Elkhart-Goshen IN</t>
  </si>
  <si>
    <t>Evansville IN-KY Metro</t>
  </si>
  <si>
    <t>Evansville IN</t>
  </si>
  <si>
    <t>Fort Wayne IN Metro</t>
  </si>
  <si>
    <t>Fort Wayne-Allen County IN</t>
  </si>
  <si>
    <t>Indianapolis-Carmel-Anderson IN Metro</t>
  </si>
  <si>
    <t>Indianapolis IN</t>
  </si>
  <si>
    <t>Kokomo IN Metro</t>
  </si>
  <si>
    <t>Kokomo IN</t>
  </si>
  <si>
    <t>Richmond IN Micro</t>
  </si>
  <si>
    <t>Richmond IN</t>
  </si>
  <si>
    <t>South Bend-Mishawaka IN-MI Metro</t>
  </si>
  <si>
    <t>South Bend IN</t>
  </si>
  <si>
    <t>Terre Haute IN Metro</t>
  </si>
  <si>
    <t>Terre Haute IN</t>
  </si>
  <si>
    <t>Iowa</t>
  </si>
  <si>
    <t>Ames IA Metro</t>
  </si>
  <si>
    <t>Ames IA</t>
  </si>
  <si>
    <t>Burlington IA-IL Micro</t>
  </si>
  <si>
    <t>Burlington IA</t>
  </si>
  <si>
    <t>Cedar Rapids IA Metro</t>
  </si>
  <si>
    <t>Cedar Rapids IA</t>
  </si>
  <si>
    <t>Davenport-Moline-Rock Island IA-IL Metro</t>
  </si>
  <si>
    <t>Davenport-Moline-Rock Is IA-IL</t>
  </si>
  <si>
    <t>Dubuque IA Metro</t>
  </si>
  <si>
    <t>Dubuque IA</t>
  </si>
  <si>
    <t>Iowa City IA Metro</t>
  </si>
  <si>
    <t>Iowa City IA</t>
  </si>
  <si>
    <t>Mason City IA Micro</t>
  </si>
  <si>
    <t>Mason City IA</t>
  </si>
  <si>
    <t>Sioux City IA-NE-SD Metro</t>
  </si>
  <si>
    <t>Sioux City IA</t>
  </si>
  <si>
    <t>Waterloo-Cedar Falls IA Metro</t>
  </si>
  <si>
    <t>Waterloo-Cedar Falls IA</t>
  </si>
  <si>
    <t>Kansas</t>
  </si>
  <si>
    <t>Dodge City KS Micro</t>
  </si>
  <si>
    <t>Dodge City KS</t>
  </si>
  <si>
    <t>Manhattan KS Metro</t>
  </si>
  <si>
    <t>Manhattan KS</t>
  </si>
  <si>
    <t>Pittsburg KS Micro</t>
  </si>
  <si>
    <t>Pittsburg KS</t>
  </si>
  <si>
    <t>Salina KS Micro</t>
  </si>
  <si>
    <t>Salina KS</t>
  </si>
  <si>
    <t>Topeka KS Metro</t>
  </si>
  <si>
    <t>Topeka KS</t>
  </si>
  <si>
    <t>Wichita KS Metro</t>
  </si>
  <si>
    <t>Wichita KS</t>
  </si>
  <si>
    <t>Kentucky</t>
  </si>
  <si>
    <t>Lexington-Fayette KY Metro</t>
  </si>
  <si>
    <t>Lexington KY</t>
  </si>
  <si>
    <t>Louisville-Jefferson County KY-IN Metro</t>
  </si>
  <si>
    <t>Louisville KY</t>
  </si>
  <si>
    <t>Louisiana</t>
  </si>
  <si>
    <t>Alexandria LA Metro</t>
  </si>
  <si>
    <t>Alexandria LA</t>
  </si>
  <si>
    <t>Baton Rouge LA Metro</t>
  </si>
  <si>
    <t>Baton Rouge LA</t>
  </si>
  <si>
    <t>Houma-Thibodaux LA Metro</t>
  </si>
  <si>
    <t>Houma-Terrebonne Parish LA</t>
  </si>
  <si>
    <t>Thibodaux-Lafourche Parish LA</t>
  </si>
  <si>
    <t>Lafayette LA Metro</t>
  </si>
  <si>
    <t>Lafayette LA</t>
  </si>
  <si>
    <t>Lake Charles LA Metro</t>
  </si>
  <si>
    <t>Lake Charles LA</t>
  </si>
  <si>
    <t>Monroe LA Metro</t>
  </si>
  <si>
    <t>Monroe LA</t>
  </si>
  <si>
    <t>New Orleans-Metairie LA Metro</t>
  </si>
  <si>
    <t>New Orleans LA</t>
  </si>
  <si>
    <t>Shreveport-Bossier City LA Metro</t>
  </si>
  <si>
    <t>Shreveport-Bossier City LA</t>
  </si>
  <si>
    <t>Maine</t>
  </si>
  <si>
    <t>Portland-South Portland ME Metro</t>
  </si>
  <si>
    <t>Portland ME</t>
  </si>
  <si>
    <t>Maryland</t>
  </si>
  <si>
    <t>Baltimore-Columbia-Towson MD Metro</t>
  </si>
  <si>
    <t>Baltimore MD</t>
  </si>
  <si>
    <t>Bethesda-Gaithersburg-Frederick MD</t>
  </si>
  <si>
    <t>Massachusetts</t>
  </si>
  <si>
    <t>Boston MA Metro Div.</t>
  </si>
  <si>
    <t>Boston MA</t>
  </si>
  <si>
    <t>Pittsfield MA Metro</t>
  </si>
  <si>
    <t>Pittsfield MA</t>
  </si>
  <si>
    <t>Michigan</t>
  </si>
  <si>
    <t>Detroit-Dearborn-Livonia MI Metro Div.</t>
  </si>
  <si>
    <t>Detroit MI</t>
  </si>
  <si>
    <t>Grand Rapids-Kentwood MI Metro</t>
  </si>
  <si>
    <t>Grand Rapids MI</t>
  </si>
  <si>
    <t>Kalamazoo-Portage MI Metro</t>
  </si>
  <si>
    <t>Kalamazoo MI</t>
  </si>
  <si>
    <t>Minnesota</t>
  </si>
  <si>
    <t>Mankato MN Metro</t>
  </si>
  <si>
    <t>Mankato MN</t>
  </si>
  <si>
    <t>Minneapolis-St. Paul-Bloomington MN-WI Metro</t>
  </si>
  <si>
    <t>Minneapolis MN</t>
  </si>
  <si>
    <t>St. Paul MN</t>
  </si>
  <si>
    <t>St. Cloud MN Metro</t>
  </si>
  <si>
    <t>St. Cloud MN</t>
  </si>
  <si>
    <t>Mississippi</t>
  </si>
  <si>
    <t>Hattiesburg MS Metro</t>
  </si>
  <si>
    <t>Hattiesburg MS</t>
  </si>
  <si>
    <t>Jackson MS Metro</t>
  </si>
  <si>
    <t>Jackson MS</t>
  </si>
  <si>
    <t>Meridian MS Micro</t>
  </si>
  <si>
    <t>Meridian MS</t>
  </si>
  <si>
    <t>Tupelo MS Micro</t>
  </si>
  <si>
    <t>Tupelo MS</t>
  </si>
  <si>
    <t>Missouri</t>
  </si>
  <si>
    <t>Columbia MO Metro</t>
  </si>
  <si>
    <t>Columbia MO</t>
  </si>
  <si>
    <t>Joplin MO Metro</t>
  </si>
  <si>
    <t>Joplin MO</t>
  </si>
  <si>
    <t>Kansas City MO-KS Metro</t>
  </si>
  <si>
    <t>Kansas City MO-KS</t>
  </si>
  <si>
    <t>St. Louis MO-IL Metro</t>
  </si>
  <si>
    <t>St. Louis MO-IL</t>
  </si>
  <si>
    <t>Springfield MO Metro</t>
  </si>
  <si>
    <t>Springfield MO</t>
  </si>
  <si>
    <t>Montana</t>
  </si>
  <si>
    <t>Bozeman MT Micro</t>
  </si>
  <si>
    <t>Bozeman MT</t>
  </si>
  <si>
    <t>Great Falls MT Metro</t>
  </si>
  <si>
    <t>Great Falls MT</t>
  </si>
  <si>
    <t>Nebraska</t>
  </si>
  <si>
    <t>Hastings NE Micro</t>
  </si>
  <si>
    <t>Hastings NE</t>
  </si>
  <si>
    <t>Lincoln NE Metro</t>
  </si>
  <si>
    <t>Lincoln NE</t>
  </si>
  <si>
    <t>Omaha-Council Bluffs NE-IA Metro</t>
  </si>
  <si>
    <t>Omaha NE</t>
  </si>
  <si>
    <t>Nevada</t>
  </si>
  <si>
    <t>Las Vegas-Henderson-Paradise NV Metro</t>
  </si>
  <si>
    <t>Las Vegas NV</t>
  </si>
  <si>
    <t>Reno NV Metro</t>
  </si>
  <si>
    <t>Reno-Sparks NV</t>
  </si>
  <si>
    <t>New Hampshire</t>
  </si>
  <si>
    <t>Manchester-Nashua NH Metro</t>
  </si>
  <si>
    <t>Manchester NH</t>
  </si>
  <si>
    <t>New Jersey</t>
  </si>
  <si>
    <t>Newark NJ-PA Metro Div.</t>
  </si>
  <si>
    <t>Newark-Elizabeth NJ</t>
  </si>
  <si>
    <t>New York-Jersey City-White Plains NY-NJ Metro Div.</t>
  </si>
  <si>
    <t>Bergen-Passaic NJ</t>
  </si>
  <si>
    <t>Middlesex-Monmouth NJ</t>
  </si>
  <si>
    <t>Morristown NJ</t>
  </si>
  <si>
    <t>New Mexico</t>
  </si>
  <si>
    <t>Albuquerque NM Metro</t>
  </si>
  <si>
    <t>Las Cruces NM Metro</t>
  </si>
  <si>
    <t>Las Cruces NM</t>
  </si>
  <si>
    <t>New York</t>
  </si>
  <si>
    <t>Albany-Schenectady-Troy NY Metro</t>
  </si>
  <si>
    <t>Albany NY</t>
  </si>
  <si>
    <t>Buffalo-Cheektowaga NY Metro</t>
  </si>
  <si>
    <t>Buffalo NY</t>
  </si>
  <si>
    <t>New York (Brooklyn) NY</t>
  </si>
  <si>
    <t>New York (Manhattan) NY</t>
  </si>
  <si>
    <t>New York (Queens) NY</t>
  </si>
  <si>
    <t>Rochester NY Metro</t>
  </si>
  <si>
    <t>Rochester NY</t>
  </si>
  <si>
    <t>North Carolina</t>
  </si>
  <si>
    <t>Asheville NC Metro</t>
  </si>
  <si>
    <t>Asheville NC</t>
  </si>
  <si>
    <t>Charlotte-Concord-Gastonia NC-SC Metro</t>
  </si>
  <si>
    <t>Charlotte NC</t>
  </si>
  <si>
    <t>Salisbury NC</t>
  </si>
  <si>
    <t>Durham-Chapel Hill NC Metro</t>
  </si>
  <si>
    <t>Chapel Hill NC</t>
  </si>
  <si>
    <t>Raleigh-Cary NC Metro</t>
  </si>
  <si>
    <t>Raleigh NC</t>
  </si>
  <si>
    <t>Winston-Salem NC Metro</t>
  </si>
  <si>
    <t>Thomasville-Lexington NC</t>
  </si>
  <si>
    <t>Winston-Salem NC</t>
  </si>
  <si>
    <t>North Dakota</t>
  </si>
  <si>
    <t>Bismarck ND Metro</t>
  </si>
  <si>
    <t>Bismarck-Mandan ND</t>
  </si>
  <si>
    <t>Grand Forks ND-MN Metro</t>
  </si>
  <si>
    <t>Grand Forks ND</t>
  </si>
  <si>
    <t>Minot ND Micro</t>
  </si>
  <si>
    <t>Minot ND</t>
  </si>
  <si>
    <t>Ohio</t>
  </si>
  <si>
    <t>Cincinnati OH-KY-IN Metro</t>
  </si>
  <si>
    <t>Cincinnati OH</t>
  </si>
  <si>
    <t>Cleveland-Elyria OH Metro</t>
  </si>
  <si>
    <t>Cleveland OH</t>
  </si>
  <si>
    <t>Columbus OH Metro</t>
  </si>
  <si>
    <t>Columbus OH</t>
  </si>
  <si>
    <t>Dayton-Kettering OH Metro</t>
  </si>
  <si>
    <t>Dayton OH</t>
  </si>
  <si>
    <t>Findlay OH Micro</t>
  </si>
  <si>
    <t>Findlay OH</t>
  </si>
  <si>
    <t>Lima OH Metro</t>
  </si>
  <si>
    <t>Lima OH</t>
  </si>
  <si>
    <t>Oklahoma</t>
  </si>
  <si>
    <t>Enid OK Micro</t>
  </si>
  <si>
    <t>Enid OK</t>
  </si>
  <si>
    <t>Lawton OK Metro</t>
  </si>
  <si>
    <t>Lawton OK</t>
  </si>
  <si>
    <t>Muskogee OK Micro</t>
  </si>
  <si>
    <t>Muskogee OK</t>
  </si>
  <si>
    <t>Oklahoma City OK Metro</t>
  </si>
  <si>
    <t>Edmond OK</t>
  </si>
  <si>
    <t>Oklahoma City OK</t>
  </si>
  <si>
    <t>Ponca City OK Micro</t>
  </si>
  <si>
    <t>Ponca City OK</t>
  </si>
  <si>
    <t>Tulsa OK Metro</t>
  </si>
  <si>
    <t>Broken Arrow OK</t>
  </si>
  <si>
    <t>Tulsa OK</t>
  </si>
  <si>
    <t>Oregon</t>
  </si>
  <si>
    <t>Portland-Vancouver-Hillsboro OR-WA Metro</t>
  </si>
  <si>
    <t>Portland OR</t>
  </si>
  <si>
    <t>Pennsylvania</t>
  </si>
  <si>
    <t>Allentown-Bethlehem-Easton PA-NJ Metro</t>
  </si>
  <si>
    <t>Allentown PA</t>
  </si>
  <si>
    <t>Philadelphia PA Metro Div.</t>
  </si>
  <si>
    <t>Philadelphia PA</t>
  </si>
  <si>
    <t>Pittsburgh PA Metro</t>
  </si>
  <si>
    <t>Pittsburgh PA</t>
  </si>
  <si>
    <t>Reading PA Metro</t>
  </si>
  <si>
    <t>Reading PA</t>
  </si>
  <si>
    <t>Scranton PA</t>
  </si>
  <si>
    <t>Wilkes-Barre PA</t>
  </si>
  <si>
    <t>Rhode Island</t>
  </si>
  <si>
    <t>Providence-Warwick RI-MA Metro</t>
  </si>
  <si>
    <t>Providence RI</t>
  </si>
  <si>
    <t>South Carolina</t>
  </si>
  <si>
    <t>Charleston-North Charleston SC Metro</t>
  </si>
  <si>
    <t>Charleston-N Charleston SC</t>
  </si>
  <si>
    <t>Columbia SC Metro</t>
  </si>
  <si>
    <t>Columbia SC</t>
  </si>
  <si>
    <t>Greenville-Anderson SC Metro</t>
  </si>
  <si>
    <t>Greenville SC</t>
  </si>
  <si>
    <t>Spartanburg SC Metro</t>
  </si>
  <si>
    <t>Spartanburg SC</t>
  </si>
  <si>
    <t>South Dakota</t>
  </si>
  <si>
    <t>Pierre SD Micro</t>
  </si>
  <si>
    <t>Pierre SD</t>
  </si>
  <si>
    <t>Sioux Falls SD Metro</t>
  </si>
  <si>
    <t>Sioux Falls SD</t>
  </si>
  <si>
    <t>Tennessee</t>
  </si>
  <si>
    <t>Chattanooga TN-GA Metro</t>
  </si>
  <si>
    <t>Chattanooga TN</t>
  </si>
  <si>
    <t>Cookeville TN Micro</t>
  </si>
  <si>
    <t>Cookeville TN</t>
  </si>
  <si>
    <t>Jackson TN Metro</t>
  </si>
  <si>
    <t>Jackson-Madison County TN</t>
  </si>
  <si>
    <t>Knoxville TN Metro</t>
  </si>
  <si>
    <t>Knoxville TN</t>
  </si>
  <si>
    <t>Memphis TN-MS-AR Metro</t>
  </si>
  <si>
    <t>Memphis TN</t>
  </si>
  <si>
    <t>Morristown TN Metro</t>
  </si>
  <si>
    <t>Morristown TN</t>
  </si>
  <si>
    <t>Nashville-Davidson-Murfreesboro-Franklin TN Metro</t>
  </si>
  <si>
    <t>Nashville-Murfreesboro TN</t>
  </si>
  <si>
    <t>Texas</t>
  </si>
  <si>
    <t>Abilene TX Metro</t>
  </si>
  <si>
    <t>Abilene TX</t>
  </si>
  <si>
    <t>Amarillo TX Metro</t>
  </si>
  <si>
    <t>Amarillo TX</t>
  </si>
  <si>
    <t>Austin TX</t>
  </si>
  <si>
    <t>Cedar Park TX</t>
  </si>
  <si>
    <t>San Marcos TX</t>
  </si>
  <si>
    <t>Beaumont-Port Arthur TX Metro</t>
  </si>
  <si>
    <t>Beaumont TX</t>
  </si>
  <si>
    <t>Brownsville-Harlingen TX Metro</t>
  </si>
  <si>
    <t>Harlingen TX</t>
  </si>
  <si>
    <t>Corpus Christi TX Metro</t>
  </si>
  <si>
    <t>Corpus Christi TX</t>
  </si>
  <si>
    <t>Dallas TX</t>
  </si>
  <si>
    <t>Plano TX</t>
  </si>
  <si>
    <t>El Paso TX Metro</t>
  </si>
  <si>
    <t>El Paso TX</t>
  </si>
  <si>
    <t>Fort Worth TX</t>
  </si>
  <si>
    <t>Houston-The Woodlands-Sugar Land TX Metro</t>
  </si>
  <si>
    <t>Conroe TX</t>
  </si>
  <si>
    <t>Houston TX</t>
  </si>
  <si>
    <t>Killeen-Temple TX Metro</t>
  </si>
  <si>
    <t>Temple TX</t>
  </si>
  <si>
    <t>Longview TX Metro</t>
  </si>
  <si>
    <t>Longview TX</t>
  </si>
  <si>
    <t>Lubbock TX Metro</t>
  </si>
  <si>
    <t>Lubbock TX</t>
  </si>
  <si>
    <t>McAllen-Edinburg-Mission TX Metro</t>
  </si>
  <si>
    <t>McAllen TX</t>
  </si>
  <si>
    <t>Midland TX Metro</t>
  </si>
  <si>
    <t>Midland TX</t>
  </si>
  <si>
    <t>Nacogdoches TX Micro</t>
  </si>
  <si>
    <t>Nacogdoches TX</t>
  </si>
  <si>
    <t>Odessa TX Metro</t>
  </si>
  <si>
    <t>Odessa TX</t>
  </si>
  <si>
    <t>San Antonio-New Braunfels TX Metro</t>
  </si>
  <si>
    <t>San Antonio TX</t>
  </si>
  <si>
    <t>Texarkana TX-AR Metro</t>
  </si>
  <si>
    <t>Texarkana TX-AR</t>
  </si>
  <si>
    <t>Tyler TX Metro</t>
  </si>
  <si>
    <t>Tyler TX</t>
  </si>
  <si>
    <t>Waco TX Metro</t>
  </si>
  <si>
    <t>Waco TX</t>
  </si>
  <si>
    <t>Wichita Falls TX Metro</t>
  </si>
  <si>
    <t>Wichita Falls TX</t>
  </si>
  <si>
    <t>Utah</t>
  </si>
  <si>
    <t>Cedar City UT Micro</t>
  </si>
  <si>
    <t>Cedar City UT</t>
  </si>
  <si>
    <t>Ogden-Clearfield UT Metro</t>
  </si>
  <si>
    <t>Ogden UT</t>
  </si>
  <si>
    <t>Provo-Orem UT Metro</t>
  </si>
  <si>
    <t>Provo-Orem UT</t>
  </si>
  <si>
    <t>Salt Lake City UT Metro</t>
  </si>
  <si>
    <t>Salt Lake City UT</t>
  </si>
  <si>
    <t>Vermont</t>
  </si>
  <si>
    <t>Burlington-South Burlington VT Metro</t>
  </si>
  <si>
    <t>Burlington-Chittenden County VT</t>
  </si>
  <si>
    <t>Virginia</t>
  </si>
  <si>
    <t>Blacksburg-Christiansburg VA Metro</t>
  </si>
  <si>
    <t>Blacksburg VA</t>
  </si>
  <si>
    <t>Charlottesville VA Metro</t>
  </si>
  <si>
    <t>Charlottesville VA</t>
  </si>
  <si>
    <t>Danville VA Micro</t>
  </si>
  <si>
    <t>Danville City VA</t>
  </si>
  <si>
    <t>Lynchburg VA Metro</t>
  </si>
  <si>
    <t>Lynchburg VA</t>
  </si>
  <si>
    <t>Martinsville VA Micro</t>
  </si>
  <si>
    <t>Martinsville-Henry County VA</t>
  </si>
  <si>
    <t>Richmond VA Metro</t>
  </si>
  <si>
    <t>Richmond VA</t>
  </si>
  <si>
    <t>Roanoke VA Metro</t>
  </si>
  <si>
    <t>Roanoke VA</t>
  </si>
  <si>
    <t>Virginia Beach-Norfolk-Newport News VA-NC Metro</t>
  </si>
  <si>
    <t>Hampton Roads-SE Virginia VA</t>
  </si>
  <si>
    <t>Arlington VA</t>
  </si>
  <si>
    <t>Winchester VA-WV Metro</t>
  </si>
  <si>
    <t>Winchester VA-WV</t>
  </si>
  <si>
    <t>Washington</t>
  </si>
  <si>
    <t>Bellingham WA Metro</t>
  </si>
  <si>
    <t>Bellingham WA</t>
  </si>
  <si>
    <t>Kennewick-Richland WA Metro</t>
  </si>
  <si>
    <t>Kennewick-Richland-Pasco WA</t>
  </si>
  <si>
    <t>Moses Lake WA Micro</t>
  </si>
  <si>
    <t>Moses Lake WA</t>
  </si>
  <si>
    <t>Mount Vernon-Anacortes WA Metro</t>
  </si>
  <si>
    <t>Mount Vernon-Skagit County WA</t>
  </si>
  <si>
    <t>Olympia-Lacey-Tumwater WA Metro</t>
  </si>
  <si>
    <t>Olympia WA</t>
  </si>
  <si>
    <t>Kitsap County WA</t>
  </si>
  <si>
    <t>Seattle WA</t>
  </si>
  <si>
    <t>Spokane-Spokane Valley WA Metro</t>
  </si>
  <si>
    <t>Spokane WA</t>
  </si>
  <si>
    <t>Wenatchee WA Metro</t>
  </si>
  <si>
    <t>Wenatchee WA</t>
  </si>
  <si>
    <t>Yakima WA Metro</t>
  </si>
  <si>
    <t>Yakima WA</t>
  </si>
  <si>
    <t>West Virginia</t>
  </si>
  <si>
    <t>Morgantown WV Metro</t>
  </si>
  <si>
    <t>Morgantown WV</t>
  </si>
  <si>
    <t>Wisconsin</t>
  </si>
  <si>
    <t>Eau Claire WI Metro</t>
  </si>
  <si>
    <t>Eau Claire WI</t>
  </si>
  <si>
    <t>Fond du Lac WI Metro</t>
  </si>
  <si>
    <t>Fond du Lac WI</t>
  </si>
  <si>
    <t>Green Bay WI Metro</t>
  </si>
  <si>
    <t>Green Bay WI</t>
  </si>
  <si>
    <t>Madison WI Metro</t>
  </si>
  <si>
    <t>Madison WI</t>
  </si>
  <si>
    <t>Milwaukee-Waukesha WI Metro</t>
  </si>
  <si>
    <t>Milwaukee-Waukesha WI</t>
  </si>
  <si>
    <t>Wisconsin Rapids-Marshfield WI Micro</t>
  </si>
  <si>
    <t>Marshfield WI</t>
  </si>
  <si>
    <t>Wyoming</t>
  </si>
  <si>
    <t>Casper WY Metro</t>
  </si>
  <si>
    <t>Casper WY</t>
  </si>
  <si>
    <t>Laramie WY Micro</t>
  </si>
  <si>
    <t>Laramie WY</t>
  </si>
  <si>
    <t>Puerto Rico</t>
  </si>
  <si>
    <t>29A</t>
  </si>
  <si>
    <t>29B</t>
  </si>
  <si>
    <t>GRND</t>
  </si>
  <si>
    <t>SAU</t>
  </si>
  <si>
    <t>FRY</t>
  </si>
  <si>
    <t>HGAL</t>
  </si>
  <si>
    <t>DOZEN</t>
  </si>
  <si>
    <t>MARGA</t>
  </si>
  <si>
    <t>PAR</t>
  </si>
  <si>
    <t>POTA</t>
  </si>
  <si>
    <t>BANA</t>
  </si>
  <si>
    <t>LET</t>
  </si>
  <si>
    <t>ORANG</t>
  </si>
  <si>
    <t>COF</t>
  </si>
  <si>
    <t>SWEET</t>
  </si>
  <si>
    <t>PEACH</t>
  </si>
  <si>
    <t>CAS-</t>
  </si>
  <si>
    <t>COOKING</t>
  </si>
  <si>
    <t>FROZN</t>
  </si>
  <si>
    <t>POTATO</t>
  </si>
  <si>
    <t>APT</t>
  </si>
  <si>
    <t>HOME</t>
  </si>
  <si>
    <t>MORT</t>
  </si>
  <si>
    <t>ALL-</t>
  </si>
  <si>
    <t>PART</t>
  </si>
  <si>
    <t>OTHER</t>
  </si>
  <si>
    <t>TOTAL</t>
  </si>
  <si>
    <t>TIRE</t>
  </si>
  <si>
    <t>GASO</t>
  </si>
  <si>
    <t>OPTO</t>
  </si>
  <si>
    <t>DEN</t>
  </si>
  <si>
    <t>IBUPRO</t>
  </si>
  <si>
    <t>PRESCRIP</t>
  </si>
  <si>
    <t>HMBGR</t>
  </si>
  <si>
    <t>CHICK</t>
  </si>
  <si>
    <t>HAIR</t>
  </si>
  <si>
    <t>BEAUT</t>
  </si>
  <si>
    <t>TOOTH</t>
  </si>
  <si>
    <t>SHAM</t>
  </si>
  <si>
    <t>DRY</t>
  </si>
  <si>
    <t>MEN'S</t>
  </si>
  <si>
    <t>BOY'S</t>
  </si>
  <si>
    <t>WOMEN'S</t>
  </si>
  <si>
    <t>WASHR</t>
  </si>
  <si>
    <t>NEWS</t>
  </si>
  <si>
    <t>TENNS</t>
  </si>
  <si>
    <t>VET</t>
  </si>
  <si>
    <t>BEEF</t>
  </si>
  <si>
    <t>SAGE</t>
  </si>
  <si>
    <t>MILK</t>
  </si>
  <si>
    <t>EGGS</t>
  </si>
  <si>
    <t>RINE</t>
  </si>
  <si>
    <t>MESAN</t>
  </si>
  <si>
    <t>TOES</t>
  </si>
  <si>
    <t>NAS</t>
  </si>
  <si>
    <t>TUCE</t>
  </si>
  <si>
    <t>JUICE</t>
  </si>
  <si>
    <t>FEE</t>
  </si>
  <si>
    <t>PEAS</t>
  </si>
  <si>
    <t>ES</t>
  </si>
  <si>
    <t>CADE</t>
  </si>
  <si>
    <t>OIL</t>
  </si>
  <si>
    <t>MEAL</t>
  </si>
  <si>
    <t>CORN</t>
  </si>
  <si>
    <t>CHIPS</t>
  </si>
  <si>
    <t>RENT</t>
  </si>
  <si>
    <t>PRICE</t>
  </si>
  <si>
    <t>RATE (%)</t>
  </si>
  <si>
    <t>P+I</t>
  </si>
  <si>
    <t>ELECT</t>
  </si>
  <si>
    <t>ENERGY</t>
  </si>
  <si>
    <t>BAL</t>
  </si>
  <si>
    <t>LINE</t>
  </si>
  <si>
    <t>METRIST</t>
  </si>
  <si>
    <t>TIST</t>
  </si>
  <si>
    <t>FEN</t>
  </si>
  <si>
    <t>TION DRUG</t>
  </si>
  <si>
    <t>SAND</t>
  </si>
  <si>
    <t>EN</t>
  </si>
  <si>
    <t>CUT</t>
  </si>
  <si>
    <t>SALON</t>
  </si>
  <si>
    <t>PASTE</t>
  </si>
  <si>
    <t>POO</t>
  </si>
  <si>
    <t>CLEAN</t>
  </si>
  <si>
    <t>SHIRT</t>
  </si>
  <si>
    <t>JEANS</t>
  </si>
  <si>
    <t>SLACKS</t>
  </si>
  <si>
    <t>REPR</t>
  </si>
  <si>
    <t>PAPER</t>
  </si>
  <si>
    <t>YOGA</t>
  </si>
  <si>
    <t>BALLS</t>
  </si>
  <si>
    <t>SERVICES</t>
  </si>
  <si>
    <t>SUMMARY STATISTICS</t>
  </si>
  <si>
    <t>NUMBER OF CITIES</t>
  </si>
  <si>
    <t>MINIMUM</t>
  </si>
  <si>
    <t>MAXIMUM</t>
  </si>
  <si>
    <t>MEDIAN</t>
  </si>
  <si>
    <t>MEAN</t>
  </si>
  <si>
    <t>STANDARD DEVIATION</t>
  </si>
  <si>
    <t>RELATIVE STANDARD DEVIATION</t>
  </si>
  <si>
    <t>Kodiak AK</t>
  </si>
  <si>
    <t>Bakersfield CA Metro</t>
  </si>
  <si>
    <t>Bakersfield CA</t>
  </si>
  <si>
    <t>Modesto CA Metro</t>
  </si>
  <si>
    <t>Modesto CA</t>
  </si>
  <si>
    <t>Chicago IL</t>
  </si>
  <si>
    <t>Des Moines-West Des Moines IA Metro</t>
  </si>
  <si>
    <t>Des Moines IA</t>
  </si>
  <si>
    <t>Hutchinson KS Micro</t>
  </si>
  <si>
    <t>Hutchinson KS</t>
  </si>
  <si>
    <t>Vineland NJ</t>
  </si>
  <si>
    <t>Albuquerque NM</t>
  </si>
  <si>
    <t>Ardmore OK Micro</t>
  </si>
  <si>
    <t>Ardmore OK</t>
  </si>
  <si>
    <t>Alexandria VA</t>
  </si>
  <si>
    <t/>
  </si>
  <si>
    <t>For urban areas where we have data less than three pricing periods, we developed estimated prices in order to have a complete set of observations.  Thus, to calculate the annual average index, we use the actual and estimated prices as our observations to calculate an annual average price for each item.  We do not weight any of the prices based on when we observed them.  Thus, first pricing period prices receive the same weight in the calculation as third pricing period prices.  Then, from the annual average price for each item, we calculated the index using the most recent BLS Consumer Expenditure Survey weights.</t>
  </si>
  <si>
    <t>2022 Annual Average Data</t>
  </si>
  <si>
    <t>Published January 2023</t>
  </si>
  <si>
    <t>COST OF LIVING INDEX
COPYRIGHT 2023
ISSN 0740-7130
C2ER P.O. Box 100127 Arlington VA 22210 USA
REPRODUCTION OF THIS REPORT IS PROHIBITED</t>
  </si>
  <si>
    <r>
      <t xml:space="preserve">The </t>
    </r>
    <r>
      <rPr>
        <i/>
        <sz val="10"/>
        <rFont val="Arial"/>
        <family val="2"/>
      </rPr>
      <t>Index</t>
    </r>
    <r>
      <rPr>
        <sz val="10"/>
        <rFont val="Arial"/>
        <family val="2"/>
      </rPr>
      <t xml:space="preserve"> reflects cost differentials for professional and executive households in the top income quintile. Operationally, this standard of living is set by the weighting structure. Homeownership costs, for example, are more heavily weighted than they would be if the Index reflected a clerical worker standard of living or average costs for all urban consumers. (Weights for component indexes appear above column headings—e.g., 15.73% for Grocery Items.)</t>
    </r>
  </si>
  <si>
    <t>The annual average report contains the average prices of goods for the first three quarters of the year, with index values based on the new weights for the upcoming year.  Index numbers in section 1 include average prices for 265 urban areas where we have data for at least two pricing periods.  Index numbers in section 2 include average prices for all 286 urban areas where we have data from at least one pricing period.</t>
  </si>
  <si>
    <t>The items and weights in this study are listed below.  Weights calculated by C2ER are based on data extracted from the 2021 US Consumer Expenditure Survey, BLS.</t>
  </si>
  <si>
    <t>2022 Annual Average Section 1 Index</t>
  </si>
  <si>
    <t>Non-Metro US</t>
  </si>
  <si>
    <t>Oakland-Berkeley-Livermore CA Metro Div.</t>
  </si>
  <si>
    <t>Sacramento-Roseville-Folsom CA Metro</t>
  </si>
  <si>
    <t>San Francisco-San Mateo-Redwood City CA Metro Div.</t>
  </si>
  <si>
    <t>Salisbury MD-DE Metro</t>
  </si>
  <si>
    <t>Sussex County DE</t>
  </si>
  <si>
    <t>Fort Lauderdale-Pompano Beach-Sunrise FL Metro Div.</t>
  </si>
  <si>
    <t>Douglasville-Douglas County GA</t>
  </si>
  <si>
    <t>Chicago-Naperville-Evanston IL Metro Div.</t>
  </si>
  <si>
    <t>Frederick-Gaithersburg-Rockville MD Metro Div.</t>
  </si>
  <si>
    <t>New Brunswick-Lakewood Metro Div.</t>
  </si>
  <si>
    <t>Sandoval-Rio Rancho NM</t>
  </si>
  <si>
    <t>Utica-Rome NY Metro</t>
  </si>
  <si>
    <t>Utica-Rome NY</t>
  </si>
  <si>
    <t>Eugene-Springfield OR Metro</t>
  </si>
  <si>
    <t>Eugene OR</t>
  </si>
  <si>
    <t>Erie PA Metro</t>
  </si>
  <si>
    <t>Erie PA</t>
  </si>
  <si>
    <t>Harrisburg-Carlisle PA Metro</t>
  </si>
  <si>
    <t>Harrisburg PA</t>
  </si>
  <si>
    <t>Scranton-Wilkes-Barre PA Metro</t>
  </si>
  <si>
    <t>Rapid City SD Metro</t>
  </si>
  <si>
    <t>Rapid City SD</t>
  </si>
  <si>
    <t>Maury County TN</t>
  </si>
  <si>
    <t>Austin-Round Rock-Georgetown TX Metro</t>
  </si>
  <si>
    <t>Dallas-Plano-Irving TX Metro Div.</t>
  </si>
  <si>
    <t>Fort Worth-Arlington-Grapevine TX Metro Div.</t>
  </si>
  <si>
    <t>Bremerton-Silverdale-Port Orchard WA Metro</t>
  </si>
  <si>
    <t>Seattle-Bellevue-Kent WA Metro Div.</t>
  </si>
  <si>
    <t>Charleston WV Metro</t>
  </si>
  <si>
    <t>Charleston WV</t>
  </si>
  <si>
    <t>Cheyenne WY Metro</t>
  </si>
  <si>
    <t>Cheyenne WY</t>
  </si>
  <si>
    <t>San Juan-Bayamón-Caguas PR Metro</t>
  </si>
  <si>
    <t>San Juan-Bayamón-Caguas PR</t>
  </si>
  <si>
    <t>2022 Annual Average</t>
  </si>
  <si>
    <t>2022 Annual Section 1 Average Prices</t>
  </si>
  <si>
    <t>Gainesville FL Metro</t>
  </si>
  <si>
    <t>Gainesville FL</t>
  </si>
  <si>
    <t>Muncie IN Metro</t>
  </si>
  <si>
    <t>Muncie IN</t>
  </si>
  <si>
    <t>Cambridge-Newton-Framingham MA Metro Div.</t>
  </si>
  <si>
    <t>Framingham-Natick MA</t>
  </si>
  <si>
    <t>Cape Girardeau MO-IL Metro</t>
  </si>
  <si>
    <t>Cape Girardeau MO</t>
  </si>
  <si>
    <t>Durham NC</t>
  </si>
  <si>
    <t>Akron OH Metro</t>
  </si>
  <si>
    <t>Akron OH</t>
  </si>
  <si>
    <t>Ashland OH Micro</t>
  </si>
  <si>
    <t>Ashland OH</t>
  </si>
  <si>
    <t>Norman OK</t>
  </si>
  <si>
    <t>Hilton Head Island-Bluffton SC Metro</t>
  </si>
  <si>
    <t>Hilton Head Island SC</t>
  </si>
  <si>
    <t>Tacoma-Lakewood WA Metro Div.</t>
  </si>
  <si>
    <t>Tacoma WA</t>
  </si>
  <si>
    <t>2022 Annual Average Section 2 Index</t>
  </si>
  <si>
    <t>2022 Annual Section 2 Average Prices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</si>
</sst>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0.0000"/>
    <numFmt numFmtId="165" formatCode="0.000"/>
    <numFmt numFmtId="166" formatCode="0.0"/>
    <numFmt numFmtId="167" formatCode="00\-00000\-000"/>
    <numFmt numFmtId="168" formatCode="&quot;$&quot;#,##0.00"/>
    <numFmt numFmtId="169" formatCode="&quot;$&quot;#,##0"/>
    <numFmt numFmtId="170" formatCode="&quot;$&quot;#,##0.000"/>
    <numFmt numFmtId="171" formatCode="_(&quot;$&quot;* #,##0_);_(&quot;$&quot;* \(#,##0\);_(&quot;$&quot;* &quot;-&quot;??_);_(@_)"/>
    <numFmt numFmtId="172" formatCode="_(&quot;$&quot;* #,##0.000_);_(&quot;$&quot;* \(#,##0.000\);_(&quot;$&quot;* &quot;-&quot;??_);_(@_)"/>
    <numFmt numFmtId="173" formatCode="0.000000"/>
  </numFmts>
  <fonts count="24" x14ac:knownFonts="1">
    <font>
      <sz val="10"/>
      <name val="Arial"/>
    </font>
    <font>
      <sz val="11"/>
      <color theme="1"/>
      <name val="Calibri"/>
      <family val="2"/>
      <scheme val="minor"/>
    </font>
    <font>
      <sz val="10"/>
      <name val="Arial"/>
      <family val="2"/>
    </font>
    <font>
      <sz val="10"/>
      <name val="Arial"/>
      <family val="2"/>
    </font>
    <font>
      <b/>
      <sz val="10"/>
      <name val="Arial"/>
      <family val="2"/>
    </font>
    <font>
      <i/>
      <sz val="10"/>
      <name val="Arial"/>
      <family val="2"/>
    </font>
    <font>
      <u/>
      <sz val="10"/>
      <name val="Arial"/>
      <family val="2"/>
    </font>
    <font>
      <b/>
      <i/>
      <sz val="10"/>
      <name val="Arial"/>
      <family val="2"/>
    </font>
    <font>
      <sz val="8"/>
      <name val="Symbol"/>
      <family val="1"/>
      <charset val="2"/>
    </font>
    <font>
      <b/>
      <sz val="12"/>
      <color indexed="16"/>
      <name val="Arial"/>
      <family val="2"/>
    </font>
    <font>
      <sz val="10"/>
      <color indexed="13"/>
      <name val="Arial"/>
      <family val="2"/>
    </font>
    <font>
      <b/>
      <sz val="10"/>
      <color indexed="13"/>
      <name val="Arial"/>
      <family val="2"/>
    </font>
    <font>
      <b/>
      <sz val="10"/>
      <color indexed="8"/>
      <name val="Arial"/>
      <family val="2"/>
    </font>
    <font>
      <sz val="10"/>
      <color indexed="8"/>
      <name val="Arial"/>
      <family val="2"/>
    </font>
    <font>
      <b/>
      <sz val="10"/>
      <color indexed="43"/>
      <name val="Arial"/>
      <family val="2"/>
    </font>
    <font>
      <sz val="10"/>
      <color indexed="9"/>
      <name val="Arial"/>
      <family val="2"/>
    </font>
    <font>
      <b/>
      <sz val="11"/>
      <name val="Arial"/>
      <family val="2"/>
    </font>
    <font>
      <b/>
      <sz val="16"/>
      <name val="Arial"/>
      <family val="2"/>
    </font>
    <font>
      <b/>
      <sz val="10"/>
      <color indexed="9"/>
      <name val="Arial"/>
      <family val="2"/>
    </font>
    <font>
      <b/>
      <sz val="16"/>
      <color indexed="9"/>
      <name val="Arial"/>
      <family val="2"/>
    </font>
    <font>
      <b/>
      <sz val="10"/>
      <color rgb="FFFFFF00"/>
      <name val="Arial"/>
      <family val="2"/>
    </font>
    <font>
      <sz val="11"/>
      <color rgb="FF9C6500"/>
      <name val="Calibri"/>
      <family val="2"/>
      <scheme val="minor"/>
    </font>
    <font>
      <sz val="11"/>
      <color indexed="8"/>
      <name val="Calibri"/>
      <family val="2"/>
      <scheme val="minor"/>
    </font>
    <font>
      <sz val="11"/>
      <color rgb="FF000080"/>
      <name val="Calibri"/>
      <family val="2"/>
    </font>
  </fonts>
  <fills count="12">
    <fill>
      <patternFill patternType="none"/>
    </fill>
    <fill>
      <patternFill patternType="gray125"/>
    </fill>
    <fill>
      <patternFill patternType="solid">
        <fgColor indexed="10"/>
        <bgColor indexed="64"/>
      </patternFill>
    </fill>
    <fill>
      <patternFill patternType="solid">
        <fgColor indexed="10"/>
        <bgColor indexed="8"/>
      </patternFill>
    </fill>
    <fill>
      <patternFill patternType="solid">
        <fgColor indexed="60"/>
        <bgColor indexed="64"/>
      </patternFill>
    </fill>
    <fill>
      <patternFill patternType="solid">
        <fgColor indexed="9"/>
        <bgColor indexed="64"/>
      </patternFill>
    </fill>
    <fill>
      <patternFill patternType="solid">
        <fgColor indexed="56"/>
        <bgColor indexed="64"/>
      </patternFill>
    </fill>
    <fill>
      <patternFill patternType="solid">
        <fgColor theme="4" tint="0.59999389629810485"/>
        <bgColor indexed="65"/>
      </patternFill>
    </fill>
    <fill>
      <patternFill patternType="solid">
        <fgColor rgb="FFFFFFCC"/>
      </patternFill>
    </fill>
    <fill>
      <patternFill patternType="solid">
        <fgColor rgb="FFFF0000"/>
        <bgColor indexed="64"/>
      </patternFill>
    </fill>
    <fill>
      <patternFill patternType="solid">
        <fgColor theme="4" tint="0.79998168889431442"/>
        <bgColor indexed="64"/>
      </patternFill>
    </fill>
    <fill>
      <patternFill patternType="solid">
        <fgColor rgb="FFFFEB9C"/>
      </patternFill>
    </fill>
  </fills>
  <borders count="10">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rgb="FFB2B2B2"/>
      </left>
      <right style="thin">
        <color rgb="FFB2B2B2"/>
      </right>
      <top style="thin">
        <color rgb="FFB2B2B2"/>
      </top>
      <bottom style="thin">
        <color rgb="FFB2B2B2"/>
      </bottom>
      <diagonal/>
    </border>
  </borders>
  <cellStyleXfs count="25">
    <xf numFmtId="0" fontId="0" fillId="0" borderId="0"/>
    <xf numFmtId="43" fontId="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2"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8" borderId="9" applyNumberFormat="0" applyFont="0" applyAlignment="0" applyProtection="0"/>
    <xf numFmtId="9" fontId="3" fillId="0" borderId="0" applyFont="0" applyFill="0" applyBorder="0" applyAlignment="0" applyProtection="0"/>
    <xf numFmtId="0" fontId="1" fillId="0" borderId="0"/>
    <xf numFmtId="0" fontId="21" fillId="11" borderId="0" applyNumberFormat="0" applyBorder="0" applyAlignment="0" applyProtection="0"/>
    <xf numFmtId="0" fontId="1" fillId="7"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22" fillId="0" borderId="0"/>
    <xf numFmtId="0" fontId="2" fillId="0" borderId="0"/>
    <xf numFmtId="43" fontId="2" fillId="0" borderId="0" applyFont="0" applyFill="0" applyBorder="0" applyAlignment="0" applyProtection="0"/>
    <xf numFmtId="44" fontId="2" fillId="0" borderId="0" applyFont="0" applyFill="0" applyBorder="0" applyAlignment="0" applyProtection="0"/>
  </cellStyleXfs>
  <cellXfs count="117">
    <xf numFmtId="0" fontId="0" fillId="0" borderId="0" xfId="0"/>
    <xf numFmtId="0" fontId="0" fillId="0" borderId="0" xfId="0" applyAlignment="1">
      <alignment readingOrder="1"/>
    </xf>
    <xf numFmtId="0" fontId="0" fillId="0" borderId="0" xfId="0" applyAlignment="1">
      <alignment horizontal="center"/>
    </xf>
    <xf numFmtId="0" fontId="8" fillId="0" borderId="0" xfId="0" applyFont="1" applyAlignment="1">
      <alignment horizontal="justify"/>
    </xf>
    <xf numFmtId="0" fontId="0" fillId="0" borderId="0" xfId="0" applyAlignment="1">
      <alignment horizontal="center" wrapText="1"/>
    </xf>
    <xf numFmtId="0" fontId="4" fillId="0" borderId="0" xfId="0" applyFont="1" applyAlignment="1">
      <alignment horizontal="left" wrapText="1" readingOrder="1"/>
    </xf>
    <xf numFmtId="0" fontId="10" fillId="2" borderId="0" xfId="0" applyFont="1" applyFill="1"/>
    <xf numFmtId="0" fontId="11" fillId="2" borderId="0" xfId="0" applyFont="1" applyFill="1"/>
    <xf numFmtId="0" fontId="11" fillId="2" borderId="0" xfId="0" applyFont="1" applyFill="1" applyAlignment="1">
      <alignment horizontal="center"/>
    </xf>
    <xf numFmtId="0" fontId="11" fillId="3" borderId="0" xfId="0" applyFont="1" applyFill="1" applyAlignment="1">
      <alignment horizontal="left"/>
    </xf>
    <xf numFmtId="166" fontId="11" fillId="2" borderId="0" xfId="0" applyNumberFormat="1" applyFont="1" applyFill="1" applyAlignment="1">
      <alignment horizontal="center"/>
    </xf>
    <xf numFmtId="0" fontId="12" fillId="0" borderId="0" xfId="0" applyFont="1" applyAlignment="1" applyProtection="1">
      <alignment horizontal="left" vertical="top"/>
      <protection locked="0"/>
    </xf>
    <xf numFmtId="0" fontId="4" fillId="0" borderId="0" xfId="0" applyFont="1"/>
    <xf numFmtId="167" fontId="13" fillId="0" borderId="0" xfId="0" applyNumberFormat="1" applyFont="1" applyAlignment="1">
      <alignment horizontal="left"/>
    </xf>
    <xf numFmtId="0" fontId="2" fillId="0" borderId="0" xfId="0" applyFont="1"/>
    <xf numFmtId="166" fontId="0" fillId="0" borderId="0" xfId="0" applyNumberFormat="1"/>
    <xf numFmtId="0" fontId="4" fillId="0" borderId="0" xfId="0" applyFont="1" applyAlignment="1">
      <alignment horizontal="center"/>
    </xf>
    <xf numFmtId="168" fontId="0" fillId="0" borderId="0" xfId="0" applyNumberFormat="1"/>
    <xf numFmtId="0" fontId="14" fillId="4" borderId="0" xfId="0" applyFont="1" applyFill="1"/>
    <xf numFmtId="0" fontId="14" fillId="4" borderId="0" xfId="0" applyFont="1" applyFill="1" applyAlignment="1">
      <alignment horizontal="center"/>
    </xf>
    <xf numFmtId="9" fontId="14" fillId="4" borderId="0" xfId="0" applyNumberFormat="1" applyFont="1" applyFill="1" applyAlignment="1">
      <alignment horizontal="center"/>
    </xf>
    <xf numFmtId="0" fontId="10" fillId="4" borderId="0" xfId="0" applyFont="1" applyFill="1"/>
    <xf numFmtId="0" fontId="11" fillId="4" borderId="0" xfId="0" applyFont="1" applyFill="1"/>
    <xf numFmtId="0" fontId="11" fillId="4" borderId="0" xfId="0" applyFont="1" applyFill="1" applyAlignment="1">
      <alignment horizontal="center"/>
    </xf>
    <xf numFmtId="0" fontId="4" fillId="0" borderId="0" xfId="0" applyFont="1" applyAlignment="1">
      <alignment horizontal="left"/>
    </xf>
    <xf numFmtId="2" fontId="0" fillId="0" borderId="0" xfId="0" applyNumberFormat="1" applyAlignment="1">
      <alignment horizontal="right"/>
    </xf>
    <xf numFmtId="0" fontId="11" fillId="0" borderId="0" xfId="0" applyFont="1" applyAlignment="1">
      <alignment horizontal="center"/>
    </xf>
    <xf numFmtId="44" fontId="0" fillId="0" borderId="0" xfId="5" applyFont="1" applyAlignment="1">
      <alignment horizontal="right"/>
    </xf>
    <xf numFmtId="0" fontId="0" fillId="0" borderId="0" xfId="0" applyAlignment="1">
      <alignment horizontal="left"/>
    </xf>
    <xf numFmtId="171" fontId="0" fillId="0" borderId="0" xfId="5" applyNumberFormat="1" applyFont="1" applyAlignment="1">
      <alignment horizontal="right"/>
    </xf>
    <xf numFmtId="172" fontId="0" fillId="0" borderId="0" xfId="5" applyNumberFormat="1" applyFont="1" applyAlignment="1">
      <alignment horizontal="right"/>
    </xf>
    <xf numFmtId="170" fontId="0" fillId="0" borderId="0" xfId="0" applyNumberFormat="1"/>
    <xf numFmtId="169" fontId="0" fillId="0" borderId="0" xfId="1" applyNumberFormat="1" applyFont="1" applyBorder="1"/>
    <xf numFmtId="9" fontId="20" fillId="9" borderId="0" xfId="0" applyNumberFormat="1" applyFont="1" applyFill="1" applyAlignment="1">
      <alignment horizontal="center"/>
    </xf>
    <xf numFmtId="10" fontId="20" fillId="9" borderId="0" xfId="0" applyNumberFormat="1" applyFont="1" applyFill="1" applyAlignment="1">
      <alignment horizontal="center"/>
    </xf>
    <xf numFmtId="2" fontId="0" fillId="0" borderId="0" xfId="0" applyNumberFormat="1"/>
    <xf numFmtId="165" fontId="0" fillId="0" borderId="0" xfId="0" applyNumberFormat="1"/>
    <xf numFmtId="10" fontId="14" fillId="4" borderId="0" xfId="0" applyNumberFormat="1" applyFont="1" applyFill="1" applyAlignment="1">
      <alignment horizontal="center"/>
    </xf>
    <xf numFmtId="164" fontId="0" fillId="0" borderId="0" xfId="0" applyNumberFormat="1"/>
    <xf numFmtId="0" fontId="3" fillId="0" borderId="0" xfId="10"/>
    <xf numFmtId="8" fontId="3" fillId="10" borderId="1" xfId="10" applyNumberFormat="1" applyFill="1" applyBorder="1" applyAlignment="1">
      <alignment horizontal="right" wrapText="1"/>
    </xf>
    <xf numFmtId="8" fontId="3" fillId="10" borderId="2" xfId="10" applyNumberFormat="1" applyFill="1" applyBorder="1" applyAlignment="1">
      <alignment horizontal="right" wrapText="1"/>
    </xf>
    <xf numFmtId="0" fontId="4" fillId="10" borderId="3" xfId="10" applyFont="1" applyFill="1" applyBorder="1" applyAlignment="1">
      <alignment wrapText="1"/>
    </xf>
    <xf numFmtId="8" fontId="3" fillId="5" borderId="4" xfId="10" applyNumberFormat="1" applyFill="1" applyBorder="1" applyAlignment="1">
      <alignment horizontal="right" wrapText="1"/>
    </xf>
    <xf numFmtId="8" fontId="3" fillId="5" borderId="0" xfId="10" applyNumberFormat="1" applyFill="1" applyAlignment="1">
      <alignment horizontal="right" wrapText="1"/>
    </xf>
    <xf numFmtId="0" fontId="4" fillId="5" borderId="5" xfId="10" applyFont="1" applyFill="1" applyBorder="1" applyAlignment="1">
      <alignment wrapText="1"/>
    </xf>
    <xf numFmtId="8" fontId="3" fillId="10" borderId="4" xfId="10" applyNumberFormat="1" applyFill="1" applyBorder="1" applyAlignment="1">
      <alignment horizontal="right" wrapText="1"/>
    </xf>
    <xf numFmtId="8" fontId="3" fillId="10" borderId="0" xfId="10" applyNumberFormat="1" applyFill="1" applyAlignment="1">
      <alignment horizontal="right" wrapText="1"/>
    </xf>
    <xf numFmtId="0" fontId="4" fillId="10" borderId="5" xfId="10" applyFont="1" applyFill="1" applyBorder="1" applyAlignment="1">
      <alignment wrapText="1"/>
    </xf>
    <xf numFmtId="8" fontId="3" fillId="0" borderId="0" xfId="10" applyNumberFormat="1"/>
    <xf numFmtId="6" fontId="3" fillId="10" borderId="4" xfId="10" applyNumberFormat="1" applyFill="1" applyBorder="1" applyAlignment="1">
      <alignment horizontal="right" wrapText="1"/>
    </xf>
    <xf numFmtId="6" fontId="3" fillId="10" borderId="0" xfId="10" applyNumberFormat="1" applyFill="1" applyAlignment="1">
      <alignment horizontal="right" wrapText="1"/>
    </xf>
    <xf numFmtId="6" fontId="3" fillId="5" borderId="4" xfId="10" applyNumberFormat="1" applyFill="1" applyBorder="1" applyAlignment="1">
      <alignment horizontal="right" wrapText="1"/>
    </xf>
    <xf numFmtId="6" fontId="3" fillId="5" borderId="0" xfId="10" applyNumberFormat="1" applyFill="1" applyAlignment="1">
      <alignment horizontal="right" wrapText="1"/>
    </xf>
    <xf numFmtId="0" fontId="15" fillId="6" borderId="6" xfId="10" applyFont="1" applyFill="1" applyBorder="1" applyAlignment="1">
      <alignment horizontal="center" wrapText="1"/>
    </xf>
    <xf numFmtId="0" fontId="15" fillId="6" borderId="7" xfId="10" applyFont="1" applyFill="1" applyBorder="1" applyAlignment="1">
      <alignment horizontal="center" wrapText="1"/>
    </xf>
    <xf numFmtId="0" fontId="15" fillId="6" borderId="8" xfId="10" applyFont="1" applyFill="1" applyBorder="1" applyAlignment="1">
      <alignment horizontal="center" wrapText="1"/>
    </xf>
    <xf numFmtId="0" fontId="16" fillId="0" borderId="0" xfId="10" applyFont="1"/>
    <xf numFmtId="166" fontId="3" fillId="5" borderId="1" xfId="10" applyNumberFormat="1" applyFill="1" applyBorder="1" applyAlignment="1">
      <alignment horizontal="right" wrapText="1"/>
    </xf>
    <xf numFmtId="166" fontId="3" fillId="5" borderId="2" xfId="10" applyNumberFormat="1" applyFill="1" applyBorder="1" applyAlignment="1">
      <alignment horizontal="right" wrapText="1"/>
    </xf>
    <xf numFmtId="0" fontId="4" fillId="5" borderId="3" xfId="10" applyFont="1" applyFill="1" applyBorder="1" applyAlignment="1">
      <alignment wrapText="1"/>
    </xf>
    <xf numFmtId="166" fontId="3" fillId="10" borderId="4" xfId="10" applyNumberFormat="1" applyFill="1" applyBorder="1" applyAlignment="1">
      <alignment horizontal="right" wrapText="1"/>
    </xf>
    <xf numFmtId="166" fontId="3" fillId="10" borderId="0" xfId="10" applyNumberFormat="1" applyFill="1" applyAlignment="1">
      <alignment horizontal="right" wrapText="1"/>
    </xf>
    <xf numFmtId="166" fontId="3" fillId="5" borderId="4" xfId="10" applyNumberFormat="1" applyFill="1" applyBorder="1" applyAlignment="1">
      <alignment horizontal="right" wrapText="1"/>
    </xf>
    <xf numFmtId="166" fontId="3" fillId="5" borderId="0" xfId="10" applyNumberFormat="1" applyFill="1" applyAlignment="1">
      <alignment horizontal="right" wrapText="1"/>
    </xf>
    <xf numFmtId="10" fontId="3" fillId="0" borderId="0" xfId="10" applyNumberFormat="1"/>
    <xf numFmtId="10" fontId="0" fillId="0" borderId="1" xfId="12" applyNumberFormat="1" applyFont="1" applyBorder="1" applyAlignment="1">
      <alignment horizontal="center"/>
    </xf>
    <xf numFmtId="0" fontId="3" fillId="0" borderId="2" xfId="10" applyBorder="1"/>
    <xf numFmtId="0" fontId="3" fillId="0" borderId="3" xfId="10" applyBorder="1"/>
    <xf numFmtId="0" fontId="3" fillId="10" borderId="0" xfId="10" applyFill="1"/>
    <xf numFmtId="0" fontId="3" fillId="10" borderId="5" xfId="10" applyFill="1" applyBorder="1"/>
    <xf numFmtId="10" fontId="0" fillId="0" borderId="4" xfId="12" applyNumberFormat="1" applyFont="1" applyBorder="1" applyAlignment="1">
      <alignment horizontal="center"/>
    </xf>
    <xf numFmtId="0" fontId="3" fillId="0" borderId="5" xfId="10" applyBorder="1"/>
    <xf numFmtId="0" fontId="15" fillId="0" borderId="0" xfId="10" applyFont="1" applyAlignment="1">
      <alignment vertical="top" wrapText="1"/>
    </xf>
    <xf numFmtId="0" fontId="15" fillId="6" borderId="6" xfId="10" applyFont="1" applyFill="1" applyBorder="1" applyAlignment="1">
      <alignment vertical="top" wrapText="1"/>
    </xf>
    <xf numFmtId="0" fontId="15" fillId="6" borderId="7" xfId="10" applyFont="1" applyFill="1" applyBorder="1" applyAlignment="1">
      <alignment vertical="top" wrapText="1"/>
    </xf>
    <xf numFmtId="0" fontId="15" fillId="6" borderId="8" xfId="10" applyFont="1" applyFill="1" applyBorder="1" applyAlignment="1">
      <alignment vertical="top"/>
    </xf>
    <xf numFmtId="0" fontId="3" fillId="0" borderId="0" xfId="10" applyAlignment="1">
      <alignment horizontal="right"/>
    </xf>
    <xf numFmtId="0" fontId="15" fillId="6" borderId="1" xfId="10" applyFont="1" applyFill="1" applyBorder="1" applyAlignment="1">
      <alignment vertical="center"/>
    </xf>
    <xf numFmtId="0" fontId="15" fillId="6" borderId="2" xfId="10" applyFont="1" applyFill="1" applyBorder="1" applyAlignment="1">
      <alignment vertical="center"/>
    </xf>
    <xf numFmtId="0" fontId="15" fillId="6" borderId="3" xfId="10" applyFont="1" applyFill="1" applyBorder="1" applyAlignment="1">
      <alignment vertical="center"/>
    </xf>
    <xf numFmtId="0" fontId="15" fillId="6" borderId="4" xfId="10" applyFont="1" applyFill="1" applyBorder="1" applyAlignment="1">
      <alignment vertical="center"/>
    </xf>
    <xf numFmtId="0" fontId="15" fillId="6" borderId="0" xfId="10" applyFont="1" applyFill="1" applyAlignment="1">
      <alignment vertical="center"/>
    </xf>
    <xf numFmtId="0" fontId="15" fillId="6" borderId="5" xfId="10" applyFont="1" applyFill="1" applyBorder="1" applyAlignment="1">
      <alignment vertical="center"/>
    </xf>
    <xf numFmtId="0" fontId="18" fillId="6" borderId="5" xfId="10" applyFont="1" applyFill="1" applyBorder="1" applyAlignment="1">
      <alignment horizontal="right" vertical="center" indent="1"/>
    </xf>
    <xf numFmtId="173" fontId="0" fillId="0" borderId="0" xfId="0" applyNumberFormat="1" applyAlignment="1">
      <alignment horizontal="center" vertical="center"/>
    </xf>
    <xf numFmtId="173" fontId="0" fillId="0" borderId="0" xfId="0" applyNumberFormat="1" applyAlignment="1">
      <alignment horizontal="center"/>
    </xf>
    <xf numFmtId="1" fontId="0" fillId="0" borderId="0" xfId="1" applyNumberFormat="1" applyFont="1" applyBorder="1"/>
    <xf numFmtId="0" fontId="2" fillId="0" borderId="0" xfId="0" applyFont="1" applyAlignment="1">
      <alignment horizontal="left" wrapText="1" readingOrder="1"/>
    </xf>
    <xf numFmtId="10" fontId="2" fillId="10" borderId="4" xfId="12" applyNumberFormat="1" applyFont="1" applyFill="1" applyBorder="1" applyAlignment="1">
      <alignment horizontal="center"/>
    </xf>
    <xf numFmtId="169" fontId="2" fillId="0" borderId="0" xfId="1" applyNumberFormat="1" applyFont="1" applyFill="1" applyBorder="1"/>
    <xf numFmtId="4" fontId="2" fillId="0" borderId="0" xfId="0" applyNumberFormat="1" applyFont="1"/>
    <xf numFmtId="169" fontId="2" fillId="0" borderId="0" xfId="0" applyNumberFormat="1" applyFont="1"/>
    <xf numFmtId="3" fontId="2" fillId="0" borderId="0" xfId="1" applyNumberFormat="1" applyFont="1" applyFill="1" applyBorder="1"/>
    <xf numFmtId="1" fontId="2" fillId="0" borderId="0" xfId="0" applyNumberFormat="1" applyFont="1"/>
    <xf numFmtId="165" fontId="2" fillId="0" borderId="0" xfId="0" applyNumberFormat="1" applyFont="1"/>
    <xf numFmtId="167" fontId="2" fillId="0" borderId="0" xfId="0" applyNumberFormat="1" applyFont="1" applyAlignment="1">
      <alignment horizontal="center"/>
    </xf>
    <xf numFmtId="49" fontId="2" fillId="0" borderId="0" xfId="0" applyNumberFormat="1" applyFont="1"/>
    <xf numFmtId="166" fontId="2" fillId="0" borderId="0" xfId="0" applyNumberFormat="1" applyFont="1"/>
    <xf numFmtId="168" fontId="2" fillId="0" borderId="0" xfId="0" applyNumberFormat="1" applyFont="1"/>
    <xf numFmtId="39" fontId="2" fillId="0" borderId="0" xfId="5" applyNumberFormat="1" applyFont="1" applyFill="1" applyBorder="1"/>
    <xf numFmtId="170" fontId="2" fillId="0" borderId="0" xfId="0" applyNumberFormat="1" applyFont="1"/>
    <xf numFmtId="0" fontId="4" fillId="0" borderId="0" xfId="0" applyFont="1" applyAlignment="1">
      <alignment horizontal="center"/>
    </xf>
    <xf numFmtId="0" fontId="2" fillId="0" borderId="0" xfId="0" applyFont="1" applyAlignment="1">
      <alignment horizontal="left" wrapText="1" readingOrder="1"/>
    </xf>
    <xf numFmtId="0" fontId="4" fillId="0" borderId="0" xfId="0" applyFont="1" applyAlignment="1">
      <alignment horizontal="left" wrapText="1" readingOrder="1"/>
    </xf>
    <xf numFmtId="0" fontId="7" fillId="0" borderId="0" xfId="0" applyFont="1" applyAlignment="1">
      <alignment horizontal="left" wrapText="1" readingOrder="1"/>
    </xf>
    <xf numFmtId="0" fontId="9" fillId="0" borderId="0" xfId="0" applyFont="1" applyAlignment="1">
      <alignment horizontal="right"/>
    </xf>
    <xf numFmtId="0" fontId="4" fillId="0" borderId="0" xfId="0" applyFont="1" applyAlignment="1">
      <alignment horizontal="center" wrapText="1"/>
    </xf>
    <xf numFmtId="0" fontId="0" fillId="0" borderId="0" xfId="0" applyAlignment="1">
      <alignment horizontal="left" wrapText="1" readingOrder="1"/>
    </xf>
    <xf numFmtId="0" fontId="23" fillId="0" borderId="0" xfId="0" applyFont="1" applyAlignment="1">
      <alignment horizontal="left" vertical="top" wrapText="1" indent="1"/>
    </xf>
    <xf numFmtId="0" fontId="4" fillId="0" borderId="0" xfId="0" applyFont="1" applyAlignment="1">
      <alignment horizontal="left"/>
    </xf>
    <xf numFmtId="0" fontId="19" fillId="6" borderId="8" xfId="10" applyFont="1" applyFill="1" applyBorder="1" applyAlignment="1">
      <alignment horizontal="center" vertical="center"/>
    </xf>
    <xf numFmtId="0" fontId="19" fillId="6" borderId="7" xfId="10" applyFont="1" applyFill="1" applyBorder="1" applyAlignment="1">
      <alignment horizontal="center" vertical="center"/>
    </xf>
    <xf numFmtId="0" fontId="19" fillId="6" borderId="6" xfId="10" applyFont="1" applyFill="1" applyBorder="1" applyAlignment="1">
      <alignment horizontal="center" vertical="center"/>
    </xf>
    <xf numFmtId="0" fontId="17" fillId="0" borderId="0" xfId="10" applyFont="1" applyAlignment="1">
      <alignment horizontal="center" vertical="center"/>
    </xf>
    <xf numFmtId="0" fontId="3" fillId="0" borderId="0" xfId="10" applyAlignment="1">
      <alignment horizontal="left" vertical="center" wrapText="1"/>
    </xf>
    <xf numFmtId="3" fontId="2" fillId="0" borderId="0" xfId="2" applyNumberFormat="1" applyFont="1" applyFill="1" applyBorder="1" applyAlignment="1">
      <alignment horizontal="center" vertical="center"/>
    </xf>
  </cellXfs>
  <cellStyles count="25">
    <cellStyle name="40% - Accent1 2" xfId="15" xr:uid="{D2C7C269-EC1B-4A4C-AB0E-794CA8CFAA07}"/>
    <cellStyle name="Comma" xfId="1" builtinId="3"/>
    <cellStyle name="Comma 2" xfId="2" xr:uid="{00000000-0005-0000-0000-000003000000}"/>
    <cellStyle name="Comma 3" xfId="3" xr:uid="{00000000-0005-0000-0000-000004000000}"/>
    <cellStyle name="Comma 4" xfId="4" xr:uid="{00000000-0005-0000-0000-000005000000}"/>
    <cellStyle name="Comma 5" xfId="23" xr:uid="{D0845A88-0F87-4247-BA8C-C70DBF9FC8FB}"/>
    <cellStyle name="Currency" xfId="5" builtinId="4"/>
    <cellStyle name="Currency 2" xfId="6" xr:uid="{00000000-0005-0000-0000-000007000000}"/>
    <cellStyle name="Currency 2 2" xfId="18" xr:uid="{7842299B-D6D8-426F-A3C1-C086C61BF42E}"/>
    <cellStyle name="Currency 3" xfId="7" xr:uid="{00000000-0005-0000-0000-000008000000}"/>
    <cellStyle name="Currency 4" xfId="8" xr:uid="{00000000-0005-0000-0000-000009000000}"/>
    <cellStyle name="Currency 5" xfId="9" xr:uid="{00000000-0005-0000-0000-00000A000000}"/>
    <cellStyle name="Currency 6" xfId="24" xr:uid="{0DCE528E-4F24-4F45-97E0-F777C580750C}"/>
    <cellStyle name="Currency 7" xfId="16" xr:uid="{DEB2297F-4130-4BC2-B9FE-B6EBB7AAD6A5}"/>
    <cellStyle name="Neutral 2" xfId="14" xr:uid="{2CBB114A-44B0-465F-9475-170D6828141E}"/>
    <cellStyle name="Normal" xfId="0" builtinId="0"/>
    <cellStyle name="Normal 2" xfId="10" xr:uid="{00000000-0005-0000-0000-00000D000000}"/>
    <cellStyle name="Normal 3" xfId="20" xr:uid="{E07D8230-7A5B-480B-A97F-5B3A89B875AB}"/>
    <cellStyle name="Normal 4" xfId="21" xr:uid="{912C635E-105A-4F79-AD48-A28939B80131}"/>
    <cellStyle name="Normal 5" xfId="19" xr:uid="{9852586E-07FA-459E-80EF-15B55CBC383C}"/>
    <cellStyle name="Normal 6" xfId="22" xr:uid="{AEE6BB95-37A4-46BD-8C03-EDAE3D723E7F}"/>
    <cellStyle name="Normal 7" xfId="13" xr:uid="{A81EC1EE-9BC5-4D88-8A77-7011BF400296}"/>
    <cellStyle name="Note 2" xfId="11" xr:uid="{00000000-0005-0000-0000-00000E000000}"/>
    <cellStyle name="Percent 2" xfId="12" xr:uid="{00000000-0005-0000-0000-00000F000000}"/>
    <cellStyle name="Percent 3" xfId="17" xr:uid="{DDC017BB-9750-4262-9701-F14F1BB30258}"/>
  </cellStyles>
  <dxfs count="80">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2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trlProps/ctrlProp1.xml><?xml version="1.0" encoding="utf-8"?>
<formControlPr xmlns="http://schemas.microsoft.com/office/spreadsheetml/2009/9/main" objectType="Drop" dropStyle="combo" dx="22" fmlaLink="C3" fmlaRange="Cities" noThreeD="1" sel="10" val="8"/>
</file>

<file path=xl/ctrlProps/ctrlProp2.xml><?xml version="1.0" encoding="utf-8"?>
<formControlPr xmlns="http://schemas.microsoft.com/office/spreadsheetml/2009/9/main" objectType="Drop" dropStyle="combo" dx="22" fmlaLink="C4" fmlaRange="Cities" noThreeD="1" sel="270" val="268"/>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123825</xdr:colOff>
      <xdr:row>3</xdr:row>
      <xdr:rowOff>95250</xdr:rowOff>
    </xdr:to>
    <xdr:pic>
      <xdr:nvPicPr>
        <xdr:cNvPr id="9487" name="Picture 2" descr="C2ERLogo">
          <a:extLst>
            <a:ext uri="{FF2B5EF4-FFF2-40B4-BE49-F238E27FC236}">
              <a16:creationId xmlns:a16="http://schemas.microsoft.com/office/drawing/2014/main" id="{00000000-0008-0000-0000-00000F2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943350" cy="6096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180975</xdr:colOff>
      <xdr:row>4</xdr:row>
      <xdr:rowOff>114300</xdr:rowOff>
    </xdr:to>
    <xdr:pic>
      <xdr:nvPicPr>
        <xdr:cNvPr id="2390" name="Picture 2" descr="C2ERLogo">
          <a:extLst>
            <a:ext uri="{FF2B5EF4-FFF2-40B4-BE49-F238E27FC236}">
              <a16:creationId xmlns:a16="http://schemas.microsoft.com/office/drawing/2014/main" id="{00000000-0008-0000-0200-000056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867150" cy="7620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12700</xdr:colOff>
          <xdr:row>2</xdr:row>
          <xdr:rowOff>0</xdr:rowOff>
        </xdr:from>
        <xdr:to>
          <xdr:col>3</xdr:col>
          <xdr:colOff>0</xdr:colOff>
          <xdr:row>3</xdr:row>
          <xdr:rowOff>0</xdr:rowOff>
        </xdr:to>
        <xdr:sp macro="" textlink="">
          <xdr:nvSpPr>
            <xdr:cNvPr id="10241" name="MovingFrom"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3</xdr:row>
          <xdr:rowOff>0</xdr:rowOff>
        </xdr:from>
        <xdr:to>
          <xdr:col>3</xdr:col>
          <xdr:colOff>0</xdr:colOff>
          <xdr:row>4</xdr:row>
          <xdr:rowOff>0</xdr:rowOff>
        </xdr:to>
        <xdr:sp macro="" textlink="">
          <xdr:nvSpPr>
            <xdr:cNvPr id="10242" name="MovingTo"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tabColor rgb="FF0070C0"/>
  </sheetPr>
  <dimension ref="A1:I49"/>
  <sheetViews>
    <sheetView zoomScaleNormal="100" workbookViewId="0">
      <selection activeCell="N17" sqref="N17"/>
    </sheetView>
  </sheetViews>
  <sheetFormatPr baseColWidth="10" defaultColWidth="8.83203125" defaultRowHeight="13" x14ac:dyDescent="0.15"/>
  <cols>
    <col min="2" max="2" width="17.1640625" customWidth="1"/>
    <col min="6" max="6" width="17.1640625" customWidth="1"/>
    <col min="9" max="9" width="11.5" customWidth="1"/>
  </cols>
  <sheetData>
    <row r="1" spans="1:9" x14ac:dyDescent="0.15">
      <c r="A1" s="14" t="s">
        <v>0</v>
      </c>
    </row>
    <row r="3" spans="1:9" ht="16" x14ac:dyDescent="0.2">
      <c r="G3" s="106" t="s">
        <v>831</v>
      </c>
      <c r="H3" s="106"/>
      <c r="I3" s="106"/>
    </row>
    <row r="4" spans="1:9" ht="16" x14ac:dyDescent="0.2">
      <c r="G4" s="106" t="s">
        <v>832</v>
      </c>
      <c r="H4" s="106"/>
      <c r="I4" s="106"/>
    </row>
    <row r="6" spans="1:9" ht="23.25" customHeight="1" x14ac:dyDescent="0.15">
      <c r="A6" s="107" t="s">
        <v>833</v>
      </c>
      <c r="B6" s="107"/>
      <c r="C6" s="107"/>
      <c r="D6" s="107"/>
      <c r="E6" s="107"/>
      <c r="F6" s="107"/>
      <c r="G6" s="107"/>
      <c r="H6" s="107"/>
      <c r="I6" s="107"/>
    </row>
    <row r="7" spans="1:9" x14ac:dyDescent="0.15">
      <c r="A7" s="107"/>
      <c r="B7" s="107"/>
      <c r="C7" s="107"/>
      <c r="D7" s="107"/>
      <c r="E7" s="107"/>
      <c r="F7" s="107"/>
      <c r="G7" s="107"/>
      <c r="H7" s="107"/>
      <c r="I7" s="107"/>
    </row>
    <row r="8" spans="1:9" x14ac:dyDescent="0.15">
      <c r="A8" s="107"/>
      <c r="B8" s="107"/>
      <c r="C8" s="107"/>
      <c r="D8" s="107"/>
      <c r="E8" s="107"/>
      <c r="F8" s="107"/>
      <c r="G8" s="107"/>
      <c r="H8" s="107"/>
      <c r="I8" s="107"/>
    </row>
    <row r="9" spans="1:9" x14ac:dyDescent="0.15">
      <c r="A9" s="107"/>
      <c r="B9" s="107"/>
      <c r="C9" s="107"/>
      <c r="D9" s="107"/>
      <c r="E9" s="107"/>
      <c r="F9" s="107"/>
      <c r="G9" s="107"/>
      <c r="H9" s="107"/>
      <c r="I9" s="107"/>
    </row>
    <row r="10" spans="1:9" x14ac:dyDescent="0.15">
      <c r="A10" s="107"/>
      <c r="B10" s="107"/>
      <c r="C10" s="107"/>
      <c r="D10" s="107"/>
      <c r="E10" s="107"/>
      <c r="F10" s="107"/>
      <c r="G10" s="107"/>
      <c r="H10" s="107"/>
      <c r="I10" s="107"/>
    </row>
    <row r="11" spans="1:9" x14ac:dyDescent="0.15">
      <c r="A11" s="107"/>
      <c r="B11" s="107"/>
      <c r="C11" s="107"/>
      <c r="D11" s="107"/>
      <c r="E11" s="107"/>
      <c r="F11" s="107"/>
      <c r="G11" s="107"/>
      <c r="H11" s="107"/>
      <c r="I11" s="107"/>
    </row>
    <row r="12" spans="1:9" x14ac:dyDescent="0.15">
      <c r="A12" s="107"/>
      <c r="B12" s="107"/>
      <c r="C12" s="107"/>
      <c r="D12" s="107"/>
      <c r="E12" s="107"/>
      <c r="F12" s="107"/>
      <c r="G12" s="107"/>
      <c r="H12" s="107"/>
      <c r="I12" s="107"/>
    </row>
    <row r="13" spans="1:9" x14ac:dyDescent="0.15">
      <c r="A13" s="107"/>
      <c r="B13" s="107"/>
      <c r="C13" s="107"/>
      <c r="D13" s="107"/>
      <c r="E13" s="107"/>
      <c r="F13" s="107"/>
      <c r="G13" s="107"/>
      <c r="H13" s="107"/>
      <c r="I13" s="107"/>
    </row>
    <row r="14" spans="1:9" x14ac:dyDescent="0.15">
      <c r="A14" s="107"/>
      <c r="B14" s="107"/>
      <c r="C14" s="107"/>
      <c r="D14" s="107"/>
      <c r="E14" s="107"/>
      <c r="F14" s="107"/>
      <c r="G14" s="107"/>
      <c r="H14" s="107"/>
      <c r="I14" s="107"/>
    </row>
    <row r="15" spans="1:9" s="1" customFormat="1" ht="73.5" customHeight="1" x14ac:dyDescent="0.15">
      <c r="A15" s="104" t="s">
        <v>1</v>
      </c>
      <c r="B15" s="108"/>
      <c r="C15" s="108"/>
      <c r="D15" s="108"/>
      <c r="E15" s="108"/>
      <c r="F15" s="108"/>
      <c r="G15" s="108"/>
      <c r="H15" s="108"/>
      <c r="I15" s="108"/>
    </row>
    <row r="16" spans="1:9" s="1" customFormat="1" ht="47.25" customHeight="1" x14ac:dyDescent="0.15">
      <c r="A16" s="104" t="s">
        <v>2</v>
      </c>
      <c r="B16" s="108"/>
      <c r="C16" s="108"/>
      <c r="D16" s="108"/>
      <c r="E16" s="108"/>
      <c r="F16" s="108"/>
      <c r="G16" s="108"/>
      <c r="H16" s="108"/>
      <c r="I16" s="108"/>
    </row>
    <row r="17" spans="1:9" ht="60" customHeight="1" x14ac:dyDescent="0.15">
      <c r="A17" s="104" t="s">
        <v>3</v>
      </c>
      <c r="B17" s="104"/>
      <c r="C17" s="104"/>
      <c r="D17" s="104"/>
      <c r="E17" s="104"/>
      <c r="F17" s="104"/>
      <c r="G17" s="104"/>
      <c r="H17" s="104"/>
      <c r="I17" s="104"/>
    </row>
    <row r="18" spans="1:9" ht="60.75" customHeight="1" x14ac:dyDescent="0.15">
      <c r="A18" s="103" t="s">
        <v>834</v>
      </c>
      <c r="B18" s="103"/>
      <c r="C18" s="103"/>
      <c r="D18" s="103"/>
      <c r="E18" s="103"/>
      <c r="F18" s="103"/>
      <c r="G18" s="103"/>
      <c r="H18" s="103"/>
      <c r="I18" s="103"/>
    </row>
    <row r="19" spans="1:9" ht="52.5" customHeight="1" x14ac:dyDescent="0.15">
      <c r="A19" s="103" t="s">
        <v>4</v>
      </c>
      <c r="B19" s="103"/>
      <c r="C19" s="103"/>
      <c r="D19" s="103"/>
      <c r="E19" s="103"/>
      <c r="F19" s="103"/>
      <c r="G19" s="103"/>
      <c r="H19" s="103"/>
      <c r="I19" s="103"/>
    </row>
    <row r="20" spans="1:9" ht="68.25" customHeight="1" x14ac:dyDescent="0.15">
      <c r="A20" s="104" t="s">
        <v>5</v>
      </c>
      <c r="B20" s="103"/>
      <c r="C20" s="103"/>
      <c r="D20" s="103"/>
      <c r="E20" s="103"/>
      <c r="F20" s="103"/>
      <c r="G20" s="103"/>
      <c r="H20" s="103"/>
      <c r="I20" s="103"/>
    </row>
    <row r="21" spans="1:9" ht="48.75" customHeight="1" x14ac:dyDescent="0.15">
      <c r="A21" s="104" t="s">
        <v>6</v>
      </c>
      <c r="B21" s="103"/>
      <c r="C21" s="103"/>
      <c r="D21" s="103"/>
      <c r="E21" s="103"/>
      <c r="F21" s="103"/>
      <c r="G21" s="103"/>
      <c r="H21" s="103"/>
      <c r="I21" s="103"/>
    </row>
    <row r="22" spans="1:9" ht="37.5" customHeight="1" x14ac:dyDescent="0.15">
      <c r="A22" s="104" t="s">
        <v>7</v>
      </c>
      <c r="B22" s="103"/>
      <c r="C22" s="103"/>
      <c r="D22" s="103"/>
      <c r="E22" s="103"/>
      <c r="F22" s="103"/>
      <c r="G22" s="103"/>
      <c r="H22" s="103"/>
      <c r="I22" s="103"/>
    </row>
    <row r="23" spans="1:9" ht="83.25" customHeight="1" x14ac:dyDescent="0.15">
      <c r="A23" s="104" t="s">
        <v>8</v>
      </c>
      <c r="B23" s="103"/>
      <c r="C23" s="103"/>
      <c r="D23" s="103"/>
      <c r="E23" s="103"/>
      <c r="F23" s="103"/>
      <c r="G23" s="103"/>
      <c r="H23" s="103"/>
      <c r="I23" s="103"/>
    </row>
    <row r="24" spans="1:9" ht="23.25" customHeight="1" x14ac:dyDescent="0.15">
      <c r="A24" s="104" t="s">
        <v>9</v>
      </c>
      <c r="B24" s="103"/>
      <c r="C24" s="103"/>
      <c r="D24" s="103"/>
      <c r="E24" s="103"/>
      <c r="F24" s="103"/>
      <c r="G24" s="103"/>
      <c r="H24" s="103"/>
      <c r="I24" s="103"/>
    </row>
    <row r="25" spans="1:9" ht="84.75" customHeight="1" x14ac:dyDescent="0.15">
      <c r="A25" s="105" t="s">
        <v>10</v>
      </c>
      <c r="B25" s="103"/>
      <c r="C25" s="103"/>
      <c r="D25" s="103"/>
      <c r="E25" s="103"/>
      <c r="F25" s="103"/>
      <c r="G25" s="103"/>
      <c r="H25" s="103"/>
      <c r="I25" s="103"/>
    </row>
    <row r="26" spans="1:9" ht="48" customHeight="1" x14ac:dyDescent="0.15">
      <c r="A26" s="103" t="s">
        <v>11</v>
      </c>
      <c r="B26" s="103"/>
      <c r="C26" s="103"/>
      <c r="D26" s="103"/>
      <c r="E26" s="103"/>
      <c r="F26" s="103"/>
      <c r="G26" s="103"/>
      <c r="H26" s="103"/>
      <c r="I26" s="103"/>
    </row>
    <row r="27" spans="1:9" ht="48.75" customHeight="1" x14ac:dyDescent="0.15">
      <c r="A27" s="104" t="s">
        <v>12</v>
      </c>
      <c r="B27" s="103"/>
      <c r="C27" s="103"/>
      <c r="D27" s="103"/>
      <c r="E27" s="103"/>
      <c r="F27" s="103"/>
      <c r="G27" s="103"/>
      <c r="H27" s="103"/>
      <c r="I27" s="103"/>
    </row>
    <row r="28" spans="1:9" ht="30.75" customHeight="1" x14ac:dyDescent="0.15">
      <c r="A28" s="104" t="s">
        <v>13</v>
      </c>
      <c r="B28" s="103"/>
      <c r="C28" s="103"/>
      <c r="D28" s="103"/>
      <c r="E28" s="103"/>
      <c r="F28" s="103"/>
      <c r="G28" s="103"/>
      <c r="H28" s="103"/>
      <c r="I28" s="103"/>
    </row>
    <row r="29" spans="1:9" ht="30.75" customHeight="1" x14ac:dyDescent="0.15">
      <c r="A29" s="104" t="s">
        <v>14</v>
      </c>
      <c r="B29" s="103"/>
      <c r="C29" s="103"/>
      <c r="D29" s="103"/>
      <c r="E29" s="103"/>
      <c r="F29" s="103"/>
      <c r="G29" s="103"/>
      <c r="H29" s="103"/>
      <c r="I29" s="103"/>
    </row>
    <row r="30" spans="1:9" ht="72.75" customHeight="1" x14ac:dyDescent="0.15">
      <c r="A30" s="104" t="s">
        <v>15</v>
      </c>
      <c r="B30" s="104"/>
      <c r="C30" s="104"/>
      <c r="D30" s="104"/>
      <c r="E30" s="104"/>
      <c r="F30" s="104"/>
      <c r="G30" s="104"/>
      <c r="H30" s="104"/>
      <c r="I30" s="104"/>
    </row>
    <row r="31" spans="1:9" ht="27" customHeight="1" x14ac:dyDescent="0.15">
      <c r="A31" s="103" t="s">
        <v>16</v>
      </c>
      <c r="B31" s="103"/>
      <c r="C31" s="103"/>
      <c r="D31" s="103"/>
      <c r="E31" s="103"/>
      <c r="F31" s="103"/>
      <c r="G31" s="103"/>
      <c r="H31" s="103"/>
      <c r="I31" s="103"/>
    </row>
    <row r="32" spans="1:9" ht="20.25" customHeight="1" x14ac:dyDescent="0.15">
      <c r="A32" s="103" t="s">
        <v>17</v>
      </c>
      <c r="B32" s="103"/>
      <c r="C32" s="103"/>
      <c r="D32" s="103"/>
      <c r="E32" s="103"/>
      <c r="F32" s="103"/>
      <c r="G32" s="103"/>
      <c r="H32" s="103"/>
      <c r="I32" s="103"/>
    </row>
    <row r="33" spans="1:9" ht="72" customHeight="1" x14ac:dyDescent="0.15">
      <c r="A33" s="104" t="s">
        <v>18</v>
      </c>
      <c r="B33" s="103"/>
      <c r="C33" s="103"/>
      <c r="D33" s="103"/>
      <c r="E33" s="103"/>
      <c r="F33" s="103"/>
      <c r="G33" s="103"/>
      <c r="H33" s="103"/>
      <c r="I33" s="103"/>
    </row>
    <row r="34" spans="1:9" ht="18" customHeight="1" x14ac:dyDescent="0.15">
      <c r="A34" s="28" t="s">
        <v>19</v>
      </c>
      <c r="B34" s="28"/>
      <c r="C34" s="28"/>
      <c r="D34" s="28"/>
      <c r="E34" s="28"/>
      <c r="F34" s="28"/>
      <c r="G34" s="28"/>
      <c r="H34" s="28"/>
      <c r="I34" s="28"/>
    </row>
    <row r="35" spans="1:9" ht="48" customHeight="1" x14ac:dyDescent="0.15">
      <c r="A35" s="103" t="s">
        <v>20</v>
      </c>
      <c r="B35" s="103"/>
      <c r="C35" s="103"/>
      <c r="D35" s="103"/>
      <c r="E35" s="103"/>
      <c r="F35" s="103"/>
      <c r="G35" s="103"/>
      <c r="H35" s="103"/>
      <c r="I35" s="103"/>
    </row>
    <row r="36" spans="1:9" ht="21.75" customHeight="1" x14ac:dyDescent="0.15">
      <c r="A36" s="103" t="s">
        <v>21</v>
      </c>
      <c r="B36" s="103"/>
      <c r="C36" s="103"/>
      <c r="D36" s="103"/>
      <c r="E36" s="103"/>
      <c r="F36" s="103"/>
      <c r="G36" s="103"/>
      <c r="H36" s="103"/>
      <c r="I36" s="103"/>
    </row>
    <row r="37" spans="1:9" ht="116.25" customHeight="1" x14ac:dyDescent="0.15">
      <c r="A37" s="104" t="s">
        <v>22</v>
      </c>
      <c r="B37" s="103"/>
      <c r="C37" s="103"/>
      <c r="D37" s="103"/>
      <c r="E37" s="103"/>
      <c r="F37" s="103"/>
      <c r="G37" s="103"/>
      <c r="H37" s="103"/>
      <c r="I37" s="103"/>
    </row>
    <row r="38" spans="1:9" ht="16.5" customHeight="1" x14ac:dyDescent="0.15">
      <c r="A38" s="5"/>
      <c r="B38" s="88"/>
      <c r="C38" s="88"/>
      <c r="D38" s="88"/>
      <c r="E38" s="88"/>
      <c r="F38" s="88"/>
      <c r="G38" s="88"/>
      <c r="H38" s="88"/>
      <c r="I38" s="88"/>
    </row>
    <row r="40" spans="1:9" x14ac:dyDescent="0.15">
      <c r="A40" s="102" t="s">
        <v>23</v>
      </c>
      <c r="B40" s="102"/>
      <c r="C40" s="102"/>
      <c r="D40" s="102"/>
      <c r="E40" s="102"/>
      <c r="F40" s="102"/>
      <c r="G40" s="102"/>
      <c r="H40" s="102"/>
      <c r="I40" s="102"/>
    </row>
    <row r="41" spans="1:9" ht="50.25" customHeight="1" x14ac:dyDescent="0.15">
      <c r="A41" s="103" t="s">
        <v>24</v>
      </c>
      <c r="B41" s="103"/>
      <c r="C41" s="103"/>
      <c r="D41" s="103"/>
      <c r="E41" s="103"/>
      <c r="F41" s="103"/>
      <c r="G41" s="103"/>
      <c r="H41" s="103"/>
      <c r="I41" s="103"/>
    </row>
    <row r="42" spans="1:9" ht="39" customHeight="1" x14ac:dyDescent="0.15">
      <c r="A42" s="103" t="s">
        <v>25</v>
      </c>
      <c r="B42" s="103"/>
      <c r="C42" s="103"/>
      <c r="D42" s="103"/>
      <c r="E42" s="103"/>
      <c r="F42" s="103"/>
      <c r="G42" s="103"/>
      <c r="H42" s="103"/>
      <c r="I42" s="103"/>
    </row>
    <row r="43" spans="1:9" ht="34.5" customHeight="1" x14ac:dyDescent="0.15">
      <c r="A43" s="103" t="s">
        <v>26</v>
      </c>
      <c r="B43" s="103"/>
      <c r="C43" s="103"/>
      <c r="D43" s="103"/>
      <c r="E43" s="103"/>
      <c r="F43" s="103"/>
      <c r="G43" s="103"/>
      <c r="H43" s="103"/>
      <c r="I43" s="103"/>
    </row>
    <row r="44" spans="1:9" ht="33.75" customHeight="1" x14ac:dyDescent="0.15">
      <c r="A44" s="103" t="s">
        <v>27</v>
      </c>
      <c r="B44" s="103"/>
      <c r="C44" s="103"/>
      <c r="D44" s="103"/>
      <c r="E44" s="103"/>
      <c r="F44" s="103"/>
      <c r="G44" s="103"/>
      <c r="H44" s="103"/>
      <c r="I44" s="103"/>
    </row>
    <row r="46" spans="1:9" ht="12.75" customHeight="1" x14ac:dyDescent="0.15"/>
    <row r="47" spans="1:9" ht="139.5" customHeight="1" x14ac:dyDescent="0.15"/>
    <row r="49" ht="25.5" customHeight="1" x14ac:dyDescent="0.15"/>
  </sheetData>
  <mergeCells count="30">
    <mergeCell ref="G3:I3"/>
    <mergeCell ref="G4:I4"/>
    <mergeCell ref="A6:I14"/>
    <mergeCell ref="A15:I15"/>
    <mergeCell ref="A16:I16"/>
    <mergeCell ref="A17:I17"/>
    <mergeCell ref="A18:I18"/>
    <mergeCell ref="A19:I19"/>
    <mergeCell ref="A20:I20"/>
    <mergeCell ref="A21:I21"/>
    <mergeCell ref="A22:I22"/>
    <mergeCell ref="A23:I23"/>
    <mergeCell ref="A24:I24"/>
    <mergeCell ref="A25:I25"/>
    <mergeCell ref="A26:I26"/>
    <mergeCell ref="A27:I27"/>
    <mergeCell ref="A28:I28"/>
    <mergeCell ref="A29:I29"/>
    <mergeCell ref="A30:I30"/>
    <mergeCell ref="A31:I31"/>
    <mergeCell ref="A32:I32"/>
    <mergeCell ref="A33:I33"/>
    <mergeCell ref="A35:I35"/>
    <mergeCell ref="A36:I36"/>
    <mergeCell ref="A37:I37"/>
    <mergeCell ref="A40:I40"/>
    <mergeCell ref="A41:I41"/>
    <mergeCell ref="A42:I42"/>
    <mergeCell ref="A43:I43"/>
    <mergeCell ref="A44:I44"/>
  </mergeCells>
  <pageMargins left="0.75" right="0.75" top="1" bottom="1" header="0.5" footer="0.5"/>
  <pageSetup scale="90" orientation="portrait" r:id="rId1"/>
  <headerFooter alignWithMargins="0"/>
  <rowBreaks count="1" manualBreakCount="1">
    <brk id="45"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930B1-13AB-4331-A8F6-3FE06AA5E335}">
  <sheetPr>
    <tabColor rgb="FF0070C0"/>
  </sheetPr>
  <dimension ref="A1:J3"/>
  <sheetViews>
    <sheetView zoomScaleNormal="100" workbookViewId="0">
      <selection activeCell="D29" sqref="D29"/>
    </sheetView>
  </sheetViews>
  <sheetFormatPr baseColWidth="10" defaultColWidth="8.83203125" defaultRowHeight="13" x14ac:dyDescent="0.15"/>
  <sheetData>
    <row r="1" spans="1:10" ht="81" customHeight="1" x14ac:dyDescent="0.15">
      <c r="A1" s="109" t="s">
        <v>835</v>
      </c>
      <c r="B1" s="109"/>
      <c r="C1" s="109"/>
      <c r="D1" s="109"/>
      <c r="E1" s="109"/>
      <c r="F1" s="109"/>
      <c r="G1" s="109"/>
      <c r="H1" s="109"/>
      <c r="I1" s="109"/>
      <c r="J1" s="109"/>
    </row>
    <row r="3" spans="1:10" ht="114.75" customHeight="1" x14ac:dyDescent="0.15">
      <c r="A3" s="109" t="s">
        <v>830</v>
      </c>
      <c r="B3" s="109"/>
      <c r="C3" s="109"/>
      <c r="D3" s="109"/>
      <c r="E3" s="109"/>
      <c r="F3" s="109"/>
      <c r="G3" s="109"/>
      <c r="H3" s="109"/>
      <c r="I3" s="109"/>
      <c r="J3" s="109"/>
    </row>
  </sheetData>
  <mergeCells count="2">
    <mergeCell ref="A1:J1"/>
    <mergeCell ref="A3:J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70C0"/>
  </sheetPr>
  <dimension ref="A6:L40"/>
  <sheetViews>
    <sheetView topLeftCell="A2" zoomScaleNormal="100" workbookViewId="0">
      <selection activeCell="N21" sqref="N21"/>
    </sheetView>
  </sheetViews>
  <sheetFormatPr baseColWidth="10" defaultColWidth="8.83203125" defaultRowHeight="13" x14ac:dyDescent="0.15"/>
  <cols>
    <col min="2" max="2" width="15.33203125" bestFit="1" customWidth="1"/>
    <col min="6" max="6" width="20" customWidth="1"/>
  </cols>
  <sheetData>
    <row r="6" spans="1:12" x14ac:dyDescent="0.15">
      <c r="A6" s="24"/>
      <c r="B6" s="24"/>
      <c r="C6" s="24"/>
      <c r="D6" s="24"/>
      <c r="E6" s="24"/>
      <c r="F6" s="24"/>
      <c r="G6" s="24"/>
      <c r="H6" s="24"/>
    </row>
    <row r="7" spans="1:12" x14ac:dyDescent="0.15">
      <c r="A7" s="110" t="s">
        <v>28</v>
      </c>
      <c r="B7" s="110"/>
      <c r="C7" s="110"/>
      <c r="D7" s="110"/>
      <c r="E7" s="110"/>
      <c r="F7" s="110"/>
      <c r="G7" s="110"/>
      <c r="H7" s="110"/>
      <c r="J7" s="16"/>
      <c r="L7" s="38"/>
    </row>
    <row r="8" spans="1:12" ht="25.5" customHeight="1" x14ac:dyDescent="0.15">
      <c r="A8" s="103" t="s">
        <v>836</v>
      </c>
      <c r="B8" s="103"/>
      <c r="C8" s="103"/>
      <c r="D8" s="103"/>
      <c r="E8" s="103"/>
      <c r="F8" s="103"/>
      <c r="G8" s="103"/>
      <c r="H8" s="103"/>
      <c r="J8" s="16"/>
      <c r="L8" s="38"/>
    </row>
    <row r="9" spans="1:12" x14ac:dyDescent="0.15">
      <c r="A9" s="3"/>
      <c r="J9" s="16"/>
      <c r="L9" s="38"/>
    </row>
    <row r="10" spans="1:12" ht="28" x14ac:dyDescent="0.15">
      <c r="A10" s="4" t="s">
        <v>29</v>
      </c>
      <c r="B10" s="28" t="s">
        <v>30</v>
      </c>
      <c r="C10" s="2" t="s">
        <v>31</v>
      </c>
      <c r="E10" s="4" t="s">
        <v>29</v>
      </c>
      <c r="F10" s="28" t="s">
        <v>30</v>
      </c>
      <c r="G10" s="2" t="s">
        <v>31</v>
      </c>
      <c r="J10" s="16"/>
      <c r="L10" s="38"/>
    </row>
    <row r="11" spans="1:12" x14ac:dyDescent="0.15">
      <c r="A11" s="2">
        <v>1</v>
      </c>
      <c r="B11" t="s">
        <v>32</v>
      </c>
      <c r="C11" s="85">
        <v>2.368E-2</v>
      </c>
      <c r="D11" s="38"/>
      <c r="E11" s="2">
        <v>29</v>
      </c>
      <c r="F11" s="28" t="s">
        <v>33</v>
      </c>
      <c r="G11" s="2" t="s">
        <v>34</v>
      </c>
      <c r="J11" s="16"/>
      <c r="L11" s="38"/>
    </row>
    <row r="12" spans="1:12" x14ac:dyDescent="0.15">
      <c r="A12" s="2">
        <v>2</v>
      </c>
      <c r="B12" t="s">
        <v>35</v>
      </c>
      <c r="C12" s="85">
        <v>2.368E-2</v>
      </c>
      <c r="D12" s="38"/>
      <c r="E12" s="2">
        <v>30</v>
      </c>
      <c r="F12" s="28" t="s">
        <v>36</v>
      </c>
      <c r="G12" s="2" t="s">
        <v>34</v>
      </c>
      <c r="J12" s="16"/>
      <c r="L12" s="38"/>
    </row>
    <row r="13" spans="1:12" x14ac:dyDescent="0.15">
      <c r="A13" s="2">
        <v>3</v>
      </c>
      <c r="B13" t="s">
        <v>37</v>
      </c>
      <c r="C13" s="85">
        <v>3.6894000000000003E-2</v>
      </c>
      <c r="D13" s="38"/>
      <c r="E13" s="2" t="s">
        <v>38</v>
      </c>
      <c r="F13" s="28" t="s">
        <v>39</v>
      </c>
      <c r="G13" s="86">
        <v>0.58383499999999999</v>
      </c>
      <c r="J13" s="16"/>
      <c r="L13" s="38"/>
    </row>
    <row r="14" spans="1:12" x14ac:dyDescent="0.15">
      <c r="A14" s="2">
        <v>4</v>
      </c>
      <c r="B14" t="s">
        <v>40</v>
      </c>
      <c r="C14" s="85">
        <v>3.4473999999999998E-2</v>
      </c>
      <c r="D14" s="38"/>
      <c r="E14" s="2">
        <v>31</v>
      </c>
      <c r="F14" s="28" t="s">
        <v>41</v>
      </c>
      <c r="G14" s="86">
        <v>0.41616500000000001</v>
      </c>
      <c r="J14" s="16"/>
      <c r="L14" s="38"/>
    </row>
    <row r="15" spans="1:12" x14ac:dyDescent="0.15">
      <c r="A15" s="2">
        <v>5</v>
      </c>
      <c r="B15" t="s">
        <v>42</v>
      </c>
      <c r="C15" s="85">
        <v>3.2904000000000003E-2</v>
      </c>
      <c r="D15" s="38"/>
      <c r="E15" s="2">
        <v>32</v>
      </c>
      <c r="F15" s="28" t="s">
        <v>43</v>
      </c>
      <c r="G15" s="86">
        <v>0.33445999999999998</v>
      </c>
      <c r="J15" s="16"/>
      <c r="L15" s="38"/>
    </row>
    <row r="16" spans="1:12" x14ac:dyDescent="0.15">
      <c r="A16" s="2">
        <v>6</v>
      </c>
      <c r="B16" t="s">
        <v>44</v>
      </c>
      <c r="C16" s="85">
        <v>2.6165999999999998E-2</v>
      </c>
      <c r="D16" s="38"/>
      <c r="E16" s="2">
        <v>33</v>
      </c>
      <c r="F16" s="28" t="s">
        <v>45</v>
      </c>
      <c r="G16" s="86">
        <v>0.66554000000000002</v>
      </c>
      <c r="J16" s="16"/>
      <c r="L16" s="38"/>
    </row>
    <row r="17" spans="1:12" x14ac:dyDescent="0.15">
      <c r="A17" s="2">
        <v>7</v>
      </c>
      <c r="B17" t="s">
        <v>46</v>
      </c>
      <c r="C17" s="85">
        <v>1.1578E-2</v>
      </c>
      <c r="D17" s="38"/>
      <c r="E17" s="2">
        <v>34</v>
      </c>
      <c r="F17" s="28" t="s">
        <v>47</v>
      </c>
      <c r="G17" s="86">
        <v>5.1665000000000003E-2</v>
      </c>
      <c r="J17" s="16"/>
      <c r="L17" s="38"/>
    </row>
    <row r="18" spans="1:12" x14ac:dyDescent="0.15">
      <c r="A18" s="2">
        <v>8</v>
      </c>
      <c r="B18" t="s">
        <v>48</v>
      </c>
      <c r="C18" s="85">
        <v>1.1640000000000001E-3</v>
      </c>
      <c r="D18" s="38"/>
      <c r="E18" s="2">
        <v>35</v>
      </c>
      <c r="F18" s="28" t="s">
        <v>49</v>
      </c>
      <c r="G18" s="86">
        <v>0.32383099999999998</v>
      </c>
      <c r="J18" s="16"/>
      <c r="L18" s="38"/>
    </row>
    <row r="19" spans="1:12" x14ac:dyDescent="0.15">
      <c r="A19" s="2">
        <v>9</v>
      </c>
      <c r="B19" t="s">
        <v>50</v>
      </c>
      <c r="C19" s="85">
        <v>6.1948000000000003E-2</v>
      </c>
      <c r="D19" s="38"/>
      <c r="E19" s="2">
        <v>36</v>
      </c>
      <c r="F19" s="28" t="s">
        <v>51</v>
      </c>
      <c r="G19" s="86">
        <v>0.36060700000000001</v>
      </c>
      <c r="J19" s="16"/>
      <c r="L19" s="38"/>
    </row>
    <row r="20" spans="1:12" x14ac:dyDescent="0.15">
      <c r="A20" s="2">
        <v>10</v>
      </c>
      <c r="B20" t="s">
        <v>52</v>
      </c>
      <c r="C20" s="85">
        <v>3.1274000000000003E-2</v>
      </c>
      <c r="D20" s="38"/>
      <c r="E20" s="2">
        <v>37</v>
      </c>
      <c r="F20" s="28" t="s">
        <v>53</v>
      </c>
      <c r="G20" s="86">
        <v>8.3318000000000003E-2</v>
      </c>
      <c r="J20" s="16"/>
      <c r="L20" s="38"/>
    </row>
    <row r="21" spans="1:12" x14ac:dyDescent="0.15">
      <c r="A21" s="2">
        <v>11</v>
      </c>
      <c r="B21" t="s">
        <v>54</v>
      </c>
      <c r="C21" s="85">
        <v>6.8227999999999997E-2</v>
      </c>
      <c r="D21" s="38"/>
      <c r="E21" s="2">
        <v>38</v>
      </c>
      <c r="F21" s="28" t="s">
        <v>55</v>
      </c>
      <c r="G21" s="86">
        <v>0.18057899999999999</v>
      </c>
      <c r="J21" s="16"/>
      <c r="L21" s="38"/>
    </row>
    <row r="22" spans="1:12" x14ac:dyDescent="0.15">
      <c r="A22" s="2">
        <v>12</v>
      </c>
      <c r="B22" t="s">
        <v>56</v>
      </c>
      <c r="C22" s="85">
        <v>2.7795E-2</v>
      </c>
      <c r="D22" s="38"/>
      <c r="E22" s="2">
        <v>39</v>
      </c>
      <c r="F22" s="28" t="s">
        <v>57</v>
      </c>
      <c r="G22" s="86">
        <v>0.103397</v>
      </c>
      <c r="J22" s="16"/>
      <c r="L22" s="38"/>
    </row>
    <row r="23" spans="1:12" x14ac:dyDescent="0.15">
      <c r="A23" s="2">
        <v>13</v>
      </c>
      <c r="B23" t="s">
        <v>58</v>
      </c>
      <c r="C23" s="85">
        <v>8.1964999999999996E-2</v>
      </c>
      <c r="D23" s="38"/>
      <c r="E23" s="2">
        <v>40</v>
      </c>
      <c r="F23" s="28" t="s">
        <v>59</v>
      </c>
      <c r="G23" s="86">
        <v>0.103397</v>
      </c>
      <c r="J23" s="16"/>
      <c r="L23" s="38"/>
    </row>
    <row r="24" spans="1:12" x14ac:dyDescent="0.15">
      <c r="A24" s="2">
        <v>14</v>
      </c>
      <c r="B24" t="s">
        <v>60</v>
      </c>
      <c r="C24" s="85">
        <v>8.9999999999999993E-3</v>
      </c>
      <c r="D24" s="38"/>
      <c r="E24" s="2">
        <v>41</v>
      </c>
      <c r="F24" s="28" t="s">
        <v>61</v>
      </c>
      <c r="G24" s="86">
        <v>0.103397</v>
      </c>
      <c r="J24" s="16"/>
      <c r="L24" s="38"/>
    </row>
    <row r="25" spans="1:12" x14ac:dyDescent="0.15">
      <c r="A25" s="2">
        <v>15</v>
      </c>
      <c r="B25" t="s">
        <v>62</v>
      </c>
      <c r="C25" s="85">
        <v>5.7779999999999998E-2</v>
      </c>
      <c r="D25" s="38"/>
      <c r="E25" s="2">
        <v>42</v>
      </c>
      <c r="F25" s="28" t="s">
        <v>63</v>
      </c>
      <c r="G25" s="86">
        <v>3.2447999999999998E-2</v>
      </c>
      <c r="J25" s="16"/>
      <c r="L25" s="38"/>
    </row>
    <row r="26" spans="1:12" x14ac:dyDescent="0.15">
      <c r="A26" s="2">
        <v>16</v>
      </c>
      <c r="B26" t="s">
        <v>64</v>
      </c>
      <c r="C26" s="85">
        <v>3.3035000000000002E-2</v>
      </c>
      <c r="D26" s="38"/>
      <c r="E26" s="2">
        <v>43</v>
      </c>
      <c r="F26" s="28" t="s">
        <v>65</v>
      </c>
      <c r="G26" s="86">
        <v>3.2447999999999998E-2</v>
      </c>
      <c r="J26" s="16"/>
      <c r="L26" s="38"/>
    </row>
    <row r="27" spans="1:12" x14ac:dyDescent="0.15">
      <c r="A27" s="2">
        <v>17</v>
      </c>
      <c r="B27" t="s">
        <v>66</v>
      </c>
      <c r="C27" s="85">
        <v>3.7941000000000003E-2</v>
      </c>
      <c r="D27" s="38"/>
      <c r="E27" s="2">
        <v>44</v>
      </c>
      <c r="F27" s="28" t="s">
        <v>67</v>
      </c>
      <c r="G27" s="86">
        <v>2.5950000000000001E-3</v>
      </c>
      <c r="J27" s="16"/>
      <c r="L27" s="38"/>
    </row>
    <row r="28" spans="1:12" x14ac:dyDescent="0.15">
      <c r="A28" s="2">
        <v>18</v>
      </c>
      <c r="B28" t="s">
        <v>68</v>
      </c>
      <c r="C28" s="85">
        <v>1.7465999999999999E-2</v>
      </c>
      <c r="D28" s="38"/>
      <c r="E28" s="2">
        <v>45</v>
      </c>
      <c r="F28" s="28" t="s">
        <v>69</v>
      </c>
      <c r="G28" s="86">
        <v>6.3899999999999998E-3</v>
      </c>
      <c r="J28" s="16"/>
      <c r="L28" s="38"/>
    </row>
    <row r="29" spans="1:12" x14ac:dyDescent="0.15">
      <c r="A29" s="2">
        <v>19</v>
      </c>
      <c r="B29" t="s">
        <v>70</v>
      </c>
      <c r="C29" s="85">
        <v>1.468E-2</v>
      </c>
      <c r="D29" s="38"/>
      <c r="E29" s="2">
        <v>46</v>
      </c>
      <c r="F29" s="28" t="s">
        <v>71</v>
      </c>
      <c r="G29" s="86">
        <v>3.1711000000000003E-2</v>
      </c>
      <c r="J29" s="16"/>
      <c r="L29" s="38"/>
    </row>
    <row r="30" spans="1:12" x14ac:dyDescent="0.15">
      <c r="A30" s="2">
        <v>20</v>
      </c>
      <c r="B30" t="s">
        <v>72</v>
      </c>
      <c r="C30" s="85">
        <v>4.9846000000000001E-2</v>
      </c>
      <c r="D30" s="38"/>
      <c r="E30" s="2">
        <v>47</v>
      </c>
      <c r="F30" s="28" t="s">
        <v>73</v>
      </c>
      <c r="G30" s="86">
        <v>3.1192999999999999E-2</v>
      </c>
      <c r="J30" s="16"/>
      <c r="L30" s="38"/>
    </row>
    <row r="31" spans="1:12" x14ac:dyDescent="0.15">
      <c r="A31" s="2">
        <v>21</v>
      </c>
      <c r="B31" t="s">
        <v>74</v>
      </c>
      <c r="C31" s="85">
        <v>4.9846000000000001E-2</v>
      </c>
      <c r="D31" s="38"/>
      <c r="E31" s="2">
        <v>48</v>
      </c>
      <c r="F31" s="28" t="s">
        <v>75</v>
      </c>
      <c r="G31" s="86">
        <v>9.6959999999999998E-3</v>
      </c>
      <c r="J31" s="16"/>
      <c r="L31" s="38"/>
    </row>
    <row r="32" spans="1:12" x14ac:dyDescent="0.15">
      <c r="A32" s="2">
        <v>22</v>
      </c>
      <c r="B32" t="s">
        <v>76</v>
      </c>
      <c r="C32" s="85">
        <v>2.1403999999999999E-2</v>
      </c>
      <c r="D32" s="38"/>
      <c r="E32" s="2">
        <v>49</v>
      </c>
      <c r="F32" s="28" t="s">
        <v>77</v>
      </c>
      <c r="G32" s="86">
        <v>5.3147E-2</v>
      </c>
      <c r="J32" s="16"/>
      <c r="L32" s="38"/>
    </row>
    <row r="33" spans="1:12" x14ac:dyDescent="0.15">
      <c r="A33" s="2">
        <v>23</v>
      </c>
      <c r="B33" t="s">
        <v>78</v>
      </c>
      <c r="C33" s="85">
        <v>9.2638999999999999E-2</v>
      </c>
      <c r="D33" s="38"/>
      <c r="E33" s="2">
        <v>50</v>
      </c>
      <c r="F33" s="28" t="s">
        <v>79</v>
      </c>
      <c r="G33" s="86">
        <v>0.117118</v>
      </c>
      <c r="J33" s="16"/>
      <c r="L33" s="38"/>
    </row>
    <row r="34" spans="1:12" x14ac:dyDescent="0.15">
      <c r="A34" s="2">
        <v>24</v>
      </c>
      <c r="B34" t="s">
        <v>80</v>
      </c>
      <c r="C34" s="85">
        <v>1.7465999999999999E-2</v>
      </c>
      <c r="D34" s="38"/>
      <c r="E34" s="2">
        <v>51</v>
      </c>
      <c r="F34" s="28" t="s">
        <v>81</v>
      </c>
      <c r="G34" s="86">
        <v>1.1221E-2</v>
      </c>
      <c r="J34" s="16"/>
      <c r="L34" s="38"/>
    </row>
    <row r="35" spans="1:12" x14ac:dyDescent="0.15">
      <c r="A35" s="2">
        <v>25</v>
      </c>
      <c r="B35" t="s">
        <v>82</v>
      </c>
      <c r="C35" s="85">
        <v>0.105308</v>
      </c>
      <c r="D35" s="38"/>
      <c r="E35" s="2">
        <v>52</v>
      </c>
      <c r="F35" s="28" t="s">
        <v>83</v>
      </c>
      <c r="G35" s="86">
        <v>4.6591E-2</v>
      </c>
    </row>
    <row r="36" spans="1:12" x14ac:dyDescent="0.15">
      <c r="A36" s="2">
        <v>26</v>
      </c>
      <c r="B36" t="s">
        <v>84</v>
      </c>
      <c r="C36" s="85">
        <v>3.1838999999999999E-2</v>
      </c>
      <c r="D36" s="38"/>
      <c r="E36" s="2">
        <v>53</v>
      </c>
      <c r="F36" s="28" t="s">
        <v>85</v>
      </c>
      <c r="G36" s="86">
        <v>4.6591E-2</v>
      </c>
    </row>
    <row r="37" spans="1:12" x14ac:dyDescent="0.15">
      <c r="A37" s="2">
        <v>27</v>
      </c>
      <c r="B37" t="s">
        <v>86</v>
      </c>
      <c r="C37" s="85">
        <v>0.31662400000000002</v>
      </c>
      <c r="D37" s="38"/>
      <c r="E37" s="2">
        <v>54</v>
      </c>
      <c r="F37" s="28" t="s">
        <v>87</v>
      </c>
      <c r="G37" s="86">
        <v>0.113367</v>
      </c>
    </row>
    <row r="38" spans="1:12" x14ac:dyDescent="0.15">
      <c r="A38" s="2" t="s">
        <v>88</v>
      </c>
      <c r="B38" t="s">
        <v>89</v>
      </c>
      <c r="C38" s="86" t="s">
        <v>34</v>
      </c>
      <c r="E38" s="2">
        <v>55</v>
      </c>
      <c r="F38" s="28" t="s">
        <v>90</v>
      </c>
      <c r="G38" s="86">
        <v>9.2480999999999994E-2</v>
      </c>
    </row>
    <row r="39" spans="1:12" x14ac:dyDescent="0.15">
      <c r="A39" s="2" t="s">
        <v>91</v>
      </c>
      <c r="B39" t="s">
        <v>92</v>
      </c>
      <c r="C39" s="86" t="s">
        <v>34</v>
      </c>
      <c r="E39" s="2">
        <v>56</v>
      </c>
      <c r="F39" s="28" t="s">
        <v>93</v>
      </c>
      <c r="G39" s="86">
        <v>3.1406000000000003E-2</v>
      </c>
    </row>
    <row r="40" spans="1:12" x14ac:dyDescent="0.15">
      <c r="A40" s="2" t="s">
        <v>94</v>
      </c>
      <c r="B40" t="s">
        <v>95</v>
      </c>
      <c r="C40" s="86">
        <v>0.68337599999999998</v>
      </c>
      <c r="D40" s="38"/>
      <c r="E40" s="2">
        <v>57</v>
      </c>
      <c r="F40" s="28" t="s">
        <v>96</v>
      </c>
      <c r="G40" s="86">
        <v>3.1406000000000003E-2</v>
      </c>
    </row>
  </sheetData>
  <mergeCells count="2">
    <mergeCell ref="A7:H7"/>
    <mergeCell ref="A8:H8"/>
  </mergeCells>
  <phoneticPr fontId="0" type="noConversion"/>
  <pageMargins left="0.75" right="0.75" top="1" bottom="1" header="0.5" footer="0.5"/>
  <pageSetup scale="93"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K88"/>
  <sheetViews>
    <sheetView topLeftCell="A5" zoomScale="150" zoomScaleNormal="150" zoomScalePageLayoutView="55" workbookViewId="0">
      <selection activeCell="G30" sqref="G30"/>
    </sheetView>
  </sheetViews>
  <sheetFormatPr baseColWidth="10" defaultColWidth="9.1640625" defaultRowHeight="13" x14ac:dyDescent="0.15"/>
  <cols>
    <col min="1" max="1" width="26.5" style="39" bestFit="1" customWidth="1"/>
    <col min="2" max="4" width="21.6640625" style="39" customWidth="1"/>
    <col min="5" max="5" width="26.5" style="39" bestFit="1" customWidth="1"/>
    <col min="6" max="8" width="21.6640625" style="39" customWidth="1"/>
    <col min="9" max="9" width="26.5" style="39" bestFit="1" customWidth="1"/>
    <col min="10" max="12" width="21.6640625" style="39" customWidth="1"/>
    <col min="13" max="16384" width="9.1640625" style="39"/>
  </cols>
  <sheetData>
    <row r="1" spans="1:5" ht="27" customHeight="1" x14ac:dyDescent="0.15">
      <c r="A1" s="111" t="s">
        <v>97</v>
      </c>
      <c r="B1" s="112"/>
      <c r="C1" s="112"/>
      <c r="D1" s="113"/>
    </row>
    <row r="2" spans="1:5" ht="20.25" customHeight="1" x14ac:dyDescent="0.15">
      <c r="A2" s="84" t="s">
        <v>98</v>
      </c>
      <c r="B2" s="116">
        <v>44000</v>
      </c>
      <c r="C2" s="116"/>
      <c r="D2" s="81"/>
    </row>
    <row r="3" spans="1:5" ht="18" customHeight="1" x14ac:dyDescent="0.15">
      <c r="A3" s="84" t="s">
        <v>99</v>
      </c>
      <c r="B3" s="82" t="str">
        <f>INDEX(Cities,C3)</f>
        <v>Anchorage AK</v>
      </c>
      <c r="C3" s="82">
        <v>10</v>
      </c>
      <c r="D3" s="81"/>
    </row>
    <row r="4" spans="1:5" ht="18" customHeight="1" x14ac:dyDescent="0.15">
      <c r="A4" s="84" t="s">
        <v>100</v>
      </c>
      <c r="B4" s="82" t="str">
        <f>INDEX(Cities,C4)</f>
        <v>Seattle WA</v>
      </c>
      <c r="C4" s="82">
        <v>270</v>
      </c>
      <c r="D4" s="81"/>
    </row>
    <row r="5" spans="1:5" x14ac:dyDescent="0.15">
      <c r="A5" s="83"/>
      <c r="B5" s="82"/>
      <c r="C5" s="82"/>
      <c r="D5" s="81"/>
    </row>
    <row r="6" spans="1:5" x14ac:dyDescent="0.15">
      <c r="A6" s="80"/>
      <c r="B6" s="79"/>
      <c r="C6" s="79"/>
      <c r="D6" s="78"/>
    </row>
    <row r="7" spans="1:5" ht="38.25" customHeight="1" x14ac:dyDescent="0.15"/>
    <row r="8" spans="1:5" x14ac:dyDescent="0.15">
      <c r="E8" s="77"/>
    </row>
    <row r="9" spans="1:5" ht="20" x14ac:dyDescent="0.15">
      <c r="A9" s="114" t="s">
        <v>101</v>
      </c>
      <c r="B9" s="114"/>
      <c r="C9" s="114"/>
      <c r="D9" s="114"/>
    </row>
    <row r="11" spans="1:5" ht="48" customHeight="1" x14ac:dyDescent="0.15">
      <c r="A11" s="115" t="str">
        <f>"Based on the Income that you entered, if you are earning "&amp;DOLLAR(B2,2)&amp;" after tax in "&amp;B3&amp;", the comparable after-tax income in "&amp;B4&amp;" is "&amp;DOLLAR(B2+((C23-B23)/B23)*B2)&amp;". Below are the index values and average prices of two areas as well as the national average:"</f>
        <v>Based on the Income that you entered, if you are earning $44,000.00 after tax in Anchorage AK, the comparable after-tax income in Seattle WA is $52,056.83. Below are the index values and average prices of two areas as well as the national average:</v>
      </c>
      <c r="B11" s="115"/>
      <c r="C11" s="115"/>
      <c r="D11" s="115"/>
    </row>
    <row r="14" spans="1:5" x14ac:dyDescent="0.15">
      <c r="A14" s="76" t="str">
        <f>"If you move from "&amp;B3&amp;" to "&amp;B4</f>
        <v>If you move from Anchorage AK to Seattle WA</v>
      </c>
      <c r="B14" s="75"/>
      <c r="C14" s="74"/>
      <c r="D14" s="73"/>
    </row>
    <row r="15" spans="1:5" x14ac:dyDescent="0.15">
      <c r="A15" s="72" t="s">
        <v>102</v>
      </c>
      <c r="C15" s="71" t="str">
        <f>TEXT(ABS((C24-B24)/B24),"0.00%") &amp; " " &amp; IF(C24-B24&lt;0, "less", "more")</f>
        <v>0.40% more</v>
      </c>
    </row>
    <row r="16" spans="1:5" x14ac:dyDescent="0.15">
      <c r="A16" s="70" t="s">
        <v>103</v>
      </c>
      <c r="B16" s="69"/>
      <c r="C16" s="89" t="str">
        <f>TEXT(ABS((C25-B25)/B25),"0.00%") &amp; " " &amp; IF(C25-B25&lt;0, "less", "more")</f>
        <v>54.50% more</v>
      </c>
    </row>
    <row r="17" spans="1:11" x14ac:dyDescent="0.15">
      <c r="A17" s="72" t="s">
        <v>104</v>
      </c>
      <c r="C17" s="71" t="str">
        <f>TEXT(ABS((C26-B26)/B26),"0.00%") &amp; " " &amp; IF(C26-B26&lt;0, "less", "more")</f>
        <v>10.34% less</v>
      </c>
    </row>
    <row r="18" spans="1:11" x14ac:dyDescent="0.15">
      <c r="A18" s="70" t="s">
        <v>105</v>
      </c>
      <c r="B18" s="69"/>
      <c r="C18" s="89" t="str">
        <f>TEXT(ABS((C27-B27)/B27),"0.00%") &amp; " " &amp; IF(C27-B27&lt;0, "less", "more")</f>
        <v>7.96% more</v>
      </c>
      <c r="I18" s="65"/>
    </row>
    <row r="19" spans="1:11" x14ac:dyDescent="0.15">
      <c r="A19" s="68" t="s">
        <v>106</v>
      </c>
      <c r="B19" s="67"/>
      <c r="C19" s="66" t="str">
        <f>TEXT(ABS((C28-B28)/B28),"0.00%") &amp; " " &amp; IF(C28-B28&lt;0, "less", "more")</f>
        <v>13.69% less</v>
      </c>
      <c r="I19" s="65"/>
    </row>
    <row r="20" spans="1:11" x14ac:dyDescent="0.15">
      <c r="I20" s="65"/>
    </row>
    <row r="21" spans="1:11" ht="14" x14ac:dyDescent="0.15">
      <c r="A21" s="57" t="s">
        <v>107</v>
      </c>
      <c r="I21" s="65"/>
    </row>
    <row r="22" spans="1:11" ht="14" x14ac:dyDescent="0.15">
      <c r="A22" s="56" t="s">
        <v>108</v>
      </c>
      <c r="B22" s="55" t="str">
        <f>B3</f>
        <v>Anchorage AK</v>
      </c>
      <c r="C22" s="55" t="str">
        <f>B4</f>
        <v>Seattle WA</v>
      </c>
      <c r="D22" s="54" t="s">
        <v>109</v>
      </c>
      <c r="I22" s="65"/>
    </row>
    <row r="23" spans="1:11" ht="14" x14ac:dyDescent="0.15">
      <c r="A23" s="45" t="s">
        <v>110</v>
      </c>
      <c r="B23" s="64">
        <f>VLOOKUP($B$3,'Section 2 Index'!D:K,2,FALSE)</f>
        <v>126.7</v>
      </c>
      <c r="C23" s="64">
        <f>VLOOKUP($B$4,'Section 2 Index'!D:K,2,FALSE)</f>
        <v>149.9</v>
      </c>
      <c r="D23" s="63">
        <v>100</v>
      </c>
      <c r="I23" s="65"/>
    </row>
    <row r="24" spans="1:11" ht="14" x14ac:dyDescent="0.15">
      <c r="A24" s="48" t="str">
        <f>"Grocery ("&amp;TEXT('Section 2 Index'!F2, "0.00%")&amp;")"</f>
        <v>Grocery (15.73%)</v>
      </c>
      <c r="B24" s="62">
        <f>VLOOKUP($B$3,'Section 2 Index'!D:K,3,FALSE)</f>
        <v>124.6</v>
      </c>
      <c r="C24" s="62">
        <f>VLOOKUP($B$4,'Section 2 Index'!D:K,3,FALSE)</f>
        <v>125.1</v>
      </c>
      <c r="D24" s="61">
        <v>100</v>
      </c>
    </row>
    <row r="25" spans="1:11" ht="14" x14ac:dyDescent="0.15">
      <c r="A25" s="45" t="str">
        <f>"Housing ("&amp;TEXT('Section 2 Index'!G2, "0.00%")&amp;")"</f>
        <v>Housing (28.10%)</v>
      </c>
      <c r="B25" s="64">
        <f>VLOOKUP($B$3,'Section 2 Index'!D:K,4,FALSE)</f>
        <v>136.69999999999999</v>
      </c>
      <c r="C25" s="64">
        <f>VLOOKUP($B$4,'Section 2 Index'!D:K,4,FALSE)</f>
        <v>211.2</v>
      </c>
      <c r="D25" s="63">
        <v>100</v>
      </c>
    </row>
    <row r="26" spans="1:11" ht="14" x14ac:dyDescent="0.15">
      <c r="A26" s="48" t="str">
        <f>"Utilities ("&amp;TEXT('Section 2 Index'!H2, "0.00%")&amp;")"</f>
        <v>Utilities (9.06%)</v>
      </c>
      <c r="B26" s="62">
        <f>VLOOKUP($B$3,'Section 2 Index'!D:K,5,FALSE)</f>
        <v>118</v>
      </c>
      <c r="C26" s="62">
        <f>VLOOKUP($B$4,'Section 2 Index'!D:K,5,FALSE)</f>
        <v>105.8</v>
      </c>
      <c r="D26" s="61">
        <v>100</v>
      </c>
    </row>
    <row r="27" spans="1:11" ht="14" x14ac:dyDescent="0.15">
      <c r="A27" s="45" t="str">
        <f>"Transportation ("&amp;TEXT('Section 2 Index'!I2, "0.00%")&amp;")"</f>
        <v>Transportation (8.53%)</v>
      </c>
      <c r="B27" s="64">
        <f>VLOOKUP($B$3,'Section 2 Index'!D:K,6,FALSE)</f>
        <v>114.3</v>
      </c>
      <c r="C27" s="64">
        <f>VLOOKUP($B$4,'Section 2 Index'!D:K,6,FALSE)</f>
        <v>123.4</v>
      </c>
      <c r="D27" s="63">
        <v>100</v>
      </c>
      <c r="I27" s="49"/>
      <c r="J27" s="49"/>
      <c r="K27" s="49"/>
    </row>
    <row r="28" spans="1:11" ht="14" x14ac:dyDescent="0.15">
      <c r="A28" s="48" t="str">
        <f>"Health ("&amp;TEXT('Section 2 Index'!J2, "0.00%")&amp;")"</f>
        <v>Health (4.83%)</v>
      </c>
      <c r="B28" s="62">
        <f>VLOOKUP($B$3,'Section 2 Index'!D:K,7,FALSE)</f>
        <v>150.5</v>
      </c>
      <c r="C28" s="62">
        <f>VLOOKUP($B$4,'Section 2 Index'!D:K,7,FALSE)</f>
        <v>129.9</v>
      </c>
      <c r="D28" s="61">
        <v>100</v>
      </c>
      <c r="I28" s="49"/>
      <c r="J28" s="49"/>
      <c r="K28" s="49"/>
    </row>
    <row r="29" spans="1:11" ht="14" x14ac:dyDescent="0.15">
      <c r="A29" s="60" t="str">
        <f>"Miscellaneous ("&amp;TEXT('Section 2 Index'!K2, "0.00%")&amp;")"</f>
        <v>Miscellaneous (33.75%)</v>
      </c>
      <c r="B29" s="59">
        <f>VLOOKUP($B$3,'Section 2 Index'!D:K,8,FALSE)</f>
        <v>121.4</v>
      </c>
      <c r="C29" s="59">
        <f>VLOOKUP($B$4,'Section 2 Index'!D:K,8,FALSE)</f>
        <v>131.80000000000001</v>
      </c>
      <c r="D29" s="58">
        <v>100</v>
      </c>
      <c r="I29" s="49"/>
      <c r="J29" s="49"/>
      <c r="K29" s="49"/>
    </row>
    <row r="30" spans="1:11" x14ac:dyDescent="0.15">
      <c r="I30" s="49"/>
      <c r="J30" s="49"/>
      <c r="K30" s="49"/>
    </row>
    <row r="31" spans="1:11" ht="14" x14ac:dyDescent="0.15">
      <c r="A31" s="57" t="s">
        <v>111</v>
      </c>
      <c r="I31" s="49"/>
      <c r="J31" s="49"/>
      <c r="K31" s="49"/>
    </row>
    <row r="32" spans="1:11" ht="14" x14ac:dyDescent="0.15">
      <c r="A32" s="56" t="s">
        <v>112</v>
      </c>
      <c r="B32" s="55" t="str">
        <f>B3</f>
        <v>Anchorage AK</v>
      </c>
      <c r="C32" s="55" t="str">
        <f>B4</f>
        <v>Seattle WA</v>
      </c>
      <c r="D32" s="54" t="s">
        <v>109</v>
      </c>
      <c r="I32" s="49"/>
      <c r="J32" s="49"/>
      <c r="K32" s="49"/>
    </row>
    <row r="33" spans="1:11" ht="14" x14ac:dyDescent="0.15">
      <c r="A33" s="45" t="s">
        <v>113</v>
      </c>
      <c r="B33" s="44">
        <f>VLOOKUP($B$3,'Section 2 Average Price'!$D:$BM,2,FALSE)</f>
        <v>16.43</v>
      </c>
      <c r="C33" s="44">
        <f>VLOOKUP($B$4,'Section 2 Average Price'!$D:$BM,2,FALSE)</f>
        <v>17.833333333333332</v>
      </c>
      <c r="D33" s="43">
        <f>VLOOKUP("MEAN",'Section 2 Average Price'!$D:$BM,2,FALSE)</f>
        <v>13.811612282642848</v>
      </c>
      <c r="I33" s="49"/>
      <c r="J33" s="49"/>
      <c r="K33" s="49"/>
    </row>
    <row r="34" spans="1:11" ht="14" x14ac:dyDescent="0.15">
      <c r="A34" s="48" t="s">
        <v>114</v>
      </c>
      <c r="B34" s="47">
        <f>VLOOKUP($B$3,'Section 2 Average Price'!$D:$BM,3,FALSE)</f>
        <v>5.9566666666666661</v>
      </c>
      <c r="C34" s="47">
        <f>VLOOKUP($B$4,'Section 2 Average Price'!$D:$BM,3,FALSE)</f>
        <v>5.706666666666667</v>
      </c>
      <c r="D34" s="46">
        <f>VLOOKUP("MEAN",'Section 2 Average Price'!$D:$BM,3,FALSE)</f>
        <v>4.9933443244462525</v>
      </c>
      <c r="I34" s="49"/>
      <c r="J34" s="49"/>
      <c r="K34" s="49"/>
    </row>
    <row r="35" spans="1:11" ht="14" x14ac:dyDescent="0.15">
      <c r="A35" s="45" t="s">
        <v>115</v>
      </c>
      <c r="B35" s="44">
        <f>VLOOKUP($B$3,'Section 2 Average Price'!$D:$BM,4,FALSE)</f>
        <v>5.41</v>
      </c>
      <c r="C35" s="44">
        <f>VLOOKUP($B$4,'Section 2 Average Price'!$D:$BM,4,FALSE)</f>
        <v>5.57</v>
      </c>
      <c r="D35" s="43">
        <f>VLOOKUP("MEAN",'Section 2 Average Price'!$D:$BM,4,FALSE)</f>
        <v>4.8596850633071931</v>
      </c>
      <c r="I35" s="49"/>
      <c r="J35" s="49"/>
      <c r="K35" s="49"/>
    </row>
    <row r="36" spans="1:11" ht="14" x14ac:dyDescent="0.15">
      <c r="A36" s="48" t="s">
        <v>116</v>
      </c>
      <c r="B36" s="47">
        <f>VLOOKUP($B$3,'Section 2 Average Price'!$D:$BM,5,FALSE)</f>
        <v>2.2466666666666666</v>
      </c>
      <c r="C36" s="47">
        <f>VLOOKUP($B$4,'Section 2 Average Price'!$D:$BM,5,FALSE)</f>
        <v>2.4300000000000002</v>
      </c>
      <c r="D36" s="46">
        <f>VLOOKUP("MEAN",'Section 2 Average Price'!$D:$BM,5,FALSE)</f>
        <v>1.5850402595920969</v>
      </c>
      <c r="I36" s="49"/>
      <c r="J36" s="49"/>
      <c r="K36" s="49"/>
    </row>
    <row r="37" spans="1:11" ht="14" x14ac:dyDescent="0.15">
      <c r="A37" s="45" t="s">
        <v>117</v>
      </c>
      <c r="B37" s="44">
        <f>VLOOKUP($B$3,'Section 2 Average Price'!$D:$BM,6,FALSE)</f>
        <v>1.62</v>
      </c>
      <c r="C37" s="44">
        <f>VLOOKUP($B$4,'Section 2 Average Price'!$D:$BM,6,FALSE)</f>
        <v>1.5066666666666668</v>
      </c>
      <c r="D37" s="43">
        <f>VLOOKUP("MEAN",'Section 2 Average Price'!$D:$BM,6,FALSE)</f>
        <v>1.1536793326306443</v>
      </c>
      <c r="I37" s="49"/>
      <c r="J37" s="49"/>
      <c r="K37" s="49"/>
    </row>
    <row r="38" spans="1:11" ht="14" x14ac:dyDescent="0.15">
      <c r="A38" s="48" t="s">
        <v>118</v>
      </c>
      <c r="B38" s="47">
        <f>VLOOKUP($B$3,'Section 2 Average Price'!$D:$BM,7,FALSE)</f>
        <v>2.85</v>
      </c>
      <c r="C38" s="47">
        <f>VLOOKUP($B$4,'Section 2 Average Price'!$D:$BM,7,FALSE)</f>
        <v>2.97</v>
      </c>
      <c r="D38" s="46">
        <f>VLOOKUP("MEAN",'Section 2 Average Price'!$D:$BM,7,FALSE)</f>
        <v>2.431835316387855</v>
      </c>
      <c r="I38" s="49"/>
      <c r="J38" s="49"/>
      <c r="K38" s="49"/>
    </row>
    <row r="39" spans="1:11" ht="14" x14ac:dyDescent="0.15">
      <c r="A39" s="45" t="s">
        <v>119</v>
      </c>
      <c r="B39" s="44">
        <f>VLOOKUP($B$3,'Section 2 Average Price'!$D:$BM,8,FALSE)</f>
        <v>2.1566666666666667</v>
      </c>
      <c r="C39" s="44">
        <f>VLOOKUP($B$4,'Section 2 Average Price'!$D:$BM,8,FALSE)</f>
        <v>2.2333333333333329</v>
      </c>
      <c r="D39" s="43">
        <f>VLOOKUP("MEAN",'Section 2 Average Price'!$D:$BM,8,FALSE)</f>
        <v>2.2533476606958591</v>
      </c>
      <c r="I39" s="49"/>
      <c r="J39" s="49"/>
      <c r="K39" s="49"/>
    </row>
    <row r="40" spans="1:11" ht="14" x14ac:dyDescent="0.15">
      <c r="A40" s="48" t="s">
        <v>120</v>
      </c>
      <c r="B40" s="47">
        <f>VLOOKUP($B$3,'Section 2 Average Price'!$D:$BM,9,FALSE)</f>
        <v>1.5866666666666667</v>
      </c>
      <c r="C40" s="47">
        <f>VLOOKUP($B$4,'Section 2 Average Price'!$D:$BM,9,FALSE)</f>
        <v>1.5066666666666666</v>
      </c>
      <c r="D40" s="46">
        <f>VLOOKUP("MEAN",'Section 2 Average Price'!$D:$BM,9,FALSE)</f>
        <v>1.2812944259842836</v>
      </c>
      <c r="I40" s="49"/>
      <c r="J40" s="49"/>
      <c r="K40" s="49"/>
    </row>
    <row r="41" spans="1:11" ht="14" x14ac:dyDescent="0.15">
      <c r="A41" s="45" t="s">
        <v>121</v>
      </c>
      <c r="B41" s="44">
        <f>VLOOKUP($B$3,'Section 2 Average Price'!$D:$BM,10,FALSE)</f>
        <v>4.4200000000000008</v>
      </c>
      <c r="C41" s="44">
        <f>VLOOKUP($B$4,'Section 2 Average Price'!$D:$BM,10,FALSE)</f>
        <v>5.16</v>
      </c>
      <c r="D41" s="43">
        <f>VLOOKUP("MEAN",'Section 2 Average Price'!$D:$BM,10,FALSE)</f>
        <v>4.2699010860067927</v>
      </c>
      <c r="I41" s="49"/>
      <c r="J41" s="49"/>
      <c r="K41" s="49"/>
    </row>
    <row r="42" spans="1:11" ht="14" x14ac:dyDescent="0.15">
      <c r="A42" s="48" t="s">
        <v>122</v>
      </c>
      <c r="B42" s="47">
        <f>VLOOKUP($B$3,'Section 2 Average Price'!$D:$BM,11,FALSE)</f>
        <v>3.9266666666666672</v>
      </c>
      <c r="C42" s="47">
        <f>VLOOKUP($B$4,'Section 2 Average Price'!$D:$BM,11,FALSE)</f>
        <v>3.9500000000000006</v>
      </c>
      <c r="D42" s="46">
        <f>VLOOKUP("MEAN",'Section 2 Average Price'!$D:$BM,11,FALSE)</f>
        <v>3.5350109425938534</v>
      </c>
      <c r="I42" s="49"/>
      <c r="J42" s="49"/>
      <c r="K42" s="49"/>
    </row>
    <row r="43" spans="1:11" ht="14" x14ac:dyDescent="0.15">
      <c r="A43" s="45" t="s">
        <v>123</v>
      </c>
      <c r="B43" s="44">
        <f>VLOOKUP($B$3,'Section 2 Average Price'!$D:$BM,12,FALSE)</f>
        <v>0.90666666666666673</v>
      </c>
      <c r="C43" s="44">
        <f>VLOOKUP($B$4,'Section 2 Average Price'!$D:$BM,12,FALSE)</f>
        <v>0.69666666666666666</v>
      </c>
      <c r="D43" s="43">
        <f>VLOOKUP("MEAN",'Section 2 Average Price'!$D:$BM,12,FALSE)</f>
        <v>0.60299012412835917</v>
      </c>
      <c r="I43" s="49"/>
      <c r="J43" s="49"/>
      <c r="K43" s="49"/>
    </row>
    <row r="44" spans="1:11" ht="14" x14ac:dyDescent="0.15">
      <c r="A44" s="48" t="s">
        <v>124</v>
      </c>
      <c r="B44" s="47">
        <f>VLOOKUP($B$3,'Section 2 Average Price'!$D:$BM,13,FALSE)</f>
        <v>2.31</v>
      </c>
      <c r="C44" s="47">
        <f>VLOOKUP($B$4,'Section 2 Average Price'!$D:$BM,13,FALSE)</f>
        <v>2.12</v>
      </c>
      <c r="D44" s="46">
        <f>VLOOKUP("MEAN",'Section 2 Average Price'!$D:$BM,13,FALSE)</f>
        <v>1.776669990797672</v>
      </c>
      <c r="I44" s="49"/>
      <c r="J44" s="49"/>
      <c r="K44" s="49"/>
    </row>
    <row r="45" spans="1:11" ht="14" x14ac:dyDescent="0.15">
      <c r="A45" s="45" t="s">
        <v>125</v>
      </c>
      <c r="B45" s="44">
        <f>VLOOKUP($B$3,'Section 2 Average Price'!$D:$BM,14,FALSE)</f>
        <v>4.7433333333333332</v>
      </c>
      <c r="C45" s="44">
        <f>VLOOKUP($B$4,'Section 2 Average Price'!$D:$BM,14,FALSE)</f>
        <v>5.1933333333333342</v>
      </c>
      <c r="D45" s="43">
        <f>VLOOKUP("MEAN",'Section 2 Average Price'!$D:$BM,14,FALSE)</f>
        <v>3.8839580112927639</v>
      </c>
      <c r="I45" s="49"/>
      <c r="J45" s="49"/>
      <c r="K45" s="49"/>
    </row>
    <row r="46" spans="1:11" ht="14" x14ac:dyDescent="0.15">
      <c r="A46" s="48" t="s">
        <v>126</v>
      </c>
      <c r="B46" s="47">
        <f>VLOOKUP($B$3,'Section 2 Average Price'!$D:$BM,15,FALSE)</f>
        <v>4.6099999999999994</v>
      </c>
      <c r="C46" s="47">
        <f>VLOOKUP($B$4,'Section 2 Average Price'!$D:$BM,15,FALSE)</f>
        <v>4.4133333333333331</v>
      </c>
      <c r="D46" s="46">
        <f>VLOOKUP("MEAN",'Section 2 Average Price'!$D:$BM,15,FALSE)</f>
        <v>3.854901199749647</v>
      </c>
      <c r="I46" s="49"/>
      <c r="J46" s="49"/>
      <c r="K46" s="49"/>
    </row>
    <row r="47" spans="1:11" ht="14" x14ac:dyDescent="0.15">
      <c r="A47" s="45" t="s">
        <v>127</v>
      </c>
      <c r="B47" s="44">
        <f>VLOOKUP($B$3,'Section 2 Average Price'!$D:$BM,16,FALSE)</f>
        <v>6.2866666666666662</v>
      </c>
      <c r="C47" s="44">
        <f>VLOOKUP($B$4,'Section 2 Average Price'!$D:$BM,16,FALSE)</f>
        <v>6.5466666666666669</v>
      </c>
      <c r="D47" s="43">
        <f>VLOOKUP("MEAN",'Section 2 Average Price'!$D:$BM,16,FALSE)</f>
        <v>4.9482829460556186</v>
      </c>
      <c r="I47" s="49"/>
      <c r="J47" s="49"/>
      <c r="K47" s="49"/>
    </row>
    <row r="48" spans="1:11" ht="14" x14ac:dyDescent="0.15">
      <c r="A48" s="48" t="s">
        <v>128</v>
      </c>
      <c r="B48" s="47">
        <f>VLOOKUP($B$3,'Section 2 Average Price'!$D:$BM,17,FALSE)</f>
        <v>3.4600000000000004</v>
      </c>
      <c r="C48" s="47">
        <f>VLOOKUP($B$4,'Section 2 Average Price'!$D:$BM,17,FALSE)</f>
        <v>3.2666666666666671</v>
      </c>
      <c r="D48" s="46">
        <f>VLOOKUP("MEAN",'Section 2 Average Price'!$D:$BM,17,FALSE)</f>
        <v>2.8156855553421192</v>
      </c>
      <c r="I48" s="49"/>
      <c r="J48" s="49"/>
      <c r="K48" s="49"/>
    </row>
    <row r="49" spans="1:11" ht="14" x14ac:dyDescent="0.15">
      <c r="A49" s="45" t="s">
        <v>129</v>
      </c>
      <c r="B49" s="44">
        <f>VLOOKUP($B$3,'Section 2 Average Price'!$D:$BM,18,FALSE)</f>
        <v>6.0900000000000007</v>
      </c>
      <c r="C49" s="44">
        <f>VLOOKUP($B$4,'Section 2 Average Price'!$D:$BM,18,FALSE)</f>
        <v>5.919999999999999</v>
      </c>
      <c r="D49" s="43">
        <f>VLOOKUP("MEAN",'Section 2 Average Price'!$D:$BM,18,FALSE)</f>
        <v>4.5633301934782731</v>
      </c>
      <c r="I49" s="49"/>
      <c r="J49" s="49"/>
      <c r="K49" s="49"/>
    </row>
    <row r="50" spans="1:11" ht="14" x14ac:dyDescent="0.15">
      <c r="A50" s="48" t="s">
        <v>130</v>
      </c>
      <c r="B50" s="47">
        <f>VLOOKUP($B$3,'Section 2 Average Price'!$D:$BM,19,FALSE)</f>
        <v>1.7866666666666664</v>
      </c>
      <c r="C50" s="47">
        <f>VLOOKUP($B$4,'Section 2 Average Price'!$D:$BM,19,FALSE)</f>
        <v>1.9799999999999998</v>
      </c>
      <c r="D50" s="46">
        <f>VLOOKUP("MEAN",'Section 2 Average Price'!$D:$BM,19,FALSE)</f>
        <v>1.3885607925081513</v>
      </c>
      <c r="I50" s="49"/>
      <c r="J50" s="49"/>
      <c r="K50" s="49"/>
    </row>
    <row r="51" spans="1:11" ht="14" x14ac:dyDescent="0.15">
      <c r="A51" s="45" t="s">
        <v>131</v>
      </c>
      <c r="B51" s="44">
        <f>VLOOKUP($B$3,'Section 2 Average Price'!$D:$BM,20,FALSE)</f>
        <v>2.3933333333333335</v>
      </c>
      <c r="C51" s="44">
        <f>VLOOKUP($B$4,'Section 2 Average Price'!$D:$BM,20,FALSE)</f>
        <v>2.5866666666666664</v>
      </c>
      <c r="D51" s="43">
        <f>VLOOKUP("MEAN",'Section 2 Average Price'!$D:$BM,20,FALSE)</f>
        <v>2.110290893227047</v>
      </c>
      <c r="I51" s="49"/>
      <c r="J51" s="49"/>
      <c r="K51" s="49"/>
    </row>
    <row r="52" spans="1:11" ht="14" x14ac:dyDescent="0.15">
      <c r="A52" s="48" t="s">
        <v>132</v>
      </c>
      <c r="B52" s="47">
        <f>VLOOKUP($B$3,'Section 2 Average Price'!$D:$BM,21,FALSE)</f>
        <v>2.8766666666666665</v>
      </c>
      <c r="C52" s="47">
        <f>VLOOKUP($B$4,'Section 2 Average Price'!$D:$BM,21,FALSE)</f>
        <v>2.6166666666666667</v>
      </c>
      <c r="D52" s="46">
        <f>VLOOKUP("MEAN",'Section 2 Average Price'!$D:$BM,21,FALSE)</f>
        <v>2.0409740903750757</v>
      </c>
      <c r="I52" s="49"/>
      <c r="J52" s="49"/>
      <c r="K52" s="49"/>
    </row>
    <row r="53" spans="1:11" ht="14" x14ac:dyDescent="0.15">
      <c r="A53" s="45" t="s">
        <v>133</v>
      </c>
      <c r="B53" s="44">
        <f>VLOOKUP($B$3,'Section 2 Average Price'!$D:$BM,22,FALSE)</f>
        <v>21.783333333333331</v>
      </c>
      <c r="C53" s="44">
        <f>VLOOKUP($B$4,'Section 2 Average Price'!$D:$BM,22,FALSE)</f>
        <v>23.416666666666668</v>
      </c>
      <c r="D53" s="43">
        <f>VLOOKUP("MEAN",'Section 2 Average Price'!$D:$BM,22,FALSE)</f>
        <v>20.385285716406788</v>
      </c>
      <c r="I53" s="49"/>
      <c r="J53" s="49"/>
      <c r="K53" s="49"/>
    </row>
    <row r="54" spans="1:11" ht="14" x14ac:dyDescent="0.15">
      <c r="A54" s="48" t="s">
        <v>134</v>
      </c>
      <c r="B54" s="47">
        <f>VLOOKUP($B$3,'Section 2 Average Price'!$D:$BM,23,FALSE)</f>
        <v>7.666666666666667</v>
      </c>
      <c r="C54" s="47">
        <f>VLOOKUP($B$4,'Section 2 Average Price'!$D:$BM,23,FALSE)</f>
        <v>8.9766666666666666</v>
      </c>
      <c r="D54" s="46">
        <f>VLOOKUP("MEAN",'Section 2 Average Price'!$D:$BM,23,FALSE)</f>
        <v>5.3318575546497495</v>
      </c>
      <c r="I54" s="49"/>
      <c r="J54" s="49"/>
      <c r="K54" s="49"/>
    </row>
    <row r="55" spans="1:11" ht="14" x14ac:dyDescent="0.15">
      <c r="A55" s="45" t="s">
        <v>135</v>
      </c>
      <c r="B55" s="44">
        <f>VLOOKUP($B$3,'Section 2 Average Price'!$D:$BM,24,FALSE)</f>
        <v>3.81</v>
      </c>
      <c r="C55" s="44">
        <f>VLOOKUP($B$4,'Section 2 Average Price'!$D:$BM,24,FALSE)</f>
        <v>3.67</v>
      </c>
      <c r="D55" s="43">
        <f>VLOOKUP("MEAN",'Section 2 Average Price'!$D:$BM,24,FALSE)</f>
        <v>3.131354428036671</v>
      </c>
      <c r="I55" s="49"/>
      <c r="J55" s="49"/>
      <c r="K55" s="49"/>
    </row>
    <row r="56" spans="1:11" ht="14" x14ac:dyDescent="0.15">
      <c r="A56" s="48" t="s">
        <v>136</v>
      </c>
      <c r="B56" s="47">
        <f>VLOOKUP($B$3,'Section 2 Average Price'!$D:$BM,25,FALSE)</f>
        <v>1.4933333333333334</v>
      </c>
      <c r="C56" s="47">
        <f>VLOOKUP($B$4,'Section 2 Average Price'!$D:$BM,25,FALSE)</f>
        <v>2.1066666666666669</v>
      </c>
      <c r="D56" s="46">
        <f>VLOOKUP("MEAN",'Section 2 Average Price'!$D:$BM,25,FALSE)</f>
        <v>1.3643039842200995</v>
      </c>
      <c r="I56" s="49"/>
      <c r="J56" s="49"/>
      <c r="K56" s="49"/>
    </row>
    <row r="57" spans="1:11" ht="14" x14ac:dyDescent="0.15">
      <c r="A57" s="45" t="s">
        <v>137</v>
      </c>
      <c r="B57" s="44">
        <f>VLOOKUP($B$3,'Section 2 Average Price'!$D:$BM,26,FALSE)</f>
        <v>4.2233333333333327</v>
      </c>
      <c r="C57" s="44">
        <f>VLOOKUP($B$4,'Section 2 Average Price'!$D:$BM,26,FALSE)</f>
        <v>3.9166666666666665</v>
      </c>
      <c r="D57" s="43">
        <f>VLOOKUP("MEAN",'Section 2 Average Price'!$D:$BM,26,FALSE)</f>
        <v>3.161171660919035</v>
      </c>
      <c r="I57" s="49"/>
      <c r="J57" s="49"/>
      <c r="K57" s="49"/>
    </row>
    <row r="58" spans="1:11" ht="14" x14ac:dyDescent="0.15">
      <c r="A58" s="48" t="s">
        <v>138</v>
      </c>
      <c r="B58" s="47">
        <f>VLOOKUP($B$3,'Section 2 Average Price'!$D:$BM,27,FALSE)</f>
        <v>2.1</v>
      </c>
      <c r="C58" s="47">
        <f>VLOOKUP($B$4,'Section 2 Average Price'!$D:$BM,27,FALSE)</f>
        <v>2.6466666666666669</v>
      </c>
      <c r="D58" s="46">
        <f>VLOOKUP("MEAN",'Section 2 Average Price'!$D:$BM,27,FALSE)</f>
        <v>2.1569246114685909</v>
      </c>
      <c r="I58" s="49"/>
      <c r="J58" s="49"/>
      <c r="K58" s="49"/>
    </row>
    <row r="59" spans="1:11" ht="14" x14ac:dyDescent="0.15">
      <c r="A59" s="45" t="s">
        <v>139</v>
      </c>
      <c r="B59" s="53">
        <f>VLOOKUP($B$3,'Section 2 Average Price'!$D:$BM,28,FALSE)</f>
        <v>1516.11</v>
      </c>
      <c r="C59" s="53">
        <f>VLOOKUP($B$4,'Section 2 Average Price'!$D:$BM,28,FALSE)</f>
        <v>3031.2666666666664</v>
      </c>
      <c r="D59" s="52">
        <f>VLOOKUP("MEAN",'Section 2 Average Price'!$D:$BM,28,FALSE)</f>
        <v>1371.2505887774184</v>
      </c>
      <c r="I59" s="49"/>
      <c r="J59" s="49"/>
      <c r="K59" s="49"/>
    </row>
    <row r="60" spans="1:11" ht="14" x14ac:dyDescent="0.15">
      <c r="A60" s="48" t="s">
        <v>140</v>
      </c>
      <c r="B60" s="51">
        <f>VLOOKUP($B$3,'Section 2 Average Price'!$D:$BM,29,FALSE)</f>
        <v>656122.33333333337</v>
      </c>
      <c r="C60" s="51">
        <f>VLOOKUP($B$4,'Section 2 Average Price'!$D:$BM,29,FALSE)</f>
        <v>940664.66666666663</v>
      </c>
      <c r="D60" s="50">
        <f>VLOOKUP("MEAN",'Section 2 Average Price'!$D:$BM,29,FALSE)</f>
        <v>450912.88860813924</v>
      </c>
      <c r="I60" s="49"/>
      <c r="J60" s="49"/>
      <c r="K60" s="49"/>
    </row>
    <row r="61" spans="1:11" ht="14" x14ac:dyDescent="0.15">
      <c r="A61" s="45" t="s">
        <v>141</v>
      </c>
      <c r="B61" s="44">
        <f>VLOOKUP($B$3,'Section 2 Average Price'!$D:$BM,35,FALSE)</f>
        <v>232.37291840652375</v>
      </c>
      <c r="C61" s="44">
        <f>VLOOKUP($B$4,'Section 2 Average Price'!$D:$BM,35,FALSE)</f>
        <v>188.82934949007026</v>
      </c>
      <c r="D61" s="43">
        <f>VLOOKUP("MEAN",'Section 2 Average Price'!$D:$BM,35,FALSE)</f>
        <v>176.82425440708332</v>
      </c>
      <c r="I61" s="49"/>
      <c r="J61" s="49"/>
      <c r="K61" s="49"/>
    </row>
    <row r="62" spans="1:11" ht="14" x14ac:dyDescent="0.15">
      <c r="A62" s="48" t="s">
        <v>142</v>
      </c>
      <c r="B62" s="47">
        <f>VLOOKUP($B$3,'Section 2 Average Price'!$D:$BM,36,FALSE)</f>
        <v>188.62359999999998</v>
      </c>
      <c r="C62" s="47">
        <f>VLOOKUP($B$4,'Section 2 Average Price'!$D:$BM,36,FALSE)</f>
        <v>198.78070000000002</v>
      </c>
      <c r="D62" s="46">
        <f>VLOOKUP("MEAN",'Section 2 Average Price'!$D:$BM,36,FALSE)</f>
        <v>190.22126628951119</v>
      </c>
      <c r="I62" s="49"/>
      <c r="J62" s="49"/>
      <c r="K62" s="49"/>
    </row>
    <row r="63" spans="1:11" ht="14" x14ac:dyDescent="0.15">
      <c r="A63" s="45" t="s">
        <v>143</v>
      </c>
      <c r="B63" s="44">
        <f>VLOOKUP($B$3,'Section 2 Average Price'!$D:$BM,37,FALSE)</f>
        <v>63.21</v>
      </c>
      <c r="C63" s="44">
        <f>VLOOKUP($B$4,'Section 2 Average Price'!$D:$BM,37,FALSE)</f>
        <v>65.13666666666667</v>
      </c>
      <c r="D63" s="43">
        <f>VLOOKUP("MEAN",'Section 2 Average Price'!$D:$BM,37,FALSE)</f>
        <v>57.254947774165366</v>
      </c>
      <c r="I63" s="49"/>
      <c r="J63" s="49"/>
      <c r="K63" s="49"/>
    </row>
    <row r="64" spans="1:11" ht="14" x14ac:dyDescent="0.15">
      <c r="A64" s="48" t="s">
        <v>144</v>
      </c>
      <c r="B64" s="47">
        <f>VLOOKUP($B$3,'Section 2 Average Price'!$D:$BM,38,FALSE)</f>
        <v>4.4883333333333333</v>
      </c>
      <c r="C64" s="47">
        <f>VLOOKUP($B$4,'Section 2 Average Price'!$D:$BM,38,FALSE)</f>
        <v>4.9509999999999996</v>
      </c>
      <c r="D64" s="46">
        <f>VLOOKUP("MEAN",'Section 2 Average Price'!$D:$BM,38,FALSE)</f>
        <v>3.8606483241442806</v>
      </c>
      <c r="I64" s="49"/>
      <c r="J64" s="49"/>
      <c r="K64" s="49"/>
    </row>
    <row r="65" spans="1:11" ht="14" x14ac:dyDescent="0.15">
      <c r="A65" s="45" t="s">
        <v>145</v>
      </c>
      <c r="B65" s="44">
        <f>VLOOKUP($B$3,'Section 2 Average Price'!$D:$BM,39,FALSE)</f>
        <v>252.88666666666666</v>
      </c>
      <c r="C65" s="44">
        <f>VLOOKUP($B$4,'Section 2 Average Price'!$D:$BM,39,FALSE)</f>
        <v>170.85</v>
      </c>
      <c r="D65" s="43">
        <f>VLOOKUP("MEAN",'Section 2 Average Price'!$D:$BM,39,FALSE)</f>
        <v>117.65868603937794</v>
      </c>
      <c r="I65" s="49"/>
      <c r="J65" s="49"/>
      <c r="K65" s="49"/>
    </row>
    <row r="66" spans="1:11" ht="14" x14ac:dyDescent="0.15">
      <c r="A66" s="48" t="s">
        <v>146</v>
      </c>
      <c r="B66" s="47">
        <f>VLOOKUP($B$3,'Section 2 Average Price'!$D:$BM,40,FALSE)</f>
        <v>228.37333333333333</v>
      </c>
      <c r="C66" s="47">
        <f>VLOOKUP($B$4,'Section 2 Average Price'!$D:$BM,40,FALSE)</f>
        <v>176.91666666666666</v>
      </c>
      <c r="D66" s="46">
        <f>VLOOKUP("MEAN",'Section 2 Average Price'!$D:$BM,40,FALSE)</f>
        <v>124.90951643766705</v>
      </c>
      <c r="I66" s="49"/>
      <c r="J66" s="49"/>
      <c r="K66" s="49"/>
    </row>
    <row r="67" spans="1:11" ht="14" x14ac:dyDescent="0.15">
      <c r="A67" s="45" t="s">
        <v>147</v>
      </c>
      <c r="B67" s="44">
        <f>VLOOKUP($B$3,'Section 2 Average Price'!$D:$BM,41,FALSE)</f>
        <v>152.07666666666668</v>
      </c>
      <c r="C67" s="44">
        <f>VLOOKUP($B$4,'Section 2 Average Price'!$D:$BM,41,FALSE)</f>
        <v>144.83333333333334</v>
      </c>
      <c r="D67" s="43">
        <f>VLOOKUP("MEAN",'Section 2 Average Price'!$D:$BM,41,FALSE)</f>
        <v>107.76706123752648</v>
      </c>
      <c r="I67" s="49"/>
      <c r="J67" s="49"/>
      <c r="K67" s="49"/>
    </row>
    <row r="68" spans="1:11" ht="14" x14ac:dyDescent="0.15">
      <c r="A68" s="48" t="s">
        <v>148</v>
      </c>
      <c r="B68" s="47">
        <f>VLOOKUP($B$3,'Section 2 Average Price'!$D:$BM,42,FALSE)</f>
        <v>11.296666666666667</v>
      </c>
      <c r="C68" s="47">
        <f>VLOOKUP($B$4,'Section 2 Average Price'!$D:$BM,42,FALSE)</f>
        <v>12.226666666666667</v>
      </c>
      <c r="D68" s="46">
        <f>VLOOKUP("MEAN",'Section 2 Average Price'!$D:$BM,42,FALSE)</f>
        <v>10.259028579197485</v>
      </c>
      <c r="I68" s="49"/>
      <c r="J68" s="49"/>
      <c r="K68" s="49"/>
    </row>
    <row r="69" spans="1:11" ht="14" x14ac:dyDescent="0.15">
      <c r="A69" s="45" t="s">
        <v>149</v>
      </c>
      <c r="B69" s="44">
        <f>VLOOKUP($B$3,'Section 2 Average Price'!$D:$BM,43,FALSE)</f>
        <v>513.05333333333328</v>
      </c>
      <c r="C69" s="44">
        <f>VLOOKUP($B$4,'Section 2 Average Price'!$D:$BM,43,FALSE)</f>
        <v>461.07333333333332</v>
      </c>
      <c r="D69" s="43">
        <f>VLOOKUP("MEAN",'Section 2 Average Price'!$D:$BM,43,FALSE)</f>
        <v>460.22934614453749</v>
      </c>
      <c r="I69" s="49"/>
      <c r="J69" s="49"/>
      <c r="K69" s="49"/>
    </row>
    <row r="70" spans="1:11" ht="14" x14ac:dyDescent="0.15">
      <c r="A70" s="48" t="s">
        <v>150</v>
      </c>
      <c r="B70" s="47">
        <f>VLOOKUP($B$3,'Section 2 Average Price'!$D:$BM,44,FALSE)</f>
        <v>5.3633333333333333</v>
      </c>
      <c r="C70" s="47">
        <f>VLOOKUP($B$4,'Section 2 Average Price'!$D:$BM,44,FALSE)</f>
        <v>6.2133333333333338</v>
      </c>
      <c r="D70" s="46">
        <f>VLOOKUP("MEAN",'Section 2 Average Price'!$D:$BM,44,FALSE)</f>
        <v>5.1296795969731006</v>
      </c>
      <c r="I70" s="49"/>
      <c r="J70" s="49"/>
      <c r="K70" s="49"/>
    </row>
    <row r="71" spans="1:11" ht="14" x14ac:dyDescent="0.15">
      <c r="A71" s="45" t="s">
        <v>151</v>
      </c>
      <c r="B71" s="44">
        <f>VLOOKUP($B$3,'Section 2 Average Price'!$D:$BM,45,FALSE)</f>
        <v>12.473333333333334</v>
      </c>
      <c r="C71" s="44">
        <f>VLOOKUP($B$4,'Section 2 Average Price'!$D:$BM,45,FALSE)</f>
        <v>13.719999999999999</v>
      </c>
      <c r="D71" s="43">
        <f>VLOOKUP("MEAN",'Section 2 Average Price'!$D:$BM,45,FALSE)</f>
        <v>11.511104270963092</v>
      </c>
      <c r="I71" s="49"/>
      <c r="J71" s="49"/>
      <c r="K71" s="49"/>
    </row>
    <row r="72" spans="1:11" ht="14" x14ac:dyDescent="0.15">
      <c r="A72" s="48" t="s">
        <v>152</v>
      </c>
      <c r="B72" s="47">
        <f>VLOOKUP($B$3,'Section 2 Average Price'!$D:$BM,46,FALSE)</f>
        <v>7.81</v>
      </c>
      <c r="C72" s="47">
        <f>VLOOKUP($B$4,'Section 2 Average Price'!$D:$BM,46,FALSE)</f>
        <v>5.63</v>
      </c>
      <c r="D72" s="46">
        <f>VLOOKUP("MEAN",'Section 2 Average Price'!$D:$BM,46,FALSE)</f>
        <v>4.5854400329244562</v>
      </c>
      <c r="I72" s="49"/>
      <c r="J72" s="49"/>
      <c r="K72" s="49"/>
    </row>
    <row r="73" spans="1:11" ht="14" x14ac:dyDescent="0.15">
      <c r="A73" s="45" t="s">
        <v>153</v>
      </c>
      <c r="B73" s="44">
        <f>VLOOKUP($B$3,'Section 2 Average Price'!$D:$BM,47,FALSE)</f>
        <v>27.633333333333336</v>
      </c>
      <c r="C73" s="44">
        <f>VLOOKUP($B$4,'Section 2 Average Price'!$D:$BM,47,FALSE)</f>
        <v>39.476666666666667</v>
      </c>
      <c r="D73" s="43">
        <f>VLOOKUP("MEAN",'Section 2 Average Price'!$D:$BM,47,FALSE)</f>
        <v>22.232374034659461</v>
      </c>
      <c r="I73" s="49"/>
      <c r="J73" s="49"/>
      <c r="K73" s="49"/>
    </row>
    <row r="74" spans="1:11" ht="14" x14ac:dyDescent="0.15">
      <c r="A74" s="48" t="s">
        <v>154</v>
      </c>
      <c r="B74" s="47">
        <f>VLOOKUP($B$3,'Section 2 Average Price'!$D:$BM,48,FALSE)</f>
        <v>55</v>
      </c>
      <c r="C74" s="47">
        <f>VLOOKUP($B$4,'Section 2 Average Price'!$D:$BM,48,FALSE)</f>
        <v>65.433333333333337</v>
      </c>
      <c r="D74" s="46">
        <f>VLOOKUP("MEAN",'Section 2 Average Price'!$D:$BM,48,FALSE)</f>
        <v>43.311204682265867</v>
      </c>
      <c r="I74" s="49"/>
      <c r="J74" s="49"/>
      <c r="K74" s="49"/>
    </row>
    <row r="75" spans="1:11" ht="14" x14ac:dyDescent="0.15">
      <c r="A75" s="45" t="s">
        <v>155</v>
      </c>
      <c r="B75" s="44">
        <f>VLOOKUP($B$3,'Section 2 Average Price'!$D:$BM,49,FALSE)</f>
        <v>3.26</v>
      </c>
      <c r="C75" s="44">
        <f>VLOOKUP($B$4,'Section 2 Average Price'!$D:$BM,49,FALSE)</f>
        <v>4.38</v>
      </c>
      <c r="D75" s="43">
        <f>VLOOKUP("MEAN",'Section 2 Average Price'!$D:$BM,49,FALSE)</f>
        <v>2.5758643951876614</v>
      </c>
      <c r="I75" s="49"/>
      <c r="J75" s="49"/>
      <c r="K75" s="49"/>
    </row>
    <row r="76" spans="1:11" ht="14" x14ac:dyDescent="0.15">
      <c r="A76" s="48" t="s">
        <v>156</v>
      </c>
      <c r="B76" s="47">
        <f>VLOOKUP($B$3,'Section 2 Average Price'!$D:$BM,50,FALSE)</f>
        <v>1.1900000000000002</v>
      </c>
      <c r="C76" s="47">
        <f>VLOOKUP($B$4,'Section 2 Average Price'!$D:$BM,50,FALSE)</f>
        <v>1.2366666666666666</v>
      </c>
      <c r="D76" s="46">
        <f>VLOOKUP("MEAN",'Section 2 Average Price'!$D:$BM,50,FALSE)</f>
        <v>1.1579632055479818</v>
      </c>
      <c r="I76" s="49"/>
      <c r="J76" s="49"/>
      <c r="K76" s="49"/>
    </row>
    <row r="77" spans="1:11" ht="14" x14ac:dyDescent="0.15">
      <c r="A77" s="45" t="s">
        <v>157</v>
      </c>
      <c r="B77" s="44">
        <f>VLOOKUP($B$3,'Section 2 Average Price'!$D:$BM,51,FALSE)</f>
        <v>16.679999999999996</v>
      </c>
      <c r="C77" s="44">
        <f>VLOOKUP($B$4,'Section 2 Average Price'!$D:$BM,51,FALSE)</f>
        <v>22.74</v>
      </c>
      <c r="D77" s="43">
        <f>VLOOKUP("MEAN",'Section 2 Average Price'!$D:$BM,51,FALSE)</f>
        <v>14.952750804829174</v>
      </c>
      <c r="I77" s="49"/>
      <c r="J77" s="49"/>
      <c r="K77" s="49"/>
    </row>
    <row r="78" spans="1:11" ht="14" x14ac:dyDescent="0.15">
      <c r="A78" s="48" t="s">
        <v>158</v>
      </c>
      <c r="B78" s="47">
        <f>VLOOKUP($B$3,'Section 2 Average Price'!$D:$BM,52,FALSE)</f>
        <v>34.083333333333336</v>
      </c>
      <c r="C78" s="47">
        <f>VLOOKUP($B$4,'Section 2 Average Price'!$D:$BM,52,FALSE)</f>
        <v>43.446666666666665</v>
      </c>
      <c r="D78" s="46">
        <f>VLOOKUP("MEAN",'Section 2 Average Price'!$D:$BM,52,FALSE)</f>
        <v>34.205620667538689</v>
      </c>
      <c r="I78" s="49"/>
      <c r="J78" s="49"/>
      <c r="K78" s="49"/>
    </row>
    <row r="79" spans="1:11" ht="14" x14ac:dyDescent="0.15">
      <c r="A79" s="45" t="s">
        <v>159</v>
      </c>
      <c r="B79" s="44">
        <f>VLOOKUP($B$3,'Section 2 Average Price'!$D:$BM,53,FALSE)</f>
        <v>29.496666666666666</v>
      </c>
      <c r="C79" s="44">
        <f>VLOOKUP($B$4,'Section 2 Average Price'!$D:$BM,53,FALSE)</f>
        <v>41.976666666666667</v>
      </c>
      <c r="D79" s="43">
        <f>VLOOKUP("MEAN",'Section 2 Average Price'!$D:$BM,53,FALSE)</f>
        <v>26.723872222881205</v>
      </c>
      <c r="I79" s="49"/>
      <c r="J79" s="49"/>
      <c r="K79" s="49"/>
    </row>
    <row r="80" spans="1:11" ht="14" x14ac:dyDescent="0.15">
      <c r="A80" s="48" t="s">
        <v>160</v>
      </c>
      <c r="B80" s="47">
        <f>VLOOKUP($B$3,'Section 2 Average Price'!$D:$BM,54,FALSE)</f>
        <v>34.800000000000004</v>
      </c>
      <c r="C80" s="47">
        <f>VLOOKUP($B$4,'Section 2 Average Price'!$D:$BM,54,FALSE)</f>
        <v>48.426666666666669</v>
      </c>
      <c r="D80" s="46">
        <f>VLOOKUP("MEAN",'Section 2 Average Price'!$D:$BM,54,FALSE)</f>
        <v>33.753513084355255</v>
      </c>
      <c r="I80" s="49"/>
      <c r="J80" s="49"/>
      <c r="K80" s="49"/>
    </row>
    <row r="81" spans="1:11" ht="14" x14ac:dyDescent="0.15">
      <c r="A81" s="45" t="s">
        <v>161</v>
      </c>
      <c r="B81" s="44">
        <f>VLOOKUP($B$3,'Section 2 Average Price'!$D:$BM,55,FALSE)</f>
        <v>102.25</v>
      </c>
      <c r="C81" s="44">
        <f>VLOOKUP($B$4,'Section 2 Average Price'!$D:$BM,55,FALSE)</f>
        <v>106.11</v>
      </c>
      <c r="D81" s="43">
        <f>VLOOKUP("MEAN",'Section 2 Average Price'!$D:$BM,55,FALSE)</f>
        <v>88.260590736017605</v>
      </c>
      <c r="I81" s="49"/>
      <c r="J81" s="49"/>
      <c r="K81" s="49"/>
    </row>
    <row r="82" spans="1:11" ht="14" x14ac:dyDescent="0.15">
      <c r="A82" s="48" t="s">
        <v>162</v>
      </c>
      <c r="B82" s="47">
        <f>VLOOKUP($B$3,'Section 2 Average Price'!$D:$BM,56,FALSE)</f>
        <v>15.53</v>
      </c>
      <c r="C82" s="47">
        <f>VLOOKUP($B$4,'Section 2 Average Price'!$D:$BM,56,FALSE)</f>
        <v>18.734444444444446</v>
      </c>
      <c r="D82" s="46">
        <f>VLOOKUP("MEAN",'Section 2 Average Price'!$D:$BM,56,FALSE)</f>
        <v>11.267790426206004</v>
      </c>
      <c r="I82" s="49"/>
      <c r="J82" s="49"/>
      <c r="K82" s="49"/>
    </row>
    <row r="83" spans="1:11" ht="14" x14ac:dyDescent="0.15">
      <c r="A83" s="45" t="s">
        <v>163</v>
      </c>
      <c r="B83" s="44">
        <f>VLOOKUP($B$3,'Section 2 Average Price'!$D:$BM,57,FALSE)</f>
        <v>12.526666666666666</v>
      </c>
      <c r="C83" s="44">
        <f>VLOOKUP($B$4,'Section 2 Average Price'!$D:$BM,57,FALSE)</f>
        <v>13.69</v>
      </c>
      <c r="D83" s="43">
        <f>VLOOKUP("MEAN",'Section 2 Average Price'!$D:$BM,57,FALSE)</f>
        <v>11.578524374318134</v>
      </c>
    </row>
    <row r="84" spans="1:11" ht="14" x14ac:dyDescent="0.15">
      <c r="A84" s="48" t="s">
        <v>164</v>
      </c>
      <c r="B84" s="47">
        <f>VLOOKUP($B$3,'Section 2 Average Price'!$D:$BM,58,FALSE)</f>
        <v>17.333333333333332</v>
      </c>
      <c r="C84" s="47">
        <f>VLOOKUP($B$4,'Section 2 Average Price'!$D:$BM,58,FALSE)</f>
        <v>23</v>
      </c>
      <c r="D84" s="46">
        <f>VLOOKUP("MEAN",'Section 2 Average Price'!$D:$BM,58,FALSE)</f>
        <v>16.798786459376952</v>
      </c>
    </row>
    <row r="85" spans="1:11" ht="14" x14ac:dyDescent="0.15">
      <c r="A85" s="45" t="s">
        <v>165</v>
      </c>
      <c r="B85" s="44">
        <f>VLOOKUP($B$3,'Section 2 Average Price'!$D:$BM,59,FALSE)</f>
        <v>3.7133333333333334</v>
      </c>
      <c r="C85" s="44">
        <f>VLOOKUP($B$4,'Section 2 Average Price'!$D:$BM,59,FALSE)</f>
        <v>3.99</v>
      </c>
      <c r="D85" s="43">
        <f>VLOOKUP("MEAN",'Section 2 Average Price'!$D:$BM,59,FALSE)</f>
        <v>2.8411044625275022</v>
      </c>
    </row>
    <row r="86" spans="1:11" ht="14" x14ac:dyDescent="0.15">
      <c r="A86" s="48" t="s">
        <v>166</v>
      </c>
      <c r="B86" s="47">
        <f>VLOOKUP($B$3,'Section 2 Average Price'!$D:$BM,60,FALSE)</f>
        <v>82.683333333333337</v>
      </c>
      <c r="C86" s="47">
        <f>VLOOKUP($B$4,'Section 2 Average Price'!$D:$BM,60,FALSE)</f>
        <v>79.583333333333329</v>
      </c>
      <c r="D86" s="46">
        <f>VLOOKUP("MEAN",'Section 2 Average Price'!$D:$BM,60,FALSE)</f>
        <v>59.797521505794776</v>
      </c>
    </row>
    <row r="87" spans="1:11" ht="14" x14ac:dyDescent="0.15">
      <c r="A87" s="45" t="s">
        <v>167</v>
      </c>
      <c r="B87" s="44">
        <f>VLOOKUP($B$3,'Section 2 Average Price'!$D:$BM,61,FALSE)</f>
        <v>10.823333333333332</v>
      </c>
      <c r="C87" s="44">
        <f>VLOOKUP($B$4,'Section 2 Average Price'!$D:$BM,61,FALSE)</f>
        <v>12.700000000000001</v>
      </c>
      <c r="D87" s="43">
        <f>VLOOKUP("MEAN",'Section 2 Average Price'!$D:$BM,61,FALSE)</f>
        <v>10.074961428707363</v>
      </c>
    </row>
    <row r="88" spans="1:11" ht="14" x14ac:dyDescent="0.15">
      <c r="A88" s="42" t="s">
        <v>168</v>
      </c>
      <c r="B88" s="41">
        <f>VLOOKUP($B$3,'Section 2 Average Price'!$D:$BM,62,FALSE)</f>
        <v>10.806666666666667</v>
      </c>
      <c r="C88" s="41">
        <f>VLOOKUP($B$4,'Section 2 Average Price'!$D:$BM,62,FALSE)</f>
        <v>13.956666666666665</v>
      </c>
      <c r="D88" s="40">
        <f>VLOOKUP("MEAN",'Section 2 Average Price'!$D:$BM,62,FALSE)</f>
        <v>9.742537529960277</v>
      </c>
    </row>
  </sheetData>
  <protectedRanges>
    <protectedRange sqref="A1:D7" name="Calculator_1"/>
  </protectedRanges>
  <mergeCells count="4">
    <mergeCell ref="A1:D1"/>
    <mergeCell ref="A9:D9"/>
    <mergeCell ref="A11:D11"/>
    <mergeCell ref="B2:C2"/>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41" r:id="rId4" name="MovingFrom">
              <controlPr defaultSize="0" autoLine="0" autoPict="0">
                <anchor moveWithCells="1">
                  <from>
                    <xdr:col>1</xdr:col>
                    <xdr:colOff>12700</xdr:colOff>
                    <xdr:row>2</xdr:row>
                    <xdr:rowOff>0</xdr:rowOff>
                  </from>
                  <to>
                    <xdr:col>3</xdr:col>
                    <xdr:colOff>0</xdr:colOff>
                    <xdr:row>3</xdr:row>
                    <xdr:rowOff>0</xdr:rowOff>
                  </to>
                </anchor>
              </controlPr>
            </control>
          </mc:Choice>
        </mc:AlternateContent>
        <mc:AlternateContent xmlns:mc="http://schemas.openxmlformats.org/markup-compatibility/2006">
          <mc:Choice Requires="x14">
            <control shapeId="10242" r:id="rId5" name="MovingTo">
              <controlPr defaultSize="0" autoLine="0" autoPict="0">
                <anchor moveWithCells="1">
                  <from>
                    <xdr:col>1</xdr:col>
                    <xdr:colOff>12700</xdr:colOff>
                    <xdr:row>3</xdr:row>
                    <xdr:rowOff>0</xdr:rowOff>
                  </from>
                  <to>
                    <xdr:col>3</xdr:col>
                    <xdr:colOff>0</xdr:colOff>
                    <xdr:row>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K270"/>
  <sheetViews>
    <sheetView zoomScale="150" zoomScaleNormal="150" workbookViewId="0">
      <pane xSplit="4" ySplit="4" topLeftCell="E5" activePane="bottomRight" state="frozen"/>
      <selection pane="topRight" activeCell="E1" sqref="E1"/>
      <selection pane="bottomLeft" activeCell="A5" sqref="A5"/>
      <selection pane="bottomRight" activeCell="F4" sqref="F4"/>
    </sheetView>
  </sheetViews>
  <sheetFormatPr baseColWidth="10" defaultColWidth="8.83203125" defaultRowHeight="13" x14ac:dyDescent="0.15"/>
  <cols>
    <col min="1" max="1" width="12.1640625" bestFit="1" customWidth="1"/>
    <col min="2" max="2" width="17.5" bestFit="1" customWidth="1"/>
    <col min="3" max="3" width="64" bestFit="1" customWidth="1"/>
    <col min="4" max="4" width="35.1640625" bestFit="1" customWidth="1"/>
    <col min="5" max="5" width="12.1640625" bestFit="1" customWidth="1"/>
    <col min="6" max="6" width="10" bestFit="1" customWidth="1"/>
    <col min="7" max="7" width="9.5" bestFit="1" customWidth="1"/>
    <col min="8" max="8" width="9.83203125" bestFit="1" customWidth="1"/>
    <col min="9" max="9" width="11.83203125" bestFit="1" customWidth="1"/>
    <col min="10" max="10" width="14" bestFit="1" customWidth="1"/>
    <col min="11" max="11" width="14.83203125" bestFit="1" customWidth="1"/>
  </cols>
  <sheetData>
    <row r="1" spans="1:11" x14ac:dyDescent="0.15">
      <c r="A1" s="6"/>
      <c r="B1" s="7"/>
      <c r="C1" s="7" t="s">
        <v>169</v>
      </c>
      <c r="D1" s="7" t="s">
        <v>837</v>
      </c>
      <c r="E1" s="7"/>
      <c r="F1" s="7"/>
      <c r="G1" s="7"/>
      <c r="H1" s="7"/>
      <c r="I1" s="7"/>
      <c r="J1" s="7"/>
      <c r="K1" s="7"/>
    </row>
    <row r="2" spans="1:11" x14ac:dyDescent="0.15">
      <c r="A2" s="7"/>
      <c r="B2" s="7"/>
      <c r="C2" s="7"/>
      <c r="D2" s="6"/>
      <c r="E2" s="33">
        <v>1</v>
      </c>
      <c r="F2" s="34">
        <v>0.1573</v>
      </c>
      <c r="G2" s="34">
        <v>0.28100000000000003</v>
      </c>
      <c r="H2" s="34">
        <v>9.06E-2</v>
      </c>
      <c r="I2" s="34">
        <v>8.5300000000000001E-2</v>
      </c>
      <c r="J2" s="34">
        <v>4.8300000000000003E-2</v>
      </c>
      <c r="K2" s="34">
        <v>0.33750000000000002</v>
      </c>
    </row>
    <row r="3" spans="1:11" x14ac:dyDescent="0.15">
      <c r="A3" s="7"/>
      <c r="B3" s="7"/>
      <c r="C3" s="7"/>
      <c r="D3" s="6"/>
      <c r="E3" s="8" t="s">
        <v>170</v>
      </c>
      <c r="F3" s="8" t="s">
        <v>171</v>
      </c>
      <c r="G3" s="8"/>
      <c r="H3" s="8"/>
      <c r="I3" s="8" t="s">
        <v>172</v>
      </c>
      <c r="J3" s="8"/>
      <c r="K3" s="8" t="s">
        <v>173</v>
      </c>
    </row>
    <row r="4" spans="1:11" x14ac:dyDescent="0.15">
      <c r="A4" s="9" t="s">
        <v>174</v>
      </c>
      <c r="B4" s="7" t="s">
        <v>175</v>
      </c>
      <c r="C4" s="7" t="s">
        <v>176</v>
      </c>
      <c r="D4" s="7" t="s">
        <v>177</v>
      </c>
      <c r="E4" s="10" t="s">
        <v>178</v>
      </c>
      <c r="F4" s="10" t="s">
        <v>179</v>
      </c>
      <c r="G4" s="10" t="s">
        <v>180</v>
      </c>
      <c r="H4" s="10" t="s">
        <v>181</v>
      </c>
      <c r="I4" s="10" t="s">
        <v>182</v>
      </c>
      <c r="J4" s="10" t="s">
        <v>183</v>
      </c>
      <c r="K4" s="10" t="s">
        <v>184</v>
      </c>
    </row>
    <row r="5" spans="1:11" x14ac:dyDescent="0.15">
      <c r="A5" s="11"/>
    </row>
    <row r="6" spans="1:11" x14ac:dyDescent="0.15">
      <c r="A6" s="13">
        <v>111500100</v>
      </c>
      <c r="B6" t="s">
        <v>185</v>
      </c>
      <c r="C6" t="s">
        <v>186</v>
      </c>
      <c r="D6" t="s">
        <v>187</v>
      </c>
      <c r="E6" s="15">
        <v>83.1</v>
      </c>
      <c r="F6" s="15">
        <v>92.6</v>
      </c>
      <c r="G6" s="15">
        <v>58.6</v>
      </c>
      <c r="H6" s="15">
        <v>122.8</v>
      </c>
      <c r="I6" s="15">
        <v>88.5</v>
      </c>
      <c r="J6" s="15">
        <v>78.3</v>
      </c>
      <c r="K6" s="15">
        <v>87.7</v>
      </c>
    </row>
    <row r="7" spans="1:11" x14ac:dyDescent="0.15">
      <c r="A7" s="13">
        <v>112220125</v>
      </c>
      <c r="B7" t="s">
        <v>185</v>
      </c>
      <c r="C7" t="s">
        <v>188</v>
      </c>
      <c r="D7" t="s">
        <v>189</v>
      </c>
      <c r="E7" s="15">
        <v>92</v>
      </c>
      <c r="F7" s="15">
        <v>96.6</v>
      </c>
      <c r="G7" s="15">
        <v>78.099999999999994</v>
      </c>
      <c r="H7" s="15">
        <v>103.6</v>
      </c>
      <c r="I7" s="15">
        <v>97.1</v>
      </c>
      <c r="J7" s="15">
        <v>92.2</v>
      </c>
      <c r="K7" s="15">
        <v>97</v>
      </c>
    </row>
    <row r="8" spans="1:11" x14ac:dyDescent="0.15">
      <c r="A8" s="13">
        <v>113820200</v>
      </c>
      <c r="B8" t="s">
        <v>185</v>
      </c>
      <c r="C8" t="s">
        <v>190</v>
      </c>
      <c r="D8" t="s">
        <v>191</v>
      </c>
      <c r="E8" s="15">
        <v>91.9</v>
      </c>
      <c r="F8" s="15">
        <v>91.7</v>
      </c>
      <c r="G8" s="15">
        <v>79.900000000000006</v>
      </c>
      <c r="H8" s="15">
        <v>101.3</v>
      </c>
      <c r="I8" s="15">
        <v>90.4</v>
      </c>
      <c r="J8" s="15">
        <v>98.9</v>
      </c>
      <c r="K8" s="15">
        <v>98.9</v>
      </c>
    </row>
    <row r="9" spans="1:11" x14ac:dyDescent="0.15">
      <c r="A9" s="13">
        <v>119460235</v>
      </c>
      <c r="B9" t="s">
        <v>185</v>
      </c>
      <c r="C9" t="s">
        <v>192</v>
      </c>
      <c r="D9" t="s">
        <v>193</v>
      </c>
      <c r="E9" s="15">
        <v>85.5</v>
      </c>
      <c r="F9" s="15">
        <v>97.6</v>
      </c>
      <c r="G9" s="15">
        <v>64.599999999999994</v>
      </c>
      <c r="H9" s="15">
        <v>96.5</v>
      </c>
      <c r="I9" s="15">
        <v>87.8</v>
      </c>
      <c r="J9" s="15">
        <v>78.7</v>
      </c>
      <c r="K9" s="15">
        <v>94.8</v>
      </c>
    </row>
    <row r="10" spans="1:11" x14ac:dyDescent="0.15">
      <c r="A10" s="13">
        <v>120020250</v>
      </c>
      <c r="B10" t="s">
        <v>185</v>
      </c>
      <c r="C10" t="s">
        <v>194</v>
      </c>
      <c r="D10" t="s">
        <v>195</v>
      </c>
      <c r="E10" s="15">
        <v>92.5</v>
      </c>
      <c r="F10" s="15">
        <v>105.3</v>
      </c>
      <c r="G10" s="15">
        <v>74.5</v>
      </c>
      <c r="H10" s="15">
        <v>87.3</v>
      </c>
      <c r="I10" s="15">
        <v>84.2</v>
      </c>
      <c r="J10" s="15">
        <v>101.6</v>
      </c>
      <c r="K10" s="15">
        <v>103.8</v>
      </c>
    </row>
    <row r="11" spans="1:11" x14ac:dyDescent="0.15">
      <c r="A11" s="13">
        <v>122520300</v>
      </c>
      <c r="B11" t="s">
        <v>185</v>
      </c>
      <c r="C11" t="s">
        <v>196</v>
      </c>
      <c r="D11" t="s">
        <v>197</v>
      </c>
      <c r="E11" s="15">
        <v>84.5</v>
      </c>
      <c r="F11" s="15">
        <v>97.3</v>
      </c>
      <c r="G11" s="15">
        <v>64</v>
      </c>
      <c r="H11" s="15">
        <v>98.4</v>
      </c>
      <c r="I11" s="15">
        <v>94</v>
      </c>
      <c r="J11" s="15">
        <v>78.3</v>
      </c>
      <c r="K11" s="15">
        <v>90.5</v>
      </c>
    </row>
    <row r="12" spans="1:11" x14ac:dyDescent="0.15">
      <c r="A12" s="13">
        <v>126620500</v>
      </c>
      <c r="B12" t="s">
        <v>185</v>
      </c>
      <c r="C12" t="s">
        <v>198</v>
      </c>
      <c r="D12" t="s">
        <v>199</v>
      </c>
      <c r="E12" s="15">
        <v>91.5</v>
      </c>
      <c r="F12" s="15">
        <v>98.2</v>
      </c>
      <c r="G12" s="15">
        <v>74.8</v>
      </c>
      <c r="H12" s="15">
        <v>97.7</v>
      </c>
      <c r="I12" s="15">
        <v>91.4</v>
      </c>
      <c r="J12" s="15">
        <v>94.4</v>
      </c>
      <c r="K12" s="15">
        <v>100.3</v>
      </c>
    </row>
    <row r="13" spans="1:11" x14ac:dyDescent="0.15">
      <c r="A13" s="13">
        <v>133660600</v>
      </c>
      <c r="B13" t="s">
        <v>185</v>
      </c>
      <c r="C13" t="s">
        <v>200</v>
      </c>
      <c r="D13" t="s">
        <v>201</v>
      </c>
      <c r="E13" s="15">
        <v>84.3</v>
      </c>
      <c r="F13" s="15">
        <v>101</v>
      </c>
      <c r="G13" s="15">
        <v>60</v>
      </c>
      <c r="H13" s="15">
        <v>98.8</v>
      </c>
      <c r="I13" s="15">
        <v>85.9</v>
      </c>
      <c r="J13" s="15">
        <v>99.2</v>
      </c>
      <c r="K13" s="15">
        <v>90.4</v>
      </c>
    </row>
    <row r="14" spans="1:11" x14ac:dyDescent="0.15">
      <c r="A14" s="13">
        <v>133860700</v>
      </c>
      <c r="B14" t="s">
        <v>185</v>
      </c>
      <c r="C14" t="s">
        <v>202</v>
      </c>
      <c r="D14" t="s">
        <v>203</v>
      </c>
      <c r="E14" s="15">
        <v>87.2</v>
      </c>
      <c r="F14" s="15">
        <v>97.9</v>
      </c>
      <c r="G14" s="15">
        <v>71.900000000000006</v>
      </c>
      <c r="H14" s="15">
        <v>100</v>
      </c>
      <c r="I14" s="15">
        <v>89.9</v>
      </c>
      <c r="J14" s="15">
        <v>84.9</v>
      </c>
      <c r="K14" s="15">
        <v>91.3</v>
      </c>
    </row>
    <row r="15" spans="1:11" x14ac:dyDescent="0.15">
      <c r="A15" s="13">
        <v>211260100</v>
      </c>
      <c r="B15" t="s">
        <v>204</v>
      </c>
      <c r="C15" t="s">
        <v>205</v>
      </c>
      <c r="D15" t="s">
        <v>206</v>
      </c>
      <c r="E15" s="15">
        <v>126.7</v>
      </c>
      <c r="F15" s="15">
        <v>124.7</v>
      </c>
      <c r="G15" s="15">
        <v>136.30000000000001</v>
      </c>
      <c r="H15" s="15">
        <v>117.5</v>
      </c>
      <c r="I15" s="15">
        <v>114.5</v>
      </c>
      <c r="J15" s="15">
        <v>151.19999999999999</v>
      </c>
      <c r="K15" s="15">
        <v>121.6</v>
      </c>
    </row>
    <row r="16" spans="1:11" x14ac:dyDescent="0.15">
      <c r="A16" s="13">
        <v>221820300</v>
      </c>
      <c r="B16" t="s">
        <v>204</v>
      </c>
      <c r="C16" t="s">
        <v>207</v>
      </c>
      <c r="D16" t="s">
        <v>208</v>
      </c>
      <c r="E16" s="15">
        <v>123</v>
      </c>
      <c r="F16" s="15">
        <v>122.2</v>
      </c>
      <c r="G16" s="15">
        <v>100.8</v>
      </c>
      <c r="H16" s="15">
        <v>208.7</v>
      </c>
      <c r="I16" s="15">
        <v>112.6</v>
      </c>
      <c r="J16" s="15">
        <v>155.5</v>
      </c>
      <c r="K16" s="15">
        <v>116.7</v>
      </c>
    </row>
    <row r="17" spans="1:11" x14ac:dyDescent="0.15">
      <c r="A17" s="13">
        <v>227940400</v>
      </c>
      <c r="B17" t="s">
        <v>204</v>
      </c>
      <c r="C17" t="s">
        <v>209</v>
      </c>
      <c r="D17" t="s">
        <v>210</v>
      </c>
      <c r="E17" s="15">
        <v>127.9</v>
      </c>
      <c r="F17" s="15">
        <v>136.30000000000001</v>
      </c>
      <c r="G17" s="15">
        <v>142.30000000000001</v>
      </c>
      <c r="H17" s="15">
        <v>133</v>
      </c>
      <c r="I17" s="15">
        <v>115.3</v>
      </c>
      <c r="J17" s="15">
        <v>153.69999999999999</v>
      </c>
      <c r="K17" s="15">
        <v>110.2</v>
      </c>
    </row>
    <row r="18" spans="1:11" x14ac:dyDescent="0.15">
      <c r="A18" s="13">
        <v>288888550</v>
      </c>
      <c r="B18" t="s">
        <v>204</v>
      </c>
      <c r="C18" t="s">
        <v>838</v>
      </c>
      <c r="D18" t="s">
        <v>814</v>
      </c>
      <c r="E18" s="15">
        <v>128.80000000000001</v>
      </c>
      <c r="F18" s="15">
        <v>153.30000000000001</v>
      </c>
      <c r="G18" s="15">
        <v>105.7</v>
      </c>
      <c r="H18" s="15">
        <v>125.4</v>
      </c>
      <c r="I18" s="15">
        <v>129.69999999999999</v>
      </c>
      <c r="J18" s="15">
        <v>157.19999999999999</v>
      </c>
      <c r="K18" s="15">
        <v>133.19999999999999</v>
      </c>
    </row>
    <row r="19" spans="1:11" x14ac:dyDescent="0.15">
      <c r="A19" s="13">
        <v>429420150</v>
      </c>
      <c r="B19" t="s">
        <v>211</v>
      </c>
      <c r="C19" t="s">
        <v>214</v>
      </c>
      <c r="D19" t="s">
        <v>215</v>
      </c>
      <c r="E19" s="15">
        <v>90.6</v>
      </c>
      <c r="F19" s="15">
        <v>93.7</v>
      </c>
      <c r="G19" s="15">
        <v>96.4</v>
      </c>
      <c r="H19" s="15">
        <v>89.8</v>
      </c>
      <c r="I19" s="15">
        <v>96.7</v>
      </c>
      <c r="J19" s="15">
        <v>92.4</v>
      </c>
      <c r="K19" s="15">
        <v>82.7</v>
      </c>
    </row>
    <row r="20" spans="1:11" x14ac:dyDescent="0.15">
      <c r="A20" s="13">
        <v>429420400</v>
      </c>
      <c r="B20" t="s">
        <v>211</v>
      </c>
      <c r="C20" t="s">
        <v>214</v>
      </c>
      <c r="D20" t="s">
        <v>216</v>
      </c>
      <c r="E20" s="15">
        <v>131.80000000000001</v>
      </c>
      <c r="F20" s="15">
        <v>121.2</v>
      </c>
      <c r="G20" s="15">
        <v>187.6</v>
      </c>
      <c r="H20" s="15">
        <v>88.8</v>
      </c>
      <c r="I20" s="15">
        <v>98.6</v>
      </c>
      <c r="J20" s="15">
        <v>97.2</v>
      </c>
      <c r="K20" s="15">
        <v>115.1</v>
      </c>
    </row>
    <row r="21" spans="1:11" x14ac:dyDescent="0.15">
      <c r="A21" s="13">
        <v>438060600</v>
      </c>
      <c r="B21" t="s">
        <v>211</v>
      </c>
      <c r="C21" t="s">
        <v>217</v>
      </c>
      <c r="D21" t="s">
        <v>218</v>
      </c>
      <c r="E21" s="15">
        <v>104.3</v>
      </c>
      <c r="F21" s="15">
        <v>99.7</v>
      </c>
      <c r="G21" s="15">
        <v>123.8</v>
      </c>
      <c r="H21" s="15">
        <v>102.2</v>
      </c>
      <c r="I21" s="15">
        <v>106.7</v>
      </c>
      <c r="J21" s="15">
        <v>93.7</v>
      </c>
      <c r="K21" s="15">
        <v>91.8</v>
      </c>
    </row>
    <row r="22" spans="1:11" x14ac:dyDescent="0.15">
      <c r="A22" s="13">
        <v>439150650</v>
      </c>
      <c r="B22" t="s">
        <v>211</v>
      </c>
      <c r="C22" t="s">
        <v>220</v>
      </c>
      <c r="D22" t="s">
        <v>221</v>
      </c>
      <c r="E22" s="15">
        <v>116</v>
      </c>
      <c r="F22" s="15">
        <v>101</v>
      </c>
      <c r="G22" s="15">
        <v>143.6</v>
      </c>
      <c r="H22" s="15">
        <v>90.1</v>
      </c>
      <c r="I22" s="15">
        <v>110.1</v>
      </c>
      <c r="J22" s="15">
        <v>94.5</v>
      </c>
      <c r="K22" s="15">
        <v>111.5</v>
      </c>
    </row>
    <row r="23" spans="1:11" x14ac:dyDescent="0.15">
      <c r="A23" s="13">
        <v>438060750</v>
      </c>
      <c r="B23" t="s">
        <v>211</v>
      </c>
      <c r="C23" t="s">
        <v>217</v>
      </c>
      <c r="D23" t="s">
        <v>219</v>
      </c>
      <c r="E23" s="15">
        <v>98.4</v>
      </c>
      <c r="F23" s="15">
        <v>92.4</v>
      </c>
      <c r="G23" s="15">
        <v>100.4</v>
      </c>
      <c r="H23" s="15">
        <v>127.4</v>
      </c>
      <c r="I23" s="15">
        <v>92.5</v>
      </c>
      <c r="J23" s="15">
        <v>85</v>
      </c>
      <c r="K23" s="15">
        <v>95.1</v>
      </c>
    </row>
    <row r="24" spans="1:11" x14ac:dyDescent="0.15">
      <c r="A24" s="13">
        <v>446060850</v>
      </c>
      <c r="B24" t="s">
        <v>211</v>
      </c>
      <c r="C24" t="s">
        <v>222</v>
      </c>
      <c r="D24" t="s">
        <v>223</v>
      </c>
      <c r="E24" s="15">
        <v>103.7</v>
      </c>
      <c r="F24" s="15">
        <v>104</v>
      </c>
      <c r="G24" s="15">
        <v>105.3</v>
      </c>
      <c r="H24" s="15">
        <v>97.4</v>
      </c>
      <c r="I24" s="15">
        <v>106.9</v>
      </c>
      <c r="J24" s="15">
        <v>101.7</v>
      </c>
      <c r="K24" s="15">
        <v>103.4</v>
      </c>
    </row>
    <row r="25" spans="1:11" x14ac:dyDescent="0.15">
      <c r="A25" s="13">
        <v>449740900</v>
      </c>
      <c r="B25" t="s">
        <v>211</v>
      </c>
      <c r="C25" t="s">
        <v>224</v>
      </c>
      <c r="D25" t="s">
        <v>225</v>
      </c>
      <c r="E25" s="15">
        <v>95.8</v>
      </c>
      <c r="F25" s="15">
        <v>98.7</v>
      </c>
      <c r="G25" s="15">
        <v>87</v>
      </c>
      <c r="H25" s="15">
        <v>107.1</v>
      </c>
      <c r="I25" s="15">
        <v>97.7</v>
      </c>
      <c r="J25" s="15">
        <v>101.7</v>
      </c>
      <c r="K25" s="15">
        <v>97.4</v>
      </c>
    </row>
    <row r="26" spans="1:11" x14ac:dyDescent="0.15">
      <c r="A26" s="13">
        <v>530780125</v>
      </c>
      <c r="B26" t="s">
        <v>226</v>
      </c>
      <c r="C26" t="s">
        <v>233</v>
      </c>
      <c r="D26" t="s">
        <v>234</v>
      </c>
      <c r="E26" s="15">
        <v>83.5</v>
      </c>
      <c r="F26" s="15">
        <v>88.5</v>
      </c>
      <c r="G26" s="15">
        <v>73.3</v>
      </c>
      <c r="H26" s="15">
        <v>95.4</v>
      </c>
      <c r="I26" s="15">
        <v>91.3</v>
      </c>
      <c r="J26" s="15">
        <v>85.3</v>
      </c>
      <c r="K26" s="15">
        <v>84.2</v>
      </c>
    </row>
    <row r="27" spans="1:11" x14ac:dyDescent="0.15">
      <c r="A27" s="13">
        <v>522220300</v>
      </c>
      <c r="B27" t="s">
        <v>226</v>
      </c>
      <c r="C27" t="s">
        <v>227</v>
      </c>
      <c r="D27" t="s">
        <v>228</v>
      </c>
      <c r="E27" s="15">
        <v>91.2</v>
      </c>
      <c r="F27" s="15">
        <v>90.6</v>
      </c>
      <c r="G27" s="15">
        <v>79.2</v>
      </c>
      <c r="H27" s="15">
        <v>94.5</v>
      </c>
      <c r="I27" s="15">
        <v>101</v>
      </c>
      <c r="J27" s="15">
        <v>85.4</v>
      </c>
      <c r="K27" s="15">
        <v>98.9</v>
      </c>
    </row>
    <row r="28" spans="1:11" x14ac:dyDescent="0.15">
      <c r="A28" s="13">
        <v>526300500</v>
      </c>
      <c r="B28" t="s">
        <v>226</v>
      </c>
      <c r="C28" t="s">
        <v>229</v>
      </c>
      <c r="D28" t="s">
        <v>230</v>
      </c>
      <c r="E28" s="15">
        <v>93.9</v>
      </c>
      <c r="F28" s="15">
        <v>96.8</v>
      </c>
      <c r="G28" s="15">
        <v>82.7</v>
      </c>
      <c r="H28" s="15">
        <v>100.5</v>
      </c>
      <c r="I28" s="15">
        <v>88.6</v>
      </c>
      <c r="J28" s="15">
        <v>80.599999999999994</v>
      </c>
      <c r="K28" s="15">
        <v>103.2</v>
      </c>
    </row>
    <row r="29" spans="1:11" x14ac:dyDescent="0.15">
      <c r="A29" s="13">
        <v>527860600</v>
      </c>
      <c r="B29" t="s">
        <v>226</v>
      </c>
      <c r="C29" t="s">
        <v>231</v>
      </c>
      <c r="D29" t="s">
        <v>232</v>
      </c>
      <c r="E29" s="15">
        <v>88.9</v>
      </c>
      <c r="F29" s="15">
        <v>92.9</v>
      </c>
      <c r="G29" s="15">
        <v>71.099999999999994</v>
      </c>
      <c r="H29" s="15">
        <v>95.3</v>
      </c>
      <c r="I29" s="15">
        <v>86.1</v>
      </c>
      <c r="J29" s="15">
        <v>79.8</v>
      </c>
      <c r="K29" s="15">
        <v>102.2</v>
      </c>
    </row>
    <row r="30" spans="1:11" x14ac:dyDescent="0.15">
      <c r="A30" s="13">
        <v>530780700</v>
      </c>
      <c r="B30" t="s">
        <v>226</v>
      </c>
      <c r="C30" t="s">
        <v>233</v>
      </c>
      <c r="D30" t="s">
        <v>235</v>
      </c>
      <c r="E30" s="15">
        <v>95.7</v>
      </c>
      <c r="F30" s="15">
        <v>94.8</v>
      </c>
      <c r="G30" s="15">
        <v>83.1</v>
      </c>
      <c r="H30" s="15">
        <v>101.6</v>
      </c>
      <c r="I30" s="15">
        <v>92.4</v>
      </c>
      <c r="J30" s="15">
        <v>78.7</v>
      </c>
      <c r="K30" s="15">
        <v>108.2</v>
      </c>
    </row>
    <row r="31" spans="1:11" x14ac:dyDescent="0.15">
      <c r="A31" s="13">
        <v>612540100</v>
      </c>
      <c r="B31" t="s">
        <v>236</v>
      </c>
      <c r="C31" t="s">
        <v>815</v>
      </c>
      <c r="D31" t="s">
        <v>816</v>
      </c>
      <c r="E31" s="15">
        <v>109.6</v>
      </c>
      <c r="F31" s="15">
        <v>110.2</v>
      </c>
      <c r="G31" s="15">
        <v>102.2</v>
      </c>
      <c r="H31" s="15">
        <v>157.4</v>
      </c>
      <c r="I31" s="15">
        <v>116.5</v>
      </c>
      <c r="J31" s="15">
        <v>101.6</v>
      </c>
      <c r="K31" s="15">
        <v>102</v>
      </c>
    </row>
    <row r="32" spans="1:11" x14ac:dyDescent="0.15">
      <c r="A32" s="13">
        <v>631084500</v>
      </c>
      <c r="B32" t="s">
        <v>236</v>
      </c>
      <c r="C32" t="s">
        <v>239</v>
      </c>
      <c r="D32" t="s">
        <v>240</v>
      </c>
      <c r="E32" s="15">
        <v>150.6</v>
      </c>
      <c r="F32" s="15">
        <v>111.3</v>
      </c>
      <c r="G32" s="15">
        <v>239.8</v>
      </c>
      <c r="H32" s="15">
        <v>110.4</v>
      </c>
      <c r="I32" s="15">
        <v>128.5</v>
      </c>
      <c r="J32" s="15">
        <v>112.1</v>
      </c>
      <c r="K32" s="15">
        <v>116.6</v>
      </c>
    </row>
    <row r="33" spans="1:11" x14ac:dyDescent="0.15">
      <c r="A33" s="13">
        <v>633700540</v>
      </c>
      <c r="B33" t="s">
        <v>236</v>
      </c>
      <c r="C33" t="s">
        <v>817</v>
      </c>
      <c r="D33" t="s">
        <v>818</v>
      </c>
      <c r="E33" s="15">
        <v>117.7</v>
      </c>
      <c r="F33" s="15">
        <v>107.2</v>
      </c>
      <c r="G33" s="15">
        <v>136.5</v>
      </c>
      <c r="H33" s="15">
        <v>140.4</v>
      </c>
      <c r="I33" s="15">
        <v>127.6</v>
      </c>
      <c r="J33" s="15">
        <v>95.5</v>
      </c>
      <c r="K33" s="15">
        <v>101.5</v>
      </c>
    </row>
    <row r="34" spans="1:11" x14ac:dyDescent="0.15">
      <c r="A34" s="13">
        <v>636084600</v>
      </c>
      <c r="B34" t="s">
        <v>236</v>
      </c>
      <c r="C34" t="s">
        <v>839</v>
      </c>
      <c r="D34" t="s">
        <v>241</v>
      </c>
      <c r="E34" s="15">
        <v>145.9</v>
      </c>
      <c r="F34" s="15">
        <v>130.4</v>
      </c>
      <c r="G34" s="15">
        <v>198.9</v>
      </c>
      <c r="H34" s="15">
        <v>129.6</v>
      </c>
      <c r="I34" s="15">
        <v>134.4</v>
      </c>
      <c r="J34" s="15">
        <v>128.5</v>
      </c>
      <c r="K34" s="15">
        <v>118.7</v>
      </c>
    </row>
    <row r="35" spans="1:11" x14ac:dyDescent="0.15">
      <c r="A35" s="13">
        <v>611244620</v>
      </c>
      <c r="B35" t="s">
        <v>236</v>
      </c>
      <c r="C35" t="s">
        <v>237</v>
      </c>
      <c r="D35" t="s">
        <v>238</v>
      </c>
      <c r="E35" s="15">
        <v>151.19999999999999</v>
      </c>
      <c r="F35" s="15">
        <v>111.5</v>
      </c>
      <c r="G35" s="15">
        <v>256.3</v>
      </c>
      <c r="H35" s="15">
        <v>91.4</v>
      </c>
      <c r="I35" s="15">
        <v>129.1</v>
      </c>
      <c r="J35" s="15">
        <v>99.3</v>
      </c>
      <c r="K35" s="15">
        <v>111.3</v>
      </c>
    </row>
    <row r="36" spans="1:11" x14ac:dyDescent="0.15">
      <c r="A36" s="13">
        <v>640900720</v>
      </c>
      <c r="B36" t="s">
        <v>236</v>
      </c>
      <c r="C36" t="s">
        <v>840</v>
      </c>
      <c r="D36" t="s">
        <v>242</v>
      </c>
      <c r="E36" s="15">
        <v>118.7</v>
      </c>
      <c r="F36" s="15">
        <v>105.6</v>
      </c>
      <c r="G36" s="15">
        <v>142.6</v>
      </c>
      <c r="H36" s="15">
        <v>105.7</v>
      </c>
      <c r="I36" s="15">
        <v>124.2</v>
      </c>
      <c r="J36" s="15">
        <v>114.6</v>
      </c>
      <c r="K36" s="15">
        <v>107.7</v>
      </c>
    </row>
    <row r="37" spans="1:11" x14ac:dyDescent="0.15">
      <c r="A37" s="13">
        <v>641740760</v>
      </c>
      <c r="B37" t="s">
        <v>236</v>
      </c>
      <c r="C37" t="s">
        <v>243</v>
      </c>
      <c r="D37" t="s">
        <v>244</v>
      </c>
      <c r="E37" s="15">
        <v>143.69999999999999</v>
      </c>
      <c r="F37" s="15">
        <v>112</v>
      </c>
      <c r="G37" s="15">
        <v>222.3</v>
      </c>
      <c r="H37" s="15">
        <v>112.5</v>
      </c>
      <c r="I37" s="15">
        <v>131.69999999999999</v>
      </c>
      <c r="J37" s="15">
        <v>104.8</v>
      </c>
      <c r="K37" s="15">
        <v>110.1</v>
      </c>
    </row>
    <row r="38" spans="1:11" x14ac:dyDescent="0.15">
      <c r="A38" s="13">
        <v>641884800</v>
      </c>
      <c r="B38" t="s">
        <v>236</v>
      </c>
      <c r="C38" t="s">
        <v>841</v>
      </c>
      <c r="D38" t="s">
        <v>245</v>
      </c>
      <c r="E38" s="15">
        <v>178.6</v>
      </c>
      <c r="F38" s="15">
        <v>131.4</v>
      </c>
      <c r="G38" s="15">
        <v>306.60000000000002</v>
      </c>
      <c r="H38" s="15">
        <v>131.80000000000001</v>
      </c>
      <c r="I38" s="15">
        <v>138.4</v>
      </c>
      <c r="J38" s="15">
        <v>131.5</v>
      </c>
      <c r="K38" s="15">
        <v>123.6</v>
      </c>
    </row>
    <row r="39" spans="1:11" x14ac:dyDescent="0.15">
      <c r="A39" s="13">
        <v>644700900</v>
      </c>
      <c r="B39" t="s">
        <v>236</v>
      </c>
      <c r="C39" t="s">
        <v>246</v>
      </c>
      <c r="D39" t="s">
        <v>247</v>
      </c>
      <c r="E39" s="15">
        <v>122.6</v>
      </c>
      <c r="F39" s="15">
        <v>117.3</v>
      </c>
      <c r="G39" s="15">
        <v>138.9</v>
      </c>
      <c r="H39" s="15">
        <v>140.9</v>
      </c>
      <c r="I39" s="15">
        <v>131.4</v>
      </c>
      <c r="J39" s="15">
        <v>106.2</v>
      </c>
      <c r="K39" s="15">
        <v>106.7</v>
      </c>
    </row>
    <row r="40" spans="1:11" x14ac:dyDescent="0.15">
      <c r="A40" s="13">
        <v>817820200</v>
      </c>
      <c r="B40" t="s">
        <v>248</v>
      </c>
      <c r="C40" t="s">
        <v>249</v>
      </c>
      <c r="D40" t="s">
        <v>250</v>
      </c>
      <c r="E40" s="15">
        <v>105</v>
      </c>
      <c r="F40" s="15">
        <v>99.1</v>
      </c>
      <c r="G40" s="15">
        <v>110.1</v>
      </c>
      <c r="H40" s="15">
        <v>103.2</v>
      </c>
      <c r="I40" s="15">
        <v>100.8</v>
      </c>
      <c r="J40" s="15">
        <v>103.8</v>
      </c>
      <c r="K40" s="15">
        <v>105.2</v>
      </c>
    </row>
    <row r="41" spans="1:11" x14ac:dyDescent="0.15">
      <c r="A41" s="13">
        <v>819740300</v>
      </c>
      <c r="B41" t="s">
        <v>248</v>
      </c>
      <c r="C41" t="s">
        <v>251</v>
      </c>
      <c r="D41" t="s">
        <v>252</v>
      </c>
      <c r="E41" s="15">
        <v>110.5</v>
      </c>
      <c r="F41" s="15">
        <v>94.4</v>
      </c>
      <c r="G41" s="15">
        <v>135.6</v>
      </c>
      <c r="H41" s="15">
        <v>86.5</v>
      </c>
      <c r="I41" s="15">
        <v>100.3</v>
      </c>
      <c r="J41" s="15">
        <v>99.6</v>
      </c>
      <c r="K41" s="15">
        <v>107.8</v>
      </c>
    </row>
    <row r="42" spans="1:11" x14ac:dyDescent="0.15">
      <c r="A42" s="13">
        <v>839380800</v>
      </c>
      <c r="B42" t="s">
        <v>248</v>
      </c>
      <c r="C42" t="s">
        <v>256</v>
      </c>
      <c r="D42" t="s">
        <v>257</v>
      </c>
      <c r="E42" s="15">
        <v>97.2</v>
      </c>
      <c r="F42" s="15">
        <v>100.8</v>
      </c>
      <c r="G42" s="15">
        <v>97.5</v>
      </c>
      <c r="H42" s="15">
        <v>99.5</v>
      </c>
      <c r="I42" s="15">
        <v>96.8</v>
      </c>
      <c r="J42" s="15">
        <v>91.8</v>
      </c>
      <c r="K42" s="15">
        <v>95.5</v>
      </c>
    </row>
    <row r="43" spans="1:11" x14ac:dyDescent="0.15">
      <c r="A43" s="13">
        <v>819740351</v>
      </c>
      <c r="B43" t="s">
        <v>248</v>
      </c>
      <c r="C43" t="s">
        <v>251</v>
      </c>
      <c r="D43" t="s">
        <v>253</v>
      </c>
      <c r="E43" s="15">
        <v>105.7</v>
      </c>
      <c r="F43" s="15">
        <v>87</v>
      </c>
      <c r="G43" s="15">
        <v>136.1</v>
      </c>
      <c r="H43" s="15">
        <v>75.3</v>
      </c>
      <c r="I43" s="15">
        <v>109</v>
      </c>
      <c r="J43" s="15">
        <v>88.7</v>
      </c>
      <c r="K43" s="15">
        <v>99</v>
      </c>
    </row>
    <row r="44" spans="1:11" x14ac:dyDescent="0.15">
      <c r="A44" s="13">
        <v>925540400</v>
      </c>
      <c r="B44" t="s">
        <v>258</v>
      </c>
      <c r="C44" t="s">
        <v>261</v>
      </c>
      <c r="D44" t="s">
        <v>262</v>
      </c>
      <c r="E44" s="15">
        <v>106.2</v>
      </c>
      <c r="F44" s="15">
        <v>102.3</v>
      </c>
      <c r="G44" s="15">
        <v>98.3</v>
      </c>
      <c r="H44" s="15">
        <v>125.5</v>
      </c>
      <c r="I44" s="15">
        <v>105.5</v>
      </c>
      <c r="J44" s="15">
        <v>93.5</v>
      </c>
      <c r="K44" s="15">
        <v>111.4</v>
      </c>
    </row>
    <row r="45" spans="1:11" x14ac:dyDescent="0.15">
      <c r="A45" s="13">
        <v>935300620</v>
      </c>
      <c r="B45" t="s">
        <v>258</v>
      </c>
      <c r="C45" t="s">
        <v>263</v>
      </c>
      <c r="D45" t="s">
        <v>264</v>
      </c>
      <c r="E45" s="15">
        <v>113.8</v>
      </c>
      <c r="F45" s="15">
        <v>99.3</v>
      </c>
      <c r="G45" s="15">
        <v>114.6</v>
      </c>
      <c r="H45" s="15">
        <v>133</v>
      </c>
      <c r="I45" s="15">
        <v>110.9</v>
      </c>
      <c r="J45" s="15">
        <v>112.4</v>
      </c>
      <c r="K45" s="15">
        <v>115.8</v>
      </c>
    </row>
    <row r="46" spans="1:11" x14ac:dyDescent="0.15">
      <c r="A46" s="13">
        <v>914860800</v>
      </c>
      <c r="B46" t="s">
        <v>258</v>
      </c>
      <c r="C46" t="s">
        <v>259</v>
      </c>
      <c r="D46" t="s">
        <v>260</v>
      </c>
      <c r="E46" s="15">
        <v>130.30000000000001</v>
      </c>
      <c r="F46" s="15">
        <v>107.5</v>
      </c>
      <c r="G46" s="15">
        <v>163.69999999999999</v>
      </c>
      <c r="H46" s="15">
        <v>132.5</v>
      </c>
      <c r="I46" s="15">
        <v>112.9</v>
      </c>
      <c r="J46" s="15">
        <v>108.4</v>
      </c>
      <c r="K46" s="15">
        <v>120.2</v>
      </c>
    </row>
    <row r="47" spans="1:11" x14ac:dyDescent="0.15">
      <c r="A47" s="13">
        <v>1020100500</v>
      </c>
      <c r="B47" t="s">
        <v>265</v>
      </c>
      <c r="C47" t="s">
        <v>266</v>
      </c>
      <c r="D47" t="s">
        <v>267</v>
      </c>
      <c r="E47" s="15">
        <v>101.6</v>
      </c>
      <c r="F47" s="15">
        <v>103.1</v>
      </c>
      <c r="G47" s="15">
        <v>95.8</v>
      </c>
      <c r="H47" s="15">
        <v>102.9</v>
      </c>
      <c r="I47" s="15">
        <v>103.3</v>
      </c>
      <c r="J47" s="15">
        <v>94.6</v>
      </c>
      <c r="K47" s="15">
        <v>105.9</v>
      </c>
    </row>
    <row r="48" spans="1:11" x14ac:dyDescent="0.15">
      <c r="A48" s="13">
        <v>1041540600</v>
      </c>
      <c r="B48" t="s">
        <v>265</v>
      </c>
      <c r="C48" t="s">
        <v>842</v>
      </c>
      <c r="D48" s="14" t="s">
        <v>843</v>
      </c>
      <c r="E48" s="15">
        <v>105.7</v>
      </c>
      <c r="F48" s="15">
        <v>102.1</v>
      </c>
      <c r="G48" s="15">
        <v>110</v>
      </c>
      <c r="H48" s="15">
        <v>92.8</v>
      </c>
      <c r="I48" s="15">
        <v>128.4</v>
      </c>
      <c r="J48" s="15">
        <v>103.8</v>
      </c>
      <c r="K48" s="15">
        <v>101.8</v>
      </c>
    </row>
    <row r="49" spans="1:11" x14ac:dyDescent="0.15">
      <c r="A49" s="13">
        <v>1048864800</v>
      </c>
      <c r="B49" t="s">
        <v>265</v>
      </c>
      <c r="C49" t="s">
        <v>268</v>
      </c>
      <c r="D49" t="s">
        <v>269</v>
      </c>
      <c r="E49" s="15">
        <v>109.6</v>
      </c>
      <c r="F49" s="15">
        <v>110.6</v>
      </c>
      <c r="G49" s="15">
        <v>110.2</v>
      </c>
      <c r="H49" s="15">
        <v>87.2</v>
      </c>
      <c r="I49" s="15">
        <v>112</v>
      </c>
      <c r="J49" s="15">
        <v>116.5</v>
      </c>
      <c r="K49" s="15">
        <v>113</v>
      </c>
    </row>
    <row r="50" spans="1:11" x14ac:dyDescent="0.15">
      <c r="A50" s="13">
        <v>1147894750</v>
      </c>
      <c r="B50" t="s">
        <v>270</v>
      </c>
      <c r="C50" t="s">
        <v>271</v>
      </c>
      <c r="D50" t="s">
        <v>272</v>
      </c>
      <c r="E50" s="15">
        <v>152.19999999999999</v>
      </c>
      <c r="F50" s="15">
        <v>109.3</v>
      </c>
      <c r="G50" s="15">
        <v>251.5</v>
      </c>
      <c r="H50" s="15">
        <v>112.6</v>
      </c>
      <c r="I50" s="15">
        <v>108.5</v>
      </c>
      <c r="J50" s="15">
        <v>99.1</v>
      </c>
      <c r="K50" s="15">
        <v>118.8</v>
      </c>
    </row>
    <row r="51" spans="1:11" x14ac:dyDescent="0.15">
      <c r="A51" s="13">
        <v>1215980190</v>
      </c>
      <c r="B51" t="s">
        <v>273</v>
      </c>
      <c r="C51" t="s">
        <v>274</v>
      </c>
      <c r="D51" t="s">
        <v>275</v>
      </c>
      <c r="E51" s="15">
        <v>108.9</v>
      </c>
      <c r="F51" s="15">
        <v>107.8</v>
      </c>
      <c r="G51" s="15">
        <v>117.7</v>
      </c>
      <c r="H51" s="15">
        <v>102.7</v>
      </c>
      <c r="I51" s="15">
        <v>107.8</v>
      </c>
      <c r="J51" s="15">
        <v>104.5</v>
      </c>
      <c r="K51" s="15">
        <v>104.6</v>
      </c>
    </row>
    <row r="52" spans="1:11" x14ac:dyDescent="0.15">
      <c r="A52" s="13">
        <v>1219660210</v>
      </c>
      <c r="B52" t="s">
        <v>273</v>
      </c>
      <c r="C52" t="s">
        <v>276</v>
      </c>
      <c r="D52" t="s">
        <v>277</v>
      </c>
      <c r="E52" s="15">
        <v>97.1</v>
      </c>
      <c r="F52" s="15">
        <v>91.1</v>
      </c>
      <c r="G52" s="15">
        <v>99.9</v>
      </c>
      <c r="H52" s="15">
        <v>102.8</v>
      </c>
      <c r="I52" s="15">
        <v>93.5</v>
      </c>
      <c r="J52" s="15">
        <v>95.3</v>
      </c>
      <c r="K52" s="15">
        <v>97.3</v>
      </c>
    </row>
    <row r="53" spans="1:11" x14ac:dyDescent="0.15">
      <c r="A53" s="13">
        <v>1222744240</v>
      </c>
      <c r="B53" t="s">
        <v>273</v>
      </c>
      <c r="C53" t="s">
        <v>844</v>
      </c>
      <c r="D53" t="s">
        <v>278</v>
      </c>
      <c r="E53" s="15">
        <v>122.2</v>
      </c>
      <c r="F53" s="15">
        <v>118.8</v>
      </c>
      <c r="G53" s="15">
        <v>160.4</v>
      </c>
      <c r="H53" s="15">
        <v>106</v>
      </c>
      <c r="I53" s="15">
        <v>104.2</v>
      </c>
      <c r="J53" s="15">
        <v>95.1</v>
      </c>
      <c r="K53" s="15">
        <v>104.7</v>
      </c>
    </row>
    <row r="54" spans="1:11" x14ac:dyDescent="0.15">
      <c r="A54" s="13">
        <v>1227260440</v>
      </c>
      <c r="B54" t="s">
        <v>273</v>
      </c>
      <c r="C54" t="s">
        <v>279</v>
      </c>
      <c r="D54" t="s">
        <v>280</v>
      </c>
      <c r="E54" s="15">
        <v>94.2</v>
      </c>
      <c r="F54" s="15">
        <v>97.9</v>
      </c>
      <c r="G54" s="15">
        <v>94.1</v>
      </c>
      <c r="H54" s="15">
        <v>104.5</v>
      </c>
      <c r="I54" s="15">
        <v>83.3</v>
      </c>
      <c r="J54" s="15">
        <v>82.9</v>
      </c>
      <c r="K54" s="15">
        <v>94.2</v>
      </c>
    </row>
    <row r="55" spans="1:11" x14ac:dyDescent="0.15">
      <c r="A55" s="13">
        <v>1233124500</v>
      </c>
      <c r="B55" t="s">
        <v>273</v>
      </c>
      <c r="C55" t="s">
        <v>281</v>
      </c>
      <c r="D55" t="s">
        <v>282</v>
      </c>
      <c r="E55" s="15">
        <v>120.6</v>
      </c>
      <c r="F55" s="15">
        <v>120.2</v>
      </c>
      <c r="G55" s="15">
        <v>147</v>
      </c>
      <c r="H55" s="15">
        <v>106</v>
      </c>
      <c r="I55" s="15">
        <v>108</v>
      </c>
      <c r="J55" s="15">
        <v>94.8</v>
      </c>
      <c r="K55" s="15">
        <v>109.6</v>
      </c>
    </row>
    <row r="56" spans="1:11" x14ac:dyDescent="0.15">
      <c r="A56" s="13">
        <v>1236100580</v>
      </c>
      <c r="B56" t="s">
        <v>273</v>
      </c>
      <c r="C56" t="s">
        <v>285</v>
      </c>
      <c r="D56" t="s">
        <v>286</v>
      </c>
      <c r="E56" s="15">
        <v>93</v>
      </c>
      <c r="F56" s="15">
        <v>95.6</v>
      </c>
      <c r="G56" s="15">
        <v>89.9</v>
      </c>
      <c r="H56" s="15">
        <v>91.2</v>
      </c>
      <c r="I56" s="15">
        <v>100.6</v>
      </c>
      <c r="J56" s="15">
        <v>99.6</v>
      </c>
      <c r="K56" s="15">
        <v>92</v>
      </c>
    </row>
    <row r="57" spans="1:11" x14ac:dyDescent="0.15">
      <c r="A57" s="13">
        <v>1236740600</v>
      </c>
      <c r="B57" t="s">
        <v>273</v>
      </c>
      <c r="C57" t="s">
        <v>287</v>
      </c>
      <c r="D57" t="s">
        <v>288</v>
      </c>
      <c r="E57" s="15">
        <v>104.8</v>
      </c>
      <c r="F57" s="15">
        <v>103.1</v>
      </c>
      <c r="G57" s="15">
        <v>110.7</v>
      </c>
      <c r="H57" s="15">
        <v>92.6</v>
      </c>
      <c r="I57" s="15">
        <v>100.9</v>
      </c>
      <c r="J57" s="15">
        <v>92</v>
      </c>
      <c r="K57" s="15">
        <v>106.8</v>
      </c>
    </row>
    <row r="58" spans="1:11" x14ac:dyDescent="0.15">
      <c r="A58" s="13">
        <v>1237860640</v>
      </c>
      <c r="B58" t="s">
        <v>273</v>
      </c>
      <c r="C58" t="s">
        <v>289</v>
      </c>
      <c r="D58" t="s">
        <v>290</v>
      </c>
      <c r="E58" s="15">
        <v>95.2</v>
      </c>
      <c r="F58" s="15">
        <v>98.4</v>
      </c>
      <c r="G58" s="15">
        <v>90.7</v>
      </c>
      <c r="H58" s="15">
        <v>116.9</v>
      </c>
      <c r="I58" s="15">
        <v>90.7</v>
      </c>
      <c r="J58" s="15">
        <v>90.6</v>
      </c>
      <c r="K58" s="15">
        <v>93.5</v>
      </c>
    </row>
    <row r="59" spans="1:11" x14ac:dyDescent="0.15">
      <c r="A59" s="13">
        <v>1235840760</v>
      </c>
      <c r="B59" t="s">
        <v>273</v>
      </c>
      <c r="C59" t="s">
        <v>283</v>
      </c>
      <c r="D59" t="s">
        <v>284</v>
      </c>
      <c r="E59" s="15">
        <v>106</v>
      </c>
      <c r="F59" s="15">
        <v>101.1</v>
      </c>
      <c r="G59" s="15">
        <v>121.4</v>
      </c>
      <c r="H59" s="15">
        <v>98.1</v>
      </c>
      <c r="I59" s="15">
        <v>105.3</v>
      </c>
      <c r="J59" s="15">
        <v>105.4</v>
      </c>
      <c r="K59" s="15">
        <v>97.7</v>
      </c>
    </row>
    <row r="60" spans="1:11" x14ac:dyDescent="0.15">
      <c r="A60" s="13">
        <v>1245220800</v>
      </c>
      <c r="B60" t="s">
        <v>273</v>
      </c>
      <c r="C60" t="s">
        <v>293</v>
      </c>
      <c r="D60" t="s">
        <v>294</v>
      </c>
      <c r="E60" s="15">
        <v>95.6</v>
      </c>
      <c r="F60" s="15">
        <v>108.1</v>
      </c>
      <c r="G60" s="15">
        <v>88.3</v>
      </c>
      <c r="H60" s="15">
        <v>86.4</v>
      </c>
      <c r="I60" s="15">
        <v>92.5</v>
      </c>
      <c r="J60" s="15">
        <v>113.5</v>
      </c>
      <c r="K60" s="15">
        <v>96.4</v>
      </c>
    </row>
    <row r="61" spans="1:11" x14ac:dyDescent="0.15">
      <c r="A61" s="13">
        <v>1245300840</v>
      </c>
      <c r="B61" t="s">
        <v>273</v>
      </c>
      <c r="C61" t="s">
        <v>295</v>
      </c>
      <c r="D61" t="s">
        <v>296</v>
      </c>
      <c r="E61" s="15">
        <v>99.8</v>
      </c>
      <c r="F61" s="15">
        <v>108.2</v>
      </c>
      <c r="G61" s="15">
        <v>96.5</v>
      </c>
      <c r="H61" s="15">
        <v>97</v>
      </c>
      <c r="I61" s="15">
        <v>100.4</v>
      </c>
      <c r="J61" s="15">
        <v>92.6</v>
      </c>
      <c r="K61" s="15">
        <v>100.4</v>
      </c>
    </row>
    <row r="62" spans="1:11" x14ac:dyDescent="0.15">
      <c r="A62" s="13">
        <v>1242680850</v>
      </c>
      <c r="B62" t="s">
        <v>273</v>
      </c>
      <c r="C62" t="s">
        <v>291</v>
      </c>
      <c r="D62" t="s">
        <v>292</v>
      </c>
      <c r="E62" s="15">
        <v>96.7</v>
      </c>
      <c r="F62" s="15">
        <v>113.9</v>
      </c>
      <c r="G62" s="15">
        <v>85.7</v>
      </c>
      <c r="H62" s="15">
        <v>111.5</v>
      </c>
      <c r="I62" s="15">
        <v>97.1</v>
      </c>
      <c r="J62" s="15">
        <v>101.4</v>
      </c>
      <c r="K62" s="15">
        <v>93.2</v>
      </c>
    </row>
    <row r="63" spans="1:11" x14ac:dyDescent="0.15">
      <c r="A63" s="13">
        <v>1310500070</v>
      </c>
      <c r="B63" t="s">
        <v>297</v>
      </c>
      <c r="C63" t="s">
        <v>298</v>
      </c>
      <c r="D63" t="s">
        <v>299</v>
      </c>
      <c r="E63" s="15">
        <v>83.5</v>
      </c>
      <c r="F63" s="15">
        <v>96.2</v>
      </c>
      <c r="G63" s="15">
        <v>59.7</v>
      </c>
      <c r="H63" s="15">
        <v>89.8</v>
      </c>
      <c r="I63" s="15">
        <v>87.3</v>
      </c>
      <c r="J63" s="15">
        <v>96.3</v>
      </c>
      <c r="K63" s="15">
        <v>92.9</v>
      </c>
    </row>
    <row r="64" spans="1:11" x14ac:dyDescent="0.15">
      <c r="A64" s="13">
        <v>1312060150</v>
      </c>
      <c r="B64" t="s">
        <v>297</v>
      </c>
      <c r="C64" t="s">
        <v>300</v>
      </c>
      <c r="D64" t="s">
        <v>301</v>
      </c>
      <c r="E64" s="15">
        <v>101.6</v>
      </c>
      <c r="F64" s="15">
        <v>92.6</v>
      </c>
      <c r="G64" s="15">
        <v>107.3</v>
      </c>
      <c r="H64" s="15">
        <v>85.5</v>
      </c>
      <c r="I64" s="15">
        <v>102.8</v>
      </c>
      <c r="J64" s="15">
        <v>107.4</v>
      </c>
      <c r="K64" s="15">
        <v>104.3</v>
      </c>
    </row>
    <row r="65" spans="1:11" x14ac:dyDescent="0.15">
      <c r="A65" s="13">
        <v>1312260200</v>
      </c>
      <c r="B65" t="s">
        <v>297</v>
      </c>
      <c r="C65" t="s">
        <v>302</v>
      </c>
      <c r="D65" t="s">
        <v>303</v>
      </c>
      <c r="E65" s="15">
        <v>84.5</v>
      </c>
      <c r="F65" s="15">
        <v>91.8</v>
      </c>
      <c r="G65" s="15">
        <v>70</v>
      </c>
      <c r="H65" s="15">
        <v>88.7</v>
      </c>
      <c r="I65" s="15">
        <v>81.7</v>
      </c>
      <c r="J65" s="15">
        <v>85.8</v>
      </c>
      <c r="K65" s="15">
        <v>92.6</v>
      </c>
    </row>
    <row r="66" spans="1:11" x14ac:dyDescent="0.15">
      <c r="A66" s="13">
        <v>1319140375</v>
      </c>
      <c r="B66" t="s">
        <v>297</v>
      </c>
      <c r="C66" t="s">
        <v>304</v>
      </c>
      <c r="D66" t="s">
        <v>305</v>
      </c>
      <c r="E66" s="15">
        <v>88</v>
      </c>
      <c r="F66" s="15">
        <v>91.4</v>
      </c>
      <c r="G66" s="15">
        <v>74.2</v>
      </c>
      <c r="H66" s="15">
        <v>96.9</v>
      </c>
      <c r="I66" s="15">
        <v>80.599999999999994</v>
      </c>
      <c r="J66" s="15">
        <v>87.4</v>
      </c>
      <c r="K66" s="15">
        <v>97.5</v>
      </c>
    </row>
    <row r="67" spans="1:11" x14ac:dyDescent="0.15">
      <c r="A67" s="13">
        <v>1312060350</v>
      </c>
      <c r="B67" t="s">
        <v>297</v>
      </c>
      <c r="C67" t="s">
        <v>300</v>
      </c>
      <c r="D67" t="s">
        <v>845</v>
      </c>
      <c r="E67" s="15">
        <v>90</v>
      </c>
      <c r="F67" s="15">
        <v>96.8</v>
      </c>
      <c r="G67" s="15">
        <v>82.5</v>
      </c>
      <c r="H67" s="15">
        <v>81.8</v>
      </c>
      <c r="I67" s="15">
        <v>97.3</v>
      </c>
      <c r="J67" s="15">
        <v>87.4</v>
      </c>
      <c r="K67" s="15">
        <v>93.7</v>
      </c>
    </row>
    <row r="68" spans="1:11" x14ac:dyDescent="0.15">
      <c r="A68" s="13">
        <v>1320140500</v>
      </c>
      <c r="B68" t="s">
        <v>297</v>
      </c>
      <c r="C68" t="s">
        <v>306</v>
      </c>
      <c r="D68" t="s">
        <v>307</v>
      </c>
      <c r="E68" s="15">
        <v>85</v>
      </c>
      <c r="F68" s="15">
        <v>94.1</v>
      </c>
      <c r="G68" s="15">
        <v>61.8</v>
      </c>
      <c r="H68" s="15">
        <v>90.5</v>
      </c>
      <c r="I68" s="15">
        <v>90.8</v>
      </c>
      <c r="J68" s="15">
        <v>92.5</v>
      </c>
      <c r="K68" s="15">
        <v>96.2</v>
      </c>
    </row>
    <row r="69" spans="1:11" x14ac:dyDescent="0.15">
      <c r="A69" s="13">
        <v>1342340800</v>
      </c>
      <c r="B69" t="s">
        <v>297</v>
      </c>
      <c r="C69" t="s">
        <v>308</v>
      </c>
      <c r="D69" t="s">
        <v>309</v>
      </c>
      <c r="E69" s="15">
        <v>90.1</v>
      </c>
      <c r="F69" s="15">
        <v>95.3</v>
      </c>
      <c r="G69" s="15">
        <v>71.8</v>
      </c>
      <c r="H69" s="15">
        <v>92.7</v>
      </c>
      <c r="I69" s="15">
        <v>92.3</v>
      </c>
      <c r="J69" s="15">
        <v>108</v>
      </c>
      <c r="K69" s="15">
        <v>99.2</v>
      </c>
    </row>
    <row r="70" spans="1:11" x14ac:dyDescent="0.15">
      <c r="A70" s="13">
        <v>1344340820</v>
      </c>
      <c r="B70" t="s">
        <v>297</v>
      </c>
      <c r="C70" t="s">
        <v>310</v>
      </c>
      <c r="D70" t="s">
        <v>311</v>
      </c>
      <c r="E70" s="15">
        <v>83</v>
      </c>
      <c r="F70" s="15">
        <v>92.2</v>
      </c>
      <c r="G70" s="15">
        <v>71.7</v>
      </c>
      <c r="H70" s="15">
        <v>93.5</v>
      </c>
      <c r="I70" s="15">
        <v>87.8</v>
      </c>
      <c r="J70" s="15">
        <v>87.1</v>
      </c>
      <c r="K70" s="15">
        <v>83.5</v>
      </c>
    </row>
    <row r="71" spans="1:11" x14ac:dyDescent="0.15">
      <c r="A71" s="13">
        <v>1346660850</v>
      </c>
      <c r="B71" t="s">
        <v>297</v>
      </c>
      <c r="C71" t="s">
        <v>312</v>
      </c>
      <c r="D71" t="s">
        <v>313</v>
      </c>
      <c r="E71" s="15">
        <v>92.1</v>
      </c>
      <c r="F71" s="15">
        <v>101.3</v>
      </c>
      <c r="G71" s="15">
        <v>81.599999999999994</v>
      </c>
      <c r="H71" s="15">
        <v>93.3</v>
      </c>
      <c r="I71" s="15">
        <v>88</v>
      </c>
      <c r="J71" s="15">
        <v>99.2</v>
      </c>
      <c r="K71" s="15">
        <v>96.4</v>
      </c>
    </row>
    <row r="72" spans="1:11" x14ac:dyDescent="0.15">
      <c r="A72" s="13">
        <v>1546520500</v>
      </c>
      <c r="B72" t="s">
        <v>314</v>
      </c>
      <c r="C72" t="s">
        <v>315</v>
      </c>
      <c r="D72" t="s">
        <v>316</v>
      </c>
      <c r="E72" s="15">
        <v>184</v>
      </c>
      <c r="F72" s="15">
        <v>150.1</v>
      </c>
      <c r="G72" s="15">
        <v>313.5</v>
      </c>
      <c r="H72" s="15">
        <v>141.4</v>
      </c>
      <c r="I72" s="15">
        <v>125.7</v>
      </c>
      <c r="J72" s="15">
        <v>118.1</v>
      </c>
      <c r="K72" s="15">
        <v>127.5</v>
      </c>
    </row>
    <row r="73" spans="1:11" x14ac:dyDescent="0.15">
      <c r="A73" s="13">
        <v>1614260200</v>
      </c>
      <c r="B73" t="s">
        <v>317</v>
      </c>
      <c r="C73" t="s">
        <v>318</v>
      </c>
      <c r="D73" t="s">
        <v>319</v>
      </c>
      <c r="E73" s="15">
        <v>107.7</v>
      </c>
      <c r="F73" s="15">
        <v>96.1</v>
      </c>
      <c r="G73" s="15">
        <v>125.3</v>
      </c>
      <c r="H73" s="15">
        <v>79.8</v>
      </c>
      <c r="I73" s="15">
        <v>114.3</v>
      </c>
      <c r="J73" s="15">
        <v>100</v>
      </c>
      <c r="K73" s="15">
        <v>105.4</v>
      </c>
    </row>
    <row r="74" spans="1:11" x14ac:dyDescent="0.15">
      <c r="A74" s="13">
        <v>1646300800</v>
      </c>
      <c r="B74" t="s">
        <v>317</v>
      </c>
      <c r="C74" t="s">
        <v>320</v>
      </c>
      <c r="D74" t="s">
        <v>321</v>
      </c>
      <c r="E74" s="15">
        <v>91.4</v>
      </c>
      <c r="F74" s="15">
        <v>96.5</v>
      </c>
      <c r="G74" s="15">
        <v>84.3</v>
      </c>
      <c r="H74" s="15">
        <v>81.3</v>
      </c>
      <c r="I74" s="15">
        <v>110.9</v>
      </c>
      <c r="J74" s="15">
        <v>86.1</v>
      </c>
      <c r="K74" s="15">
        <v>93.4</v>
      </c>
    </row>
    <row r="75" spans="1:11" x14ac:dyDescent="0.15">
      <c r="A75" s="13">
        <v>1714010115</v>
      </c>
      <c r="B75" t="s">
        <v>322</v>
      </c>
      <c r="C75" t="s">
        <v>323</v>
      </c>
      <c r="D75" t="s">
        <v>324</v>
      </c>
      <c r="E75" s="15">
        <v>89.9</v>
      </c>
      <c r="F75" s="15">
        <v>104.2</v>
      </c>
      <c r="G75" s="15">
        <v>69.099999999999994</v>
      </c>
      <c r="H75" s="15">
        <v>76.8</v>
      </c>
      <c r="I75" s="15">
        <v>100</v>
      </c>
      <c r="J75" s="15">
        <v>102.6</v>
      </c>
      <c r="K75" s="15">
        <v>99.6</v>
      </c>
    </row>
    <row r="76" spans="1:11" x14ac:dyDescent="0.15">
      <c r="A76" s="13">
        <v>1716580200</v>
      </c>
      <c r="B76" t="s">
        <v>322</v>
      </c>
      <c r="C76" t="s">
        <v>325</v>
      </c>
      <c r="D76" t="s">
        <v>326</v>
      </c>
      <c r="E76" s="15">
        <v>88.1</v>
      </c>
      <c r="F76" s="15">
        <v>94.7</v>
      </c>
      <c r="G76" s="15">
        <v>71.599999999999994</v>
      </c>
      <c r="H76" s="15">
        <v>90.3</v>
      </c>
      <c r="I76" s="15">
        <v>93.3</v>
      </c>
      <c r="J76" s="15">
        <v>88.3</v>
      </c>
      <c r="K76" s="15">
        <v>96.8</v>
      </c>
    </row>
    <row r="77" spans="1:11" x14ac:dyDescent="0.15">
      <c r="A77" s="13">
        <v>1716984280</v>
      </c>
      <c r="B77" t="s">
        <v>322</v>
      </c>
      <c r="C77" t="s">
        <v>846</v>
      </c>
      <c r="D77" t="s">
        <v>819</v>
      </c>
      <c r="E77" s="15">
        <v>120.3</v>
      </c>
      <c r="F77" s="15">
        <v>105.5</v>
      </c>
      <c r="G77" s="15">
        <v>151.4</v>
      </c>
      <c r="H77" s="15">
        <v>96.7</v>
      </c>
      <c r="I77" s="15">
        <v>124.9</v>
      </c>
      <c r="J77" s="15">
        <v>113.9</v>
      </c>
      <c r="K77" s="15">
        <v>107.4</v>
      </c>
    </row>
    <row r="78" spans="1:11" x14ac:dyDescent="0.15">
      <c r="A78" s="13">
        <v>1719500370</v>
      </c>
      <c r="B78" t="s">
        <v>322</v>
      </c>
      <c r="C78" t="s">
        <v>329</v>
      </c>
      <c r="D78" t="s">
        <v>330</v>
      </c>
      <c r="E78" s="15">
        <v>80.099999999999994</v>
      </c>
      <c r="F78" s="15">
        <v>95.2</v>
      </c>
      <c r="G78" s="15">
        <v>57.1</v>
      </c>
      <c r="H78" s="15">
        <v>94.4</v>
      </c>
      <c r="I78" s="15">
        <v>92.3</v>
      </c>
      <c r="J78" s="15">
        <v>84.2</v>
      </c>
      <c r="K78" s="15">
        <v>84.7</v>
      </c>
    </row>
    <row r="79" spans="1:11" x14ac:dyDescent="0.15">
      <c r="A79" s="13">
        <v>1728100480</v>
      </c>
      <c r="B79" t="s">
        <v>322</v>
      </c>
      <c r="C79" t="s">
        <v>331</v>
      </c>
      <c r="D79" t="s">
        <v>332</v>
      </c>
      <c r="E79" s="15">
        <v>90.8</v>
      </c>
      <c r="F79" s="15">
        <v>96.3</v>
      </c>
      <c r="G79" s="15">
        <v>75.7</v>
      </c>
      <c r="H79" s="15">
        <v>97.6</v>
      </c>
      <c r="I79" s="15">
        <v>107.3</v>
      </c>
      <c r="J79" s="15">
        <v>99.9</v>
      </c>
      <c r="K79" s="15">
        <v>93.6</v>
      </c>
    </row>
    <row r="80" spans="1:11" x14ac:dyDescent="0.15">
      <c r="A80" s="13">
        <v>1737900700</v>
      </c>
      <c r="B80" t="s">
        <v>322</v>
      </c>
      <c r="C80" t="s">
        <v>333</v>
      </c>
      <c r="D80" t="s">
        <v>334</v>
      </c>
      <c r="E80" s="15">
        <v>89.8</v>
      </c>
      <c r="F80" s="15">
        <v>101</v>
      </c>
      <c r="G80" s="15">
        <v>72.8</v>
      </c>
      <c r="H80" s="15">
        <v>89.8</v>
      </c>
      <c r="I80" s="15">
        <v>107.1</v>
      </c>
      <c r="J80" s="15">
        <v>90.5</v>
      </c>
      <c r="K80" s="15">
        <v>94.3</v>
      </c>
    </row>
    <row r="81" spans="1:11" x14ac:dyDescent="0.15">
      <c r="A81" s="13">
        <v>1740420800</v>
      </c>
      <c r="B81" t="s">
        <v>322</v>
      </c>
      <c r="C81" t="s">
        <v>335</v>
      </c>
      <c r="D81" t="s">
        <v>336</v>
      </c>
      <c r="E81" s="15">
        <v>88.4</v>
      </c>
      <c r="F81" s="15">
        <v>94.1</v>
      </c>
      <c r="G81" s="15">
        <v>68.900000000000006</v>
      </c>
      <c r="H81" s="15">
        <v>94.2</v>
      </c>
      <c r="I81" s="15">
        <v>116.9</v>
      </c>
      <c r="J81" s="15">
        <v>108.7</v>
      </c>
      <c r="K81" s="15">
        <v>90.4</v>
      </c>
    </row>
    <row r="82" spans="1:11" x14ac:dyDescent="0.15">
      <c r="A82" s="13">
        <v>1744100870</v>
      </c>
      <c r="B82" t="s">
        <v>322</v>
      </c>
      <c r="C82" t="s">
        <v>337</v>
      </c>
      <c r="D82" t="s">
        <v>338</v>
      </c>
      <c r="E82" s="15">
        <v>93.1</v>
      </c>
      <c r="F82" s="15">
        <v>96.7</v>
      </c>
      <c r="G82" s="15">
        <v>89.1</v>
      </c>
      <c r="H82" s="15">
        <v>101.7</v>
      </c>
      <c r="I82" s="15">
        <v>104.8</v>
      </c>
      <c r="J82" s="15">
        <v>98.7</v>
      </c>
      <c r="K82" s="15">
        <v>88.8</v>
      </c>
    </row>
    <row r="83" spans="1:11" x14ac:dyDescent="0.15">
      <c r="A83" s="13">
        <v>1814020100</v>
      </c>
      <c r="B83" t="s">
        <v>339</v>
      </c>
      <c r="C83" t="s">
        <v>340</v>
      </c>
      <c r="D83" t="s">
        <v>341</v>
      </c>
      <c r="E83" s="15">
        <v>99.7</v>
      </c>
      <c r="F83" s="15">
        <v>97.9</v>
      </c>
      <c r="G83" s="15">
        <v>103.9</v>
      </c>
      <c r="H83" s="15">
        <v>105.8</v>
      </c>
      <c r="I83" s="15">
        <v>90.6</v>
      </c>
      <c r="J83" s="15">
        <v>92.1</v>
      </c>
      <c r="K83" s="15">
        <v>98.9</v>
      </c>
    </row>
    <row r="84" spans="1:11" x14ac:dyDescent="0.15">
      <c r="A84" s="13">
        <v>1821140320</v>
      </c>
      <c r="B84" t="s">
        <v>339</v>
      </c>
      <c r="C84" t="s">
        <v>342</v>
      </c>
      <c r="D84" t="s">
        <v>343</v>
      </c>
      <c r="E84" s="15">
        <v>88.5</v>
      </c>
      <c r="F84" s="15">
        <v>91.9</v>
      </c>
      <c r="G84" s="15">
        <v>72.400000000000006</v>
      </c>
      <c r="H84" s="15">
        <v>98.5</v>
      </c>
      <c r="I84" s="15">
        <v>94.3</v>
      </c>
      <c r="J84" s="15">
        <v>113.2</v>
      </c>
      <c r="K84" s="15">
        <v>92.6</v>
      </c>
    </row>
    <row r="85" spans="1:11" x14ac:dyDescent="0.15">
      <c r="A85" s="13">
        <v>1821780340</v>
      </c>
      <c r="B85" t="s">
        <v>339</v>
      </c>
      <c r="C85" t="s">
        <v>344</v>
      </c>
      <c r="D85" t="s">
        <v>345</v>
      </c>
      <c r="E85" s="15">
        <v>92.6</v>
      </c>
      <c r="F85" s="15">
        <v>94.2</v>
      </c>
      <c r="G85" s="15">
        <v>73.5</v>
      </c>
      <c r="H85" s="15">
        <v>109.8</v>
      </c>
      <c r="I85" s="15">
        <v>98.9</v>
      </c>
      <c r="J85" s="15">
        <v>91.2</v>
      </c>
      <c r="K85" s="15">
        <v>101.6</v>
      </c>
    </row>
    <row r="86" spans="1:11" x14ac:dyDescent="0.15">
      <c r="A86" s="13">
        <v>1823060400</v>
      </c>
      <c r="B86" t="s">
        <v>339</v>
      </c>
      <c r="C86" t="s">
        <v>346</v>
      </c>
      <c r="D86" t="s">
        <v>347</v>
      </c>
      <c r="E86" s="15">
        <v>89.4</v>
      </c>
      <c r="F86" s="15">
        <v>95.3</v>
      </c>
      <c r="G86" s="15">
        <v>70.7</v>
      </c>
      <c r="H86" s="15">
        <v>97.8</v>
      </c>
      <c r="I86" s="15">
        <v>100.9</v>
      </c>
      <c r="J86" s="15">
        <v>103.7</v>
      </c>
      <c r="K86" s="15">
        <v>94.9</v>
      </c>
    </row>
    <row r="87" spans="1:11" x14ac:dyDescent="0.15">
      <c r="A87" s="13">
        <v>1826900550</v>
      </c>
      <c r="B87" t="s">
        <v>339</v>
      </c>
      <c r="C87" t="s">
        <v>348</v>
      </c>
      <c r="D87" t="s">
        <v>349</v>
      </c>
      <c r="E87" s="15">
        <v>92.5</v>
      </c>
      <c r="F87" s="15">
        <v>96.7</v>
      </c>
      <c r="G87" s="15">
        <v>82.6</v>
      </c>
      <c r="H87" s="15">
        <v>107.2</v>
      </c>
      <c r="I87" s="15">
        <v>92.8</v>
      </c>
      <c r="J87" s="15">
        <v>88.4</v>
      </c>
      <c r="K87" s="15">
        <v>95.4</v>
      </c>
    </row>
    <row r="88" spans="1:11" x14ac:dyDescent="0.15">
      <c r="A88" s="13">
        <v>1829020100</v>
      </c>
      <c r="B88" t="s">
        <v>339</v>
      </c>
      <c r="C88" t="s">
        <v>350</v>
      </c>
      <c r="D88" t="s">
        <v>351</v>
      </c>
      <c r="E88" s="15">
        <v>86.8</v>
      </c>
      <c r="F88" s="15">
        <v>97.1</v>
      </c>
      <c r="G88" s="15">
        <v>66.099999999999994</v>
      </c>
      <c r="H88" s="15">
        <v>110.1</v>
      </c>
      <c r="I88" s="15">
        <v>94.9</v>
      </c>
      <c r="J88" s="15">
        <v>102.6</v>
      </c>
      <c r="K88" s="15">
        <v>88.8</v>
      </c>
    </row>
    <row r="89" spans="1:11" x14ac:dyDescent="0.15">
      <c r="A89" s="13">
        <v>1839980840</v>
      </c>
      <c r="B89" t="s">
        <v>339</v>
      </c>
      <c r="C89" t="s">
        <v>352</v>
      </c>
      <c r="D89" t="s">
        <v>353</v>
      </c>
      <c r="E89" s="15">
        <v>82.9</v>
      </c>
      <c r="F89" s="15">
        <v>86.7</v>
      </c>
      <c r="G89" s="15">
        <v>66.3</v>
      </c>
      <c r="H89" s="15">
        <v>104.8</v>
      </c>
      <c r="I89" s="15">
        <v>94.5</v>
      </c>
      <c r="J89" s="15">
        <v>84.1</v>
      </c>
      <c r="K89" s="15">
        <v>86</v>
      </c>
    </row>
    <row r="90" spans="1:11" x14ac:dyDescent="0.15">
      <c r="A90" s="13">
        <v>1843780870</v>
      </c>
      <c r="B90" t="s">
        <v>339</v>
      </c>
      <c r="C90" t="s">
        <v>354</v>
      </c>
      <c r="D90" t="s">
        <v>355</v>
      </c>
      <c r="E90" s="15">
        <v>86.5</v>
      </c>
      <c r="F90" s="15">
        <v>89.6</v>
      </c>
      <c r="G90" s="15">
        <v>83.3</v>
      </c>
      <c r="H90" s="15">
        <v>97.9</v>
      </c>
      <c r="I90" s="15">
        <v>85.1</v>
      </c>
      <c r="J90" s="15">
        <v>88.8</v>
      </c>
      <c r="K90" s="15">
        <v>84.6</v>
      </c>
    </row>
    <row r="91" spans="1:11" x14ac:dyDescent="0.15">
      <c r="A91" s="13">
        <v>1911180100</v>
      </c>
      <c r="B91" t="s">
        <v>358</v>
      </c>
      <c r="C91" t="s">
        <v>359</v>
      </c>
      <c r="D91" t="s">
        <v>360</v>
      </c>
      <c r="E91" s="15">
        <v>95</v>
      </c>
      <c r="F91" s="15">
        <v>106.8</v>
      </c>
      <c r="G91" s="15">
        <v>81.5</v>
      </c>
      <c r="H91" s="15">
        <v>94.7</v>
      </c>
      <c r="I91" s="15">
        <v>96.4</v>
      </c>
      <c r="J91" s="15">
        <v>106.7</v>
      </c>
      <c r="K91" s="15">
        <v>98.9</v>
      </c>
    </row>
    <row r="92" spans="1:11" x14ac:dyDescent="0.15">
      <c r="A92" s="13">
        <v>1915460177</v>
      </c>
      <c r="B92" t="s">
        <v>358</v>
      </c>
      <c r="C92" t="s">
        <v>361</v>
      </c>
      <c r="D92" t="s">
        <v>362</v>
      </c>
      <c r="E92" s="15">
        <v>87.5</v>
      </c>
      <c r="F92" s="15">
        <v>95.7</v>
      </c>
      <c r="G92" s="15">
        <v>57.6</v>
      </c>
      <c r="H92" s="15">
        <v>111.6</v>
      </c>
      <c r="I92" s="15">
        <v>95.4</v>
      </c>
      <c r="J92" s="15">
        <v>95.2</v>
      </c>
      <c r="K92" s="15">
        <v>98.9</v>
      </c>
    </row>
    <row r="93" spans="1:11" x14ac:dyDescent="0.15">
      <c r="A93" s="13">
        <v>1916300200</v>
      </c>
      <c r="B93" t="s">
        <v>358</v>
      </c>
      <c r="C93" t="s">
        <v>363</v>
      </c>
      <c r="D93" t="s">
        <v>364</v>
      </c>
      <c r="E93" s="15">
        <v>89</v>
      </c>
      <c r="F93" s="15">
        <v>96.9</v>
      </c>
      <c r="G93" s="15">
        <v>71</v>
      </c>
      <c r="H93" s="15">
        <v>91.3</v>
      </c>
      <c r="I93" s="15">
        <v>100.4</v>
      </c>
      <c r="J93" s="15">
        <v>101.9</v>
      </c>
      <c r="K93" s="15">
        <v>95</v>
      </c>
    </row>
    <row r="94" spans="1:11" x14ac:dyDescent="0.15">
      <c r="A94" s="13">
        <v>1919340300</v>
      </c>
      <c r="B94" t="s">
        <v>358</v>
      </c>
      <c r="C94" t="s">
        <v>365</v>
      </c>
      <c r="D94" t="s">
        <v>366</v>
      </c>
      <c r="E94" s="15">
        <v>90.3</v>
      </c>
      <c r="F94" s="15">
        <v>113.4</v>
      </c>
      <c r="G94" s="15">
        <v>66.8</v>
      </c>
      <c r="H94" s="15">
        <v>91</v>
      </c>
      <c r="I94" s="15">
        <v>94.5</v>
      </c>
      <c r="J94" s="15">
        <v>96.3</v>
      </c>
      <c r="K94" s="15">
        <v>96.9</v>
      </c>
    </row>
    <row r="95" spans="1:11" x14ac:dyDescent="0.15">
      <c r="A95" s="13">
        <v>1919780330</v>
      </c>
      <c r="B95" t="s">
        <v>358</v>
      </c>
      <c r="C95" t="s">
        <v>820</v>
      </c>
      <c r="D95" t="s">
        <v>821</v>
      </c>
      <c r="E95" s="15">
        <v>86</v>
      </c>
      <c r="F95" s="15">
        <v>98.4</v>
      </c>
      <c r="G95" s="15">
        <v>67.599999999999994</v>
      </c>
      <c r="H95" s="15">
        <v>84.8</v>
      </c>
      <c r="I95" s="15">
        <v>88.4</v>
      </c>
      <c r="J95" s="15">
        <v>96.7</v>
      </c>
      <c r="K95" s="15">
        <v>93.7</v>
      </c>
    </row>
    <row r="96" spans="1:11" x14ac:dyDescent="0.15">
      <c r="A96" s="13">
        <v>1926980500</v>
      </c>
      <c r="B96" t="s">
        <v>358</v>
      </c>
      <c r="C96" t="s">
        <v>369</v>
      </c>
      <c r="D96" t="s">
        <v>370</v>
      </c>
      <c r="E96" s="15">
        <v>93.4</v>
      </c>
      <c r="F96" s="15">
        <v>96.2</v>
      </c>
      <c r="G96" s="15">
        <v>78.8</v>
      </c>
      <c r="H96" s="15">
        <v>84.4</v>
      </c>
      <c r="I96" s="15">
        <v>110.9</v>
      </c>
      <c r="J96" s="15">
        <v>98</v>
      </c>
      <c r="K96" s="15">
        <v>101.7</v>
      </c>
    </row>
    <row r="97" spans="1:11" x14ac:dyDescent="0.15">
      <c r="A97" s="13">
        <v>1932380650</v>
      </c>
      <c r="B97" t="s">
        <v>358</v>
      </c>
      <c r="C97" t="s">
        <v>371</v>
      </c>
      <c r="D97" t="s">
        <v>372</v>
      </c>
      <c r="E97" s="15">
        <v>88.9</v>
      </c>
      <c r="F97" s="15">
        <v>94.1</v>
      </c>
      <c r="G97" s="15">
        <v>69.7</v>
      </c>
      <c r="H97" s="15">
        <v>110.1</v>
      </c>
      <c r="I97" s="15">
        <v>92.6</v>
      </c>
      <c r="J97" s="15">
        <v>103.4</v>
      </c>
      <c r="K97" s="15">
        <v>93.9</v>
      </c>
    </row>
    <row r="98" spans="1:11" x14ac:dyDescent="0.15">
      <c r="A98" s="13">
        <v>1943580759</v>
      </c>
      <c r="B98" t="s">
        <v>358</v>
      </c>
      <c r="C98" t="s">
        <v>373</v>
      </c>
      <c r="D98" t="s">
        <v>374</v>
      </c>
      <c r="E98" s="15">
        <v>86.7</v>
      </c>
      <c r="F98" s="15">
        <v>99.2</v>
      </c>
      <c r="G98" s="15">
        <v>70.099999999999994</v>
      </c>
      <c r="H98" s="15">
        <v>85.4</v>
      </c>
      <c r="I98" s="15">
        <v>93.4</v>
      </c>
      <c r="J98" s="15">
        <v>105.4</v>
      </c>
      <c r="K98" s="15">
        <v>90.7</v>
      </c>
    </row>
    <row r="99" spans="1:11" x14ac:dyDescent="0.15">
      <c r="A99" s="13">
        <v>1947940900</v>
      </c>
      <c r="B99" t="s">
        <v>358</v>
      </c>
      <c r="C99" t="s">
        <v>375</v>
      </c>
      <c r="D99" t="s">
        <v>376</v>
      </c>
      <c r="E99" s="15">
        <v>86.1</v>
      </c>
      <c r="F99" s="15">
        <v>94.4</v>
      </c>
      <c r="G99" s="15">
        <v>80</v>
      </c>
      <c r="H99" s="15">
        <v>89.9</v>
      </c>
      <c r="I99" s="15">
        <v>90.4</v>
      </c>
      <c r="J99" s="15">
        <v>96.2</v>
      </c>
      <c r="K99" s="15">
        <v>83.9</v>
      </c>
    </row>
    <row r="100" spans="1:11" x14ac:dyDescent="0.15">
      <c r="A100" s="13">
        <v>2019980200</v>
      </c>
      <c r="B100" t="s">
        <v>377</v>
      </c>
      <c r="C100" t="s">
        <v>378</v>
      </c>
      <c r="D100" t="s">
        <v>379</v>
      </c>
      <c r="E100" s="15">
        <v>87.1</v>
      </c>
      <c r="F100" s="15">
        <v>99.1</v>
      </c>
      <c r="G100" s="15">
        <v>61.9</v>
      </c>
      <c r="H100" s="15">
        <v>104.5</v>
      </c>
      <c r="I100" s="15">
        <v>100.3</v>
      </c>
      <c r="J100" s="15">
        <v>108.7</v>
      </c>
      <c r="K100" s="15">
        <v>91.4</v>
      </c>
    </row>
    <row r="101" spans="1:11" x14ac:dyDescent="0.15">
      <c r="A101" s="13">
        <v>2026740400</v>
      </c>
      <c r="B101" t="s">
        <v>377</v>
      </c>
      <c r="C101" t="s">
        <v>822</v>
      </c>
      <c r="D101" t="s">
        <v>823</v>
      </c>
      <c r="E101" s="15">
        <v>89.7</v>
      </c>
      <c r="F101" s="15">
        <v>99</v>
      </c>
      <c r="G101" s="15">
        <v>68.900000000000006</v>
      </c>
      <c r="H101" s="15">
        <v>95.6</v>
      </c>
      <c r="I101" s="15">
        <v>91.4</v>
      </c>
      <c r="J101" s="15">
        <v>101.8</v>
      </c>
      <c r="K101" s="15">
        <v>98.9</v>
      </c>
    </row>
    <row r="102" spans="1:11" x14ac:dyDescent="0.15">
      <c r="A102" s="13">
        <v>2031740650</v>
      </c>
      <c r="B102" t="s">
        <v>377</v>
      </c>
      <c r="C102" t="s">
        <v>380</v>
      </c>
      <c r="D102" t="s">
        <v>381</v>
      </c>
      <c r="E102" s="15">
        <v>94.5</v>
      </c>
      <c r="F102" s="15">
        <v>93.6</v>
      </c>
      <c r="G102" s="15">
        <v>82.8</v>
      </c>
      <c r="H102" s="15">
        <v>98.8</v>
      </c>
      <c r="I102" s="15">
        <v>97.7</v>
      </c>
      <c r="J102" s="15">
        <v>110.9</v>
      </c>
      <c r="K102" s="15">
        <v>100.4</v>
      </c>
    </row>
    <row r="103" spans="1:11" x14ac:dyDescent="0.15">
      <c r="A103" s="13">
        <v>2038260700</v>
      </c>
      <c r="B103" t="s">
        <v>377</v>
      </c>
      <c r="C103" t="s">
        <v>382</v>
      </c>
      <c r="D103" t="s">
        <v>383</v>
      </c>
      <c r="E103" s="15">
        <v>84.9</v>
      </c>
      <c r="F103" s="15">
        <v>93.1</v>
      </c>
      <c r="G103" s="15">
        <v>69.099999999999994</v>
      </c>
      <c r="H103" s="15">
        <v>96.1</v>
      </c>
      <c r="I103" s="15">
        <v>99.3</v>
      </c>
      <c r="J103" s="15">
        <v>93.2</v>
      </c>
      <c r="K103" s="15">
        <v>86.5</v>
      </c>
    </row>
    <row r="104" spans="1:11" x14ac:dyDescent="0.15">
      <c r="A104" s="13">
        <v>2041460750</v>
      </c>
      <c r="B104" t="s">
        <v>377</v>
      </c>
      <c r="C104" t="s">
        <v>384</v>
      </c>
      <c r="D104" t="s">
        <v>385</v>
      </c>
      <c r="E104" s="15">
        <v>82.7</v>
      </c>
      <c r="F104" s="15">
        <v>88</v>
      </c>
      <c r="G104" s="15">
        <v>68.400000000000006</v>
      </c>
      <c r="H104" s="15">
        <v>98.5</v>
      </c>
      <c r="I104" s="15">
        <v>89.7</v>
      </c>
      <c r="J104" s="15">
        <v>95.9</v>
      </c>
      <c r="K104" s="15">
        <v>84.2</v>
      </c>
    </row>
    <row r="105" spans="1:11" x14ac:dyDescent="0.15">
      <c r="A105" s="13">
        <v>2045820800</v>
      </c>
      <c r="B105" t="s">
        <v>377</v>
      </c>
      <c r="C105" t="s">
        <v>386</v>
      </c>
      <c r="D105" t="s">
        <v>387</v>
      </c>
      <c r="E105" s="15">
        <v>82.5</v>
      </c>
      <c r="F105" s="15">
        <v>82.1</v>
      </c>
      <c r="G105" s="15">
        <v>75.8</v>
      </c>
      <c r="H105" s="15">
        <v>94.9</v>
      </c>
      <c r="I105" s="15">
        <v>93.4</v>
      </c>
      <c r="J105" s="15">
        <v>99.2</v>
      </c>
      <c r="K105" s="15">
        <v>79.8</v>
      </c>
    </row>
    <row r="106" spans="1:11" x14ac:dyDescent="0.15">
      <c r="A106" s="13">
        <v>2048620900</v>
      </c>
      <c r="B106" t="s">
        <v>377</v>
      </c>
      <c r="C106" t="s">
        <v>388</v>
      </c>
      <c r="D106" t="s">
        <v>389</v>
      </c>
      <c r="E106" s="15">
        <v>91.1</v>
      </c>
      <c r="F106" s="15">
        <v>100.7</v>
      </c>
      <c r="G106" s="15">
        <v>71</v>
      </c>
      <c r="H106" s="15">
        <v>97.6</v>
      </c>
      <c r="I106" s="15">
        <v>97.2</v>
      </c>
      <c r="J106" s="15">
        <v>93.1</v>
      </c>
      <c r="K106" s="15">
        <v>99.7</v>
      </c>
    </row>
    <row r="107" spans="1:11" x14ac:dyDescent="0.15">
      <c r="A107" s="13">
        <v>2130460600</v>
      </c>
      <c r="B107" t="s">
        <v>390</v>
      </c>
      <c r="C107" t="s">
        <v>391</v>
      </c>
      <c r="D107" t="s">
        <v>392</v>
      </c>
      <c r="E107" s="15">
        <v>93.9</v>
      </c>
      <c r="F107" s="15">
        <v>93.4</v>
      </c>
      <c r="G107" s="15">
        <v>75.900000000000006</v>
      </c>
      <c r="H107" s="15">
        <v>107.3</v>
      </c>
      <c r="I107" s="15">
        <v>97.2</v>
      </c>
      <c r="J107" s="15">
        <v>81.900000000000006</v>
      </c>
      <c r="K107" s="15">
        <v>106.5</v>
      </c>
    </row>
    <row r="108" spans="1:11" x14ac:dyDescent="0.15">
      <c r="A108" s="13">
        <v>2131140700</v>
      </c>
      <c r="B108" t="s">
        <v>390</v>
      </c>
      <c r="C108" t="s">
        <v>393</v>
      </c>
      <c r="D108" t="s">
        <v>394</v>
      </c>
      <c r="E108" s="15">
        <v>95.8</v>
      </c>
      <c r="F108" s="15">
        <v>93.6</v>
      </c>
      <c r="G108" s="15">
        <v>78.7</v>
      </c>
      <c r="H108" s="15">
        <v>104.9</v>
      </c>
      <c r="I108" s="15">
        <v>113.3</v>
      </c>
      <c r="J108" s="15">
        <v>76</v>
      </c>
      <c r="K108" s="15">
        <v>106.9</v>
      </c>
    </row>
    <row r="109" spans="1:11" x14ac:dyDescent="0.15">
      <c r="A109" s="13">
        <v>2210780100</v>
      </c>
      <c r="B109" t="s">
        <v>395</v>
      </c>
      <c r="C109" t="s">
        <v>396</v>
      </c>
      <c r="D109" t="s">
        <v>397</v>
      </c>
      <c r="E109" s="15">
        <v>89.1</v>
      </c>
      <c r="F109" s="15">
        <v>97.2</v>
      </c>
      <c r="G109" s="15">
        <v>77.2</v>
      </c>
      <c r="H109" s="15">
        <v>103.8</v>
      </c>
      <c r="I109" s="15">
        <v>90.3</v>
      </c>
      <c r="J109" s="15">
        <v>87.8</v>
      </c>
      <c r="K109" s="15">
        <v>91.3</v>
      </c>
    </row>
    <row r="110" spans="1:11" x14ac:dyDescent="0.15">
      <c r="A110" s="13">
        <v>2212940200</v>
      </c>
      <c r="B110" t="s">
        <v>395</v>
      </c>
      <c r="C110" t="s">
        <v>398</v>
      </c>
      <c r="D110" t="s">
        <v>399</v>
      </c>
      <c r="E110" s="15">
        <v>97</v>
      </c>
      <c r="F110" s="15">
        <v>100.2</v>
      </c>
      <c r="G110" s="15">
        <v>91.4</v>
      </c>
      <c r="H110" s="15">
        <v>73.5</v>
      </c>
      <c r="I110" s="15">
        <v>109.1</v>
      </c>
      <c r="J110" s="15">
        <v>95.2</v>
      </c>
      <c r="K110" s="15">
        <v>103.6</v>
      </c>
    </row>
    <row r="111" spans="1:11" x14ac:dyDescent="0.15">
      <c r="A111" s="13">
        <v>2226380365</v>
      </c>
      <c r="B111" t="s">
        <v>395</v>
      </c>
      <c r="C111" t="s">
        <v>400</v>
      </c>
      <c r="D111" t="s">
        <v>401</v>
      </c>
      <c r="E111" s="15">
        <v>96.1</v>
      </c>
      <c r="F111" s="15">
        <v>100</v>
      </c>
      <c r="G111" s="15">
        <v>93.1</v>
      </c>
      <c r="H111" s="15">
        <v>97.7</v>
      </c>
      <c r="I111" s="15">
        <v>100.9</v>
      </c>
      <c r="J111" s="15">
        <v>101</v>
      </c>
      <c r="K111" s="15">
        <v>94.5</v>
      </c>
    </row>
    <row r="112" spans="1:11" x14ac:dyDescent="0.15">
      <c r="A112" s="13">
        <v>2229180400</v>
      </c>
      <c r="B112" t="s">
        <v>395</v>
      </c>
      <c r="C112" t="s">
        <v>403</v>
      </c>
      <c r="D112" t="s">
        <v>404</v>
      </c>
      <c r="E112" s="15">
        <v>88.1</v>
      </c>
      <c r="F112" s="15">
        <v>99.4</v>
      </c>
      <c r="G112" s="15">
        <v>68.7</v>
      </c>
      <c r="H112" s="15">
        <v>89.2</v>
      </c>
      <c r="I112" s="15">
        <v>98.1</v>
      </c>
      <c r="J112" s="15">
        <v>94.6</v>
      </c>
      <c r="K112" s="15">
        <v>95.3</v>
      </c>
    </row>
    <row r="113" spans="1:11" x14ac:dyDescent="0.15">
      <c r="A113" s="13">
        <v>2229340450</v>
      </c>
      <c r="B113" t="s">
        <v>395</v>
      </c>
      <c r="C113" t="s">
        <v>405</v>
      </c>
      <c r="D113" t="s">
        <v>406</v>
      </c>
      <c r="E113" s="15">
        <v>85.4</v>
      </c>
      <c r="F113" s="15">
        <v>94.1</v>
      </c>
      <c r="G113" s="15">
        <v>70</v>
      </c>
      <c r="H113" s="15">
        <v>76.400000000000006</v>
      </c>
      <c r="I113" s="15">
        <v>94.9</v>
      </c>
      <c r="J113" s="15">
        <v>94.6</v>
      </c>
      <c r="K113" s="15">
        <v>92.8</v>
      </c>
    </row>
    <row r="114" spans="1:11" x14ac:dyDescent="0.15">
      <c r="A114" s="13">
        <v>2233740500</v>
      </c>
      <c r="B114" t="s">
        <v>395</v>
      </c>
      <c r="C114" t="s">
        <v>407</v>
      </c>
      <c r="D114" t="s">
        <v>408</v>
      </c>
      <c r="E114" s="15">
        <v>87</v>
      </c>
      <c r="F114" s="15">
        <v>91.4</v>
      </c>
      <c r="G114" s="15">
        <v>73</v>
      </c>
      <c r="H114" s="15">
        <v>82.7</v>
      </c>
      <c r="I114" s="15">
        <v>85.6</v>
      </c>
      <c r="J114" s="15">
        <v>110.5</v>
      </c>
      <c r="K114" s="15">
        <v>94.7</v>
      </c>
    </row>
    <row r="115" spans="1:11" x14ac:dyDescent="0.15">
      <c r="A115" s="13">
        <v>2235380600</v>
      </c>
      <c r="B115" t="s">
        <v>395</v>
      </c>
      <c r="C115" t="s">
        <v>409</v>
      </c>
      <c r="D115" t="s">
        <v>410</v>
      </c>
      <c r="E115" s="15">
        <v>111.5</v>
      </c>
      <c r="F115" s="15">
        <v>96.7</v>
      </c>
      <c r="G115" s="15">
        <v>143.19999999999999</v>
      </c>
      <c r="H115" s="15">
        <v>79.7</v>
      </c>
      <c r="I115" s="15">
        <v>99.2</v>
      </c>
      <c r="J115" s="15">
        <v>120.1</v>
      </c>
      <c r="K115" s="15">
        <v>102.4</v>
      </c>
    </row>
    <row r="116" spans="1:11" x14ac:dyDescent="0.15">
      <c r="A116" s="13">
        <v>2243340800</v>
      </c>
      <c r="B116" t="s">
        <v>395</v>
      </c>
      <c r="C116" t="s">
        <v>411</v>
      </c>
      <c r="D116" t="s">
        <v>412</v>
      </c>
      <c r="E116" s="15">
        <v>93.4</v>
      </c>
      <c r="F116" s="15">
        <v>100.1</v>
      </c>
      <c r="G116" s="15">
        <v>72.400000000000006</v>
      </c>
      <c r="H116" s="15">
        <v>86.8</v>
      </c>
      <c r="I116" s="15">
        <v>94.4</v>
      </c>
      <c r="J116" s="15">
        <v>104.2</v>
      </c>
      <c r="K116" s="15">
        <v>107.8</v>
      </c>
    </row>
    <row r="117" spans="1:11" x14ac:dyDescent="0.15">
      <c r="A117" s="13">
        <v>2226380900</v>
      </c>
      <c r="B117" t="s">
        <v>395</v>
      </c>
      <c r="C117" t="s">
        <v>400</v>
      </c>
      <c r="D117" t="s">
        <v>402</v>
      </c>
      <c r="E117" s="15">
        <v>94.6</v>
      </c>
      <c r="F117" s="15">
        <v>97.7</v>
      </c>
      <c r="G117" s="15">
        <v>91</v>
      </c>
      <c r="H117" s="15">
        <v>96.1</v>
      </c>
      <c r="I117" s="15">
        <v>96.6</v>
      </c>
      <c r="J117" s="15">
        <v>98.7</v>
      </c>
      <c r="K117" s="15">
        <v>94.7</v>
      </c>
    </row>
    <row r="118" spans="1:11" x14ac:dyDescent="0.15">
      <c r="A118" s="13">
        <v>2338860500</v>
      </c>
      <c r="B118" t="s">
        <v>413</v>
      </c>
      <c r="C118" t="s">
        <v>414</v>
      </c>
      <c r="D118" t="s">
        <v>415</v>
      </c>
      <c r="E118" s="15">
        <v>115.3</v>
      </c>
      <c r="F118" s="15">
        <v>103.4</v>
      </c>
      <c r="G118" s="15">
        <v>125</v>
      </c>
      <c r="H118" s="15">
        <v>105</v>
      </c>
      <c r="I118" s="15">
        <v>118.1</v>
      </c>
      <c r="J118" s="15">
        <v>100.6</v>
      </c>
      <c r="K118" s="15">
        <v>116.9</v>
      </c>
    </row>
    <row r="119" spans="1:11" x14ac:dyDescent="0.15">
      <c r="A119" s="13">
        <v>2412580100</v>
      </c>
      <c r="B119" t="s">
        <v>416</v>
      </c>
      <c r="C119" t="s">
        <v>417</v>
      </c>
      <c r="D119" t="s">
        <v>418</v>
      </c>
      <c r="E119" s="15">
        <v>108.3</v>
      </c>
      <c r="F119" s="15">
        <v>113.7</v>
      </c>
      <c r="G119" s="15">
        <v>108.9</v>
      </c>
      <c r="H119" s="15">
        <v>104.1</v>
      </c>
      <c r="I119" s="15">
        <v>101.3</v>
      </c>
      <c r="J119" s="15">
        <v>90.3</v>
      </c>
      <c r="K119" s="15">
        <v>110.8</v>
      </c>
    </row>
    <row r="120" spans="1:11" x14ac:dyDescent="0.15">
      <c r="A120" s="13">
        <v>2423224250</v>
      </c>
      <c r="B120" t="s">
        <v>416</v>
      </c>
      <c r="C120" t="s">
        <v>847</v>
      </c>
      <c r="D120" t="s">
        <v>419</v>
      </c>
      <c r="E120" s="15">
        <v>139.69999999999999</v>
      </c>
      <c r="F120" s="15">
        <v>109.1</v>
      </c>
      <c r="G120" s="15">
        <v>219</v>
      </c>
      <c r="H120" s="15">
        <v>109.3</v>
      </c>
      <c r="I120" s="15">
        <v>104.9</v>
      </c>
      <c r="J120" s="15">
        <v>85.1</v>
      </c>
      <c r="K120" s="15">
        <v>112.6</v>
      </c>
    </row>
    <row r="121" spans="1:11" x14ac:dyDescent="0.15">
      <c r="A121" s="13">
        <v>2514454200</v>
      </c>
      <c r="B121" t="s">
        <v>420</v>
      </c>
      <c r="C121" t="s">
        <v>421</v>
      </c>
      <c r="D121" t="s">
        <v>422</v>
      </c>
      <c r="E121" s="15">
        <v>149.69999999999999</v>
      </c>
      <c r="F121" s="15">
        <v>114</v>
      </c>
      <c r="G121" s="15">
        <v>223.8</v>
      </c>
      <c r="H121" s="15">
        <v>124.8</v>
      </c>
      <c r="I121" s="15">
        <v>128.1</v>
      </c>
      <c r="J121" s="15">
        <v>119.8</v>
      </c>
      <c r="K121" s="15">
        <v>121.1</v>
      </c>
    </row>
    <row r="122" spans="1:11" x14ac:dyDescent="0.15">
      <c r="A122" s="13">
        <v>2619804400</v>
      </c>
      <c r="B122" t="s">
        <v>425</v>
      </c>
      <c r="C122" t="s">
        <v>426</v>
      </c>
      <c r="D122" t="s">
        <v>427</v>
      </c>
      <c r="E122" s="15">
        <v>104.3</v>
      </c>
      <c r="F122" s="15">
        <v>101.3</v>
      </c>
      <c r="G122" s="15">
        <v>107.7</v>
      </c>
      <c r="H122" s="15">
        <v>97.9</v>
      </c>
      <c r="I122" s="15">
        <v>101.1</v>
      </c>
      <c r="J122" s="15">
        <v>99.3</v>
      </c>
      <c r="K122" s="15">
        <v>106.2</v>
      </c>
    </row>
    <row r="123" spans="1:11" x14ac:dyDescent="0.15">
      <c r="A123" s="13">
        <v>2624340570</v>
      </c>
      <c r="B123" t="s">
        <v>425</v>
      </c>
      <c r="C123" t="s">
        <v>428</v>
      </c>
      <c r="D123" t="s">
        <v>429</v>
      </c>
      <c r="E123" s="15">
        <v>94.7</v>
      </c>
      <c r="F123" s="15">
        <v>92.4</v>
      </c>
      <c r="G123" s="15">
        <v>84.7</v>
      </c>
      <c r="H123" s="15">
        <v>102.3</v>
      </c>
      <c r="I123" s="15">
        <v>101.5</v>
      </c>
      <c r="J123" s="15">
        <v>95.6</v>
      </c>
      <c r="K123" s="15">
        <v>100.3</v>
      </c>
    </row>
    <row r="124" spans="1:11" x14ac:dyDescent="0.15">
      <c r="A124" s="13">
        <v>2628020650</v>
      </c>
      <c r="B124" t="s">
        <v>425</v>
      </c>
      <c r="C124" t="s">
        <v>430</v>
      </c>
      <c r="D124" t="s">
        <v>431</v>
      </c>
      <c r="E124" s="15">
        <v>77.5</v>
      </c>
      <c r="F124" s="15">
        <v>81.099999999999994</v>
      </c>
      <c r="G124" s="15">
        <v>50.9</v>
      </c>
      <c r="H124" s="15">
        <v>96.6</v>
      </c>
      <c r="I124" s="15">
        <v>93.5</v>
      </c>
      <c r="J124" s="15">
        <v>97.6</v>
      </c>
      <c r="K124" s="15">
        <v>85.9</v>
      </c>
    </row>
    <row r="125" spans="1:11" x14ac:dyDescent="0.15">
      <c r="A125" s="13">
        <v>2731860500</v>
      </c>
      <c r="B125" t="s">
        <v>432</v>
      </c>
      <c r="C125" t="s">
        <v>433</v>
      </c>
      <c r="D125" t="s">
        <v>434</v>
      </c>
      <c r="E125" s="15">
        <v>93.9</v>
      </c>
      <c r="F125" s="15">
        <v>105.1</v>
      </c>
      <c r="G125" s="15">
        <v>80.400000000000006</v>
      </c>
      <c r="H125" s="15">
        <v>94.9</v>
      </c>
      <c r="I125" s="15">
        <v>92.9</v>
      </c>
      <c r="J125" s="15">
        <v>111.4</v>
      </c>
      <c r="K125" s="15">
        <v>97.3</v>
      </c>
    </row>
    <row r="126" spans="1:11" x14ac:dyDescent="0.15">
      <c r="A126" s="13">
        <v>2733460511</v>
      </c>
      <c r="B126" t="s">
        <v>432</v>
      </c>
      <c r="C126" t="s">
        <v>435</v>
      </c>
      <c r="D126" t="s">
        <v>436</v>
      </c>
      <c r="E126" s="15">
        <v>99</v>
      </c>
      <c r="F126" s="15">
        <v>95.2</v>
      </c>
      <c r="G126" s="15">
        <v>91.4</v>
      </c>
      <c r="H126" s="15">
        <v>99.2</v>
      </c>
      <c r="I126" s="15">
        <v>104.5</v>
      </c>
      <c r="J126" s="15">
        <v>102.8</v>
      </c>
      <c r="K126" s="15">
        <v>105</v>
      </c>
    </row>
    <row r="127" spans="1:11" x14ac:dyDescent="0.15">
      <c r="A127" s="13">
        <v>2741060840</v>
      </c>
      <c r="B127" t="s">
        <v>432</v>
      </c>
      <c r="C127" t="s">
        <v>438</v>
      </c>
      <c r="D127" t="s">
        <v>439</v>
      </c>
      <c r="E127" s="15">
        <v>99.3</v>
      </c>
      <c r="F127" s="15">
        <v>109.7</v>
      </c>
      <c r="G127" s="15">
        <v>77</v>
      </c>
      <c r="H127" s="15">
        <v>98</v>
      </c>
      <c r="I127" s="15">
        <v>97.4</v>
      </c>
      <c r="J127" s="15">
        <v>130</v>
      </c>
      <c r="K127" s="15">
        <v>109.5</v>
      </c>
    </row>
    <row r="128" spans="1:11" x14ac:dyDescent="0.15">
      <c r="A128" s="13">
        <v>2733460880</v>
      </c>
      <c r="B128" t="s">
        <v>432</v>
      </c>
      <c r="C128" t="s">
        <v>435</v>
      </c>
      <c r="D128" t="s">
        <v>437</v>
      </c>
      <c r="E128" s="15">
        <v>97.6</v>
      </c>
      <c r="F128" s="15">
        <v>92.8</v>
      </c>
      <c r="G128" s="15">
        <v>89.9</v>
      </c>
      <c r="H128" s="15">
        <v>97.1</v>
      </c>
      <c r="I128" s="15">
        <v>102.7</v>
      </c>
      <c r="J128" s="15">
        <v>105</v>
      </c>
      <c r="K128" s="15">
        <v>104.1</v>
      </c>
    </row>
    <row r="129" spans="1:11" x14ac:dyDescent="0.15">
      <c r="A129" s="13">
        <v>2825620500</v>
      </c>
      <c r="B129" t="s">
        <v>440</v>
      </c>
      <c r="C129" t="s">
        <v>441</v>
      </c>
      <c r="D129" t="s">
        <v>442</v>
      </c>
      <c r="E129" s="15">
        <v>88.2</v>
      </c>
      <c r="F129" s="15">
        <v>96.6</v>
      </c>
      <c r="G129" s="15">
        <v>68.3</v>
      </c>
      <c r="H129" s="15">
        <v>92.5</v>
      </c>
      <c r="I129" s="15">
        <v>97.7</v>
      </c>
      <c r="J129" s="15">
        <v>100.9</v>
      </c>
      <c r="K129" s="15">
        <v>95.5</v>
      </c>
    </row>
    <row r="130" spans="1:11" x14ac:dyDescent="0.15">
      <c r="A130" s="13">
        <v>2827140600</v>
      </c>
      <c r="B130" t="s">
        <v>440</v>
      </c>
      <c r="C130" t="s">
        <v>443</v>
      </c>
      <c r="D130" t="s">
        <v>444</v>
      </c>
      <c r="E130" s="15">
        <v>83.7</v>
      </c>
      <c r="F130" s="15">
        <v>95.4</v>
      </c>
      <c r="G130" s="15">
        <v>67.7</v>
      </c>
      <c r="H130" s="15">
        <v>82.9</v>
      </c>
      <c r="I130" s="15">
        <v>86.7</v>
      </c>
      <c r="J130" s="15">
        <v>100.8</v>
      </c>
      <c r="K130" s="15">
        <v>88.7</v>
      </c>
    </row>
    <row r="131" spans="1:11" x14ac:dyDescent="0.15">
      <c r="A131" s="13">
        <v>2832940700</v>
      </c>
      <c r="B131" t="s">
        <v>440</v>
      </c>
      <c r="C131" t="s">
        <v>445</v>
      </c>
      <c r="D131" t="s">
        <v>446</v>
      </c>
      <c r="E131" s="15">
        <v>86.6</v>
      </c>
      <c r="F131" s="15">
        <v>89.6</v>
      </c>
      <c r="G131" s="15">
        <v>70</v>
      </c>
      <c r="H131" s="15">
        <v>93.4</v>
      </c>
      <c r="I131" s="15">
        <v>93.9</v>
      </c>
      <c r="J131" s="15">
        <v>100.5</v>
      </c>
      <c r="K131" s="15">
        <v>93.4</v>
      </c>
    </row>
    <row r="132" spans="1:11" x14ac:dyDescent="0.15">
      <c r="A132" s="13">
        <v>2846180850</v>
      </c>
      <c r="B132" t="s">
        <v>440</v>
      </c>
      <c r="C132" t="s">
        <v>447</v>
      </c>
      <c r="D132" t="s">
        <v>448</v>
      </c>
      <c r="E132" s="15">
        <v>81.400000000000006</v>
      </c>
      <c r="F132" s="15">
        <v>87.9</v>
      </c>
      <c r="G132" s="15">
        <v>63.4</v>
      </c>
      <c r="H132" s="15">
        <v>87.3</v>
      </c>
      <c r="I132" s="15">
        <v>89.2</v>
      </c>
      <c r="J132" s="15">
        <v>88.7</v>
      </c>
      <c r="K132" s="15">
        <v>88.7</v>
      </c>
    </row>
    <row r="133" spans="1:11" x14ac:dyDescent="0.15">
      <c r="A133" s="13">
        <v>2917860250</v>
      </c>
      <c r="B133" t="s">
        <v>449</v>
      </c>
      <c r="C133" t="s">
        <v>450</v>
      </c>
      <c r="D133" t="s">
        <v>451</v>
      </c>
      <c r="E133" s="15">
        <v>95</v>
      </c>
      <c r="F133" s="15">
        <v>99.9</v>
      </c>
      <c r="G133" s="15">
        <v>86.1</v>
      </c>
      <c r="H133" s="15">
        <v>95.6</v>
      </c>
      <c r="I133" s="15">
        <v>99</v>
      </c>
      <c r="J133" s="15">
        <v>91.8</v>
      </c>
      <c r="K133" s="15">
        <v>99.5</v>
      </c>
    </row>
    <row r="134" spans="1:11" x14ac:dyDescent="0.15">
      <c r="A134" s="13">
        <v>2927900500</v>
      </c>
      <c r="B134" t="s">
        <v>449</v>
      </c>
      <c r="C134" t="s">
        <v>452</v>
      </c>
      <c r="D134" t="s">
        <v>453</v>
      </c>
      <c r="E134" s="15">
        <v>82</v>
      </c>
      <c r="F134" s="15">
        <v>91.4</v>
      </c>
      <c r="G134" s="15">
        <v>62.5</v>
      </c>
      <c r="H134" s="15">
        <v>97.5</v>
      </c>
      <c r="I134" s="15">
        <v>94.1</v>
      </c>
      <c r="J134" s="15">
        <v>92.9</v>
      </c>
      <c r="K134" s="15">
        <v>85.2</v>
      </c>
    </row>
    <row r="135" spans="1:11" x14ac:dyDescent="0.15">
      <c r="A135" s="13">
        <v>2928140600</v>
      </c>
      <c r="B135" t="s">
        <v>449</v>
      </c>
      <c r="C135" t="s">
        <v>454</v>
      </c>
      <c r="D135" t="s">
        <v>455</v>
      </c>
      <c r="E135" s="15">
        <v>94.9</v>
      </c>
      <c r="F135" s="15">
        <v>92.4</v>
      </c>
      <c r="G135" s="15">
        <v>102.4</v>
      </c>
      <c r="H135" s="15">
        <v>101.6</v>
      </c>
      <c r="I135" s="15">
        <v>86.4</v>
      </c>
      <c r="J135" s="15">
        <v>88.5</v>
      </c>
      <c r="K135" s="15">
        <v>91.2</v>
      </c>
    </row>
    <row r="136" spans="1:11" x14ac:dyDescent="0.15">
      <c r="A136" s="13">
        <v>2944180920</v>
      </c>
      <c r="B136" t="s">
        <v>449</v>
      </c>
      <c r="C136" t="s">
        <v>458</v>
      </c>
      <c r="D136" t="s">
        <v>459</v>
      </c>
      <c r="E136" s="15">
        <v>87.4</v>
      </c>
      <c r="F136" s="15">
        <v>95.9</v>
      </c>
      <c r="G136" s="15">
        <v>74.5</v>
      </c>
      <c r="H136" s="15">
        <v>86.2</v>
      </c>
      <c r="I136" s="15">
        <v>89.1</v>
      </c>
      <c r="J136" s="15">
        <v>99.2</v>
      </c>
      <c r="K136" s="15">
        <v>92.5</v>
      </c>
    </row>
    <row r="137" spans="1:11" x14ac:dyDescent="0.15">
      <c r="A137" s="13">
        <v>2941180880</v>
      </c>
      <c r="B137" t="s">
        <v>449</v>
      </c>
      <c r="C137" t="s">
        <v>456</v>
      </c>
      <c r="D137" t="s">
        <v>457</v>
      </c>
      <c r="E137" s="15">
        <v>86.3</v>
      </c>
      <c r="F137" s="15">
        <v>97.4</v>
      </c>
      <c r="G137" s="15">
        <v>74.099999999999994</v>
      </c>
      <c r="H137" s="15">
        <v>93</v>
      </c>
      <c r="I137" s="15">
        <v>90.3</v>
      </c>
      <c r="J137" s="15">
        <v>88.9</v>
      </c>
      <c r="K137" s="15">
        <v>88.2</v>
      </c>
    </row>
    <row r="138" spans="1:11" x14ac:dyDescent="0.15">
      <c r="A138" s="13">
        <v>3014580250</v>
      </c>
      <c r="B138" t="s">
        <v>460</v>
      </c>
      <c r="C138" t="s">
        <v>461</v>
      </c>
      <c r="D138" t="s">
        <v>462</v>
      </c>
      <c r="E138" s="15">
        <v>122.1</v>
      </c>
      <c r="F138" s="15">
        <v>106.8</v>
      </c>
      <c r="G138" s="15">
        <v>161.5</v>
      </c>
      <c r="H138" s="15">
        <v>85.4</v>
      </c>
      <c r="I138" s="15">
        <v>102.6</v>
      </c>
      <c r="J138" s="15">
        <v>95.2</v>
      </c>
      <c r="K138" s="15">
        <v>115.2</v>
      </c>
    </row>
    <row r="139" spans="1:11" x14ac:dyDescent="0.15">
      <c r="A139" s="13">
        <v>3024500500</v>
      </c>
      <c r="B139" t="s">
        <v>460</v>
      </c>
      <c r="C139" t="s">
        <v>463</v>
      </c>
      <c r="D139" t="s">
        <v>464</v>
      </c>
      <c r="E139" s="15">
        <v>87.4</v>
      </c>
      <c r="F139" s="15">
        <v>95</v>
      </c>
      <c r="G139" s="15">
        <v>73.599999999999994</v>
      </c>
      <c r="H139" s="15">
        <v>83.2</v>
      </c>
      <c r="I139" s="15">
        <v>110.9</v>
      </c>
      <c r="J139" s="15">
        <v>98.9</v>
      </c>
      <c r="K139" s="15">
        <v>88.9</v>
      </c>
    </row>
    <row r="140" spans="1:11" x14ac:dyDescent="0.15">
      <c r="A140" s="13">
        <v>3125580420</v>
      </c>
      <c r="B140" t="s">
        <v>465</v>
      </c>
      <c r="C140" t="s">
        <v>466</v>
      </c>
      <c r="D140" t="s">
        <v>467</v>
      </c>
      <c r="E140" s="15">
        <v>91.6</v>
      </c>
      <c r="F140" s="15">
        <v>101.3</v>
      </c>
      <c r="G140" s="15">
        <v>85.4</v>
      </c>
      <c r="H140" s="15">
        <v>82.4</v>
      </c>
      <c r="I140" s="15">
        <v>95.2</v>
      </c>
      <c r="J140" s="15">
        <v>104.5</v>
      </c>
      <c r="K140" s="15">
        <v>92.1</v>
      </c>
    </row>
    <row r="141" spans="1:11" x14ac:dyDescent="0.15">
      <c r="A141" s="13">
        <v>3130700600</v>
      </c>
      <c r="B141" t="s">
        <v>465</v>
      </c>
      <c r="C141" t="s">
        <v>468</v>
      </c>
      <c r="D141" t="s">
        <v>469</v>
      </c>
      <c r="E141" s="15">
        <v>91.7</v>
      </c>
      <c r="F141" s="15">
        <v>94.3</v>
      </c>
      <c r="G141" s="15">
        <v>79.7</v>
      </c>
      <c r="H141" s="15">
        <v>85.4</v>
      </c>
      <c r="I141" s="15">
        <v>98.3</v>
      </c>
      <c r="J141" s="15">
        <v>108.5</v>
      </c>
      <c r="K141" s="15">
        <v>98.2</v>
      </c>
    </row>
    <row r="142" spans="1:11" x14ac:dyDescent="0.15">
      <c r="A142" s="13">
        <v>3136540700</v>
      </c>
      <c r="B142" t="s">
        <v>465</v>
      </c>
      <c r="C142" t="s">
        <v>470</v>
      </c>
      <c r="D142" t="s">
        <v>471</v>
      </c>
      <c r="E142" s="15">
        <v>92.5</v>
      </c>
      <c r="F142" s="15">
        <v>96.6</v>
      </c>
      <c r="G142" s="15">
        <v>83.9</v>
      </c>
      <c r="H142" s="15">
        <v>93.6</v>
      </c>
      <c r="I142" s="15">
        <v>103.1</v>
      </c>
      <c r="J142" s="15">
        <v>97.2</v>
      </c>
      <c r="K142" s="15">
        <v>94.2</v>
      </c>
    </row>
    <row r="143" spans="1:11" x14ac:dyDescent="0.15">
      <c r="A143" s="13">
        <v>3229820400</v>
      </c>
      <c r="B143" t="s">
        <v>472</v>
      </c>
      <c r="C143" t="s">
        <v>473</v>
      </c>
      <c r="D143" t="s">
        <v>474</v>
      </c>
      <c r="E143" s="15">
        <v>101</v>
      </c>
      <c r="F143" s="15">
        <v>102.9</v>
      </c>
      <c r="G143" s="15">
        <v>110.1</v>
      </c>
      <c r="H143" s="15">
        <v>101.8</v>
      </c>
      <c r="I143" s="15">
        <v>113.5</v>
      </c>
      <c r="J143" s="15">
        <v>93.1</v>
      </c>
      <c r="K143" s="15">
        <v>90.2</v>
      </c>
    </row>
    <row r="144" spans="1:11" x14ac:dyDescent="0.15">
      <c r="A144" s="13">
        <v>3239900600</v>
      </c>
      <c r="B144" t="s">
        <v>472</v>
      </c>
      <c r="C144" t="s">
        <v>475</v>
      </c>
      <c r="D144" t="s">
        <v>476</v>
      </c>
      <c r="E144" s="15">
        <v>105.4</v>
      </c>
      <c r="F144" s="15">
        <v>105.5</v>
      </c>
      <c r="G144" s="15">
        <v>120.9</v>
      </c>
      <c r="H144" s="15">
        <v>87.3</v>
      </c>
      <c r="I144" s="15">
        <v>116.9</v>
      </c>
      <c r="J144" s="15">
        <v>99.7</v>
      </c>
      <c r="K144" s="15">
        <v>95.1</v>
      </c>
    </row>
    <row r="145" spans="1:11" x14ac:dyDescent="0.15">
      <c r="A145" s="13">
        <v>3331700500</v>
      </c>
      <c r="B145" t="s">
        <v>477</v>
      </c>
      <c r="C145" t="s">
        <v>478</v>
      </c>
      <c r="D145" t="s">
        <v>479</v>
      </c>
      <c r="E145" s="15">
        <v>116.1</v>
      </c>
      <c r="F145" s="15">
        <v>105.3</v>
      </c>
      <c r="G145" s="15">
        <v>109.7</v>
      </c>
      <c r="H145" s="15">
        <v>114.4</v>
      </c>
      <c r="I145" s="15">
        <v>106.9</v>
      </c>
      <c r="J145" s="15">
        <v>130.6</v>
      </c>
      <c r="K145" s="15">
        <v>127.2</v>
      </c>
    </row>
    <row r="146" spans="1:11" x14ac:dyDescent="0.15">
      <c r="A146" s="13">
        <v>3435614050</v>
      </c>
      <c r="B146" t="s">
        <v>480</v>
      </c>
      <c r="C146" t="s">
        <v>483</v>
      </c>
      <c r="D146" t="s">
        <v>484</v>
      </c>
      <c r="E146" s="15">
        <v>119.6</v>
      </c>
      <c r="F146" s="15">
        <v>104.2</v>
      </c>
      <c r="G146" s="15">
        <v>151</v>
      </c>
      <c r="H146" s="15">
        <v>109.5</v>
      </c>
      <c r="I146" s="15">
        <v>110.1</v>
      </c>
      <c r="J146" s="15">
        <v>98.4</v>
      </c>
      <c r="K146" s="15">
        <v>108.7</v>
      </c>
    </row>
    <row r="147" spans="1:11" x14ac:dyDescent="0.15">
      <c r="A147" s="13">
        <v>3435154250</v>
      </c>
      <c r="B147" t="s">
        <v>480</v>
      </c>
      <c r="C147" t="s">
        <v>848</v>
      </c>
      <c r="D147" t="s">
        <v>485</v>
      </c>
      <c r="E147" s="15">
        <v>114.3</v>
      </c>
      <c r="F147" s="15">
        <v>105.5</v>
      </c>
      <c r="G147" s="15">
        <v>133.6</v>
      </c>
      <c r="H147" s="15">
        <v>109.6</v>
      </c>
      <c r="I147" s="15">
        <v>108.9</v>
      </c>
      <c r="J147" s="15">
        <v>91.6</v>
      </c>
      <c r="K147" s="15">
        <v>108.3</v>
      </c>
    </row>
    <row r="148" spans="1:11" x14ac:dyDescent="0.15">
      <c r="A148" s="13">
        <v>3435614260</v>
      </c>
      <c r="B148" t="s">
        <v>480</v>
      </c>
      <c r="C148" t="s">
        <v>483</v>
      </c>
      <c r="D148" t="s">
        <v>486</v>
      </c>
      <c r="E148" s="15">
        <v>112.2</v>
      </c>
      <c r="F148" s="15">
        <v>112.5</v>
      </c>
      <c r="G148" s="15">
        <v>134.69999999999999</v>
      </c>
      <c r="H148" s="15">
        <v>102</v>
      </c>
      <c r="I148" s="15">
        <v>104.5</v>
      </c>
      <c r="J148" s="15">
        <v>100.9</v>
      </c>
      <c r="K148" s="15">
        <v>99.6</v>
      </c>
    </row>
    <row r="149" spans="1:11" x14ac:dyDescent="0.15">
      <c r="A149" s="13">
        <v>3435084500</v>
      </c>
      <c r="B149" t="s">
        <v>480</v>
      </c>
      <c r="C149" t="s">
        <v>481</v>
      </c>
      <c r="D149" t="s">
        <v>482</v>
      </c>
      <c r="E149" s="15">
        <v>120.5</v>
      </c>
      <c r="F149" s="15">
        <v>104.8</v>
      </c>
      <c r="G149" s="15">
        <v>151.80000000000001</v>
      </c>
      <c r="H149" s="15">
        <v>112.1</v>
      </c>
      <c r="I149" s="15">
        <v>112.3</v>
      </c>
      <c r="J149" s="15">
        <v>93.4</v>
      </c>
      <c r="K149" s="15">
        <v>110</v>
      </c>
    </row>
    <row r="150" spans="1:11" x14ac:dyDescent="0.15">
      <c r="A150" s="13">
        <v>3435084560</v>
      </c>
      <c r="B150" t="s">
        <v>480</v>
      </c>
      <c r="C150" t="s">
        <v>481</v>
      </c>
      <c r="D150" t="s">
        <v>824</v>
      </c>
      <c r="E150" s="15">
        <v>95.6</v>
      </c>
      <c r="F150" s="15">
        <v>103.8</v>
      </c>
      <c r="G150" s="15">
        <v>88.1</v>
      </c>
      <c r="H150" s="15">
        <v>107.1</v>
      </c>
      <c r="I150" s="15">
        <v>97.3</v>
      </c>
      <c r="J150" s="15">
        <v>91.4</v>
      </c>
      <c r="K150" s="15">
        <v>95.1</v>
      </c>
    </row>
    <row r="151" spans="1:11" x14ac:dyDescent="0.15">
      <c r="A151" s="13">
        <v>3510740200</v>
      </c>
      <c r="B151" t="s">
        <v>487</v>
      </c>
      <c r="C151" t="s">
        <v>488</v>
      </c>
      <c r="D151" t="s">
        <v>825</v>
      </c>
      <c r="E151" s="15">
        <v>92.9</v>
      </c>
      <c r="F151" s="15">
        <v>98.5</v>
      </c>
      <c r="G151" s="15">
        <v>87.4</v>
      </c>
      <c r="H151" s="15">
        <v>91.3</v>
      </c>
      <c r="I151" s="15">
        <v>92.7</v>
      </c>
      <c r="J151" s="15">
        <v>91.3</v>
      </c>
      <c r="K151" s="15">
        <v>95.5</v>
      </c>
    </row>
    <row r="152" spans="1:11" x14ac:dyDescent="0.15">
      <c r="A152" s="13">
        <v>3529740500</v>
      </c>
      <c r="B152" t="s">
        <v>487</v>
      </c>
      <c r="C152" t="s">
        <v>489</v>
      </c>
      <c r="D152" t="s">
        <v>490</v>
      </c>
      <c r="E152" s="15">
        <v>92.1</v>
      </c>
      <c r="F152" s="15">
        <v>102.4</v>
      </c>
      <c r="G152" s="15">
        <v>78.7</v>
      </c>
      <c r="H152" s="15">
        <v>86.4</v>
      </c>
      <c r="I152" s="15">
        <v>100.8</v>
      </c>
      <c r="J152" s="15">
        <v>105.7</v>
      </c>
      <c r="K152" s="15">
        <v>95.7</v>
      </c>
    </row>
    <row r="153" spans="1:11" x14ac:dyDescent="0.15">
      <c r="A153" s="13">
        <v>3510740595</v>
      </c>
      <c r="B153" t="s">
        <v>487</v>
      </c>
      <c r="C153" t="s">
        <v>488</v>
      </c>
      <c r="D153" t="s">
        <v>849</v>
      </c>
      <c r="E153" s="15">
        <v>97.1</v>
      </c>
      <c r="F153" s="15">
        <v>94.8</v>
      </c>
      <c r="G153" s="15">
        <v>99.1</v>
      </c>
      <c r="H153" s="15">
        <v>91.1</v>
      </c>
      <c r="I153" s="15">
        <v>102.2</v>
      </c>
      <c r="J153" s="15">
        <v>105.7</v>
      </c>
      <c r="K153" s="15">
        <v>95.7</v>
      </c>
    </row>
    <row r="154" spans="1:11" x14ac:dyDescent="0.15">
      <c r="A154" s="13">
        <v>3610580001</v>
      </c>
      <c r="B154" t="s">
        <v>491</v>
      </c>
      <c r="C154" t="s">
        <v>492</v>
      </c>
      <c r="D154" t="s">
        <v>493</v>
      </c>
      <c r="E154" s="15">
        <v>105.7</v>
      </c>
      <c r="F154" s="15">
        <v>109.6</v>
      </c>
      <c r="G154" s="15">
        <v>103.1</v>
      </c>
      <c r="H154" s="15">
        <v>96.9</v>
      </c>
      <c r="I154" s="15">
        <v>102.6</v>
      </c>
      <c r="J154" s="15">
        <v>105.3</v>
      </c>
      <c r="K154" s="15">
        <v>109.3</v>
      </c>
    </row>
    <row r="155" spans="1:11" x14ac:dyDescent="0.15">
      <c r="A155" s="13">
        <v>3615380160</v>
      </c>
      <c r="B155" t="s">
        <v>491</v>
      </c>
      <c r="C155" t="s">
        <v>494</v>
      </c>
      <c r="D155" t="s">
        <v>495</v>
      </c>
      <c r="E155" s="15">
        <v>95.2</v>
      </c>
      <c r="F155" s="15">
        <v>97.1</v>
      </c>
      <c r="G155" s="15">
        <v>92.4</v>
      </c>
      <c r="H155" s="15">
        <v>95.5</v>
      </c>
      <c r="I155" s="15">
        <v>100.6</v>
      </c>
      <c r="J155" s="15">
        <v>93.5</v>
      </c>
      <c r="K155" s="15">
        <v>95.5</v>
      </c>
    </row>
    <row r="156" spans="1:11" x14ac:dyDescent="0.15">
      <c r="A156" s="13">
        <v>3635614599</v>
      </c>
      <c r="B156" t="s">
        <v>491</v>
      </c>
      <c r="C156" t="s">
        <v>483</v>
      </c>
      <c r="D156" t="s">
        <v>496</v>
      </c>
      <c r="E156" s="15">
        <v>168.6</v>
      </c>
      <c r="F156" s="15">
        <v>122.4</v>
      </c>
      <c r="G156" s="15">
        <v>292.39999999999998</v>
      </c>
      <c r="H156" s="15">
        <v>106.1</v>
      </c>
      <c r="I156" s="15">
        <v>114.1</v>
      </c>
      <c r="J156" s="15">
        <v>105.9</v>
      </c>
      <c r="K156" s="15">
        <v>126.6</v>
      </c>
    </row>
    <row r="157" spans="1:11" x14ac:dyDescent="0.15">
      <c r="A157" s="13">
        <v>3635614600</v>
      </c>
      <c r="B157" t="s">
        <v>491</v>
      </c>
      <c r="C157" t="s">
        <v>483</v>
      </c>
      <c r="D157" t="s">
        <v>497</v>
      </c>
      <c r="E157" s="15">
        <v>227.7</v>
      </c>
      <c r="F157" s="15">
        <v>134.9</v>
      </c>
      <c r="G157" s="15">
        <v>483.1</v>
      </c>
      <c r="H157" s="15">
        <v>102.7</v>
      </c>
      <c r="I157" s="15">
        <v>116</v>
      </c>
      <c r="J157" s="15">
        <v>108.7</v>
      </c>
      <c r="K157" s="15">
        <v>137.1</v>
      </c>
    </row>
    <row r="158" spans="1:11" x14ac:dyDescent="0.15">
      <c r="A158" s="13">
        <v>3635614601</v>
      </c>
      <c r="B158" t="s">
        <v>491</v>
      </c>
      <c r="C158" t="s">
        <v>483</v>
      </c>
      <c r="D158" t="s">
        <v>498</v>
      </c>
      <c r="E158" s="15">
        <v>142.19999999999999</v>
      </c>
      <c r="F158" s="15">
        <v>118.2</v>
      </c>
      <c r="G158" s="15">
        <v>210.6</v>
      </c>
      <c r="H158" s="15">
        <v>103.9</v>
      </c>
      <c r="I158" s="15">
        <v>105.4</v>
      </c>
      <c r="J158" s="15">
        <v>106.7</v>
      </c>
      <c r="K158" s="15">
        <v>121.2</v>
      </c>
    </row>
    <row r="159" spans="1:11" x14ac:dyDescent="0.15">
      <c r="A159" s="13">
        <v>3640380750</v>
      </c>
      <c r="B159" t="s">
        <v>491</v>
      </c>
      <c r="C159" t="s">
        <v>499</v>
      </c>
      <c r="D159" t="s">
        <v>500</v>
      </c>
      <c r="E159" s="15">
        <v>98.8</v>
      </c>
      <c r="F159" s="15">
        <v>97.2</v>
      </c>
      <c r="G159" s="15">
        <v>94.6</v>
      </c>
      <c r="H159" s="15">
        <v>90</v>
      </c>
      <c r="I159" s="15">
        <v>108.5</v>
      </c>
      <c r="J159" s="15">
        <v>100.6</v>
      </c>
      <c r="K159" s="15">
        <v>102.7</v>
      </c>
    </row>
    <row r="160" spans="1:11" x14ac:dyDescent="0.15">
      <c r="A160" s="13">
        <v>3646540900</v>
      </c>
      <c r="B160" t="s">
        <v>491</v>
      </c>
      <c r="C160" t="s">
        <v>850</v>
      </c>
      <c r="D160" t="s">
        <v>851</v>
      </c>
      <c r="E160" s="15">
        <v>103.5</v>
      </c>
      <c r="F160" s="15">
        <v>106.7</v>
      </c>
      <c r="G160" s="15">
        <v>80.900000000000006</v>
      </c>
      <c r="H160" s="15">
        <v>101.1</v>
      </c>
      <c r="I160" s="15">
        <v>115.5</v>
      </c>
      <c r="J160" s="15">
        <v>108.3</v>
      </c>
      <c r="K160" s="15">
        <v>117.8</v>
      </c>
    </row>
    <row r="161" spans="1:11" x14ac:dyDescent="0.15">
      <c r="A161" s="13">
        <v>3711700100</v>
      </c>
      <c r="B161" t="s">
        <v>501</v>
      </c>
      <c r="C161" t="s">
        <v>502</v>
      </c>
      <c r="D161" t="s">
        <v>503</v>
      </c>
      <c r="E161" s="15">
        <v>100.4</v>
      </c>
      <c r="F161" s="15">
        <v>97.2</v>
      </c>
      <c r="G161" s="15">
        <v>102.4</v>
      </c>
      <c r="H161" s="15">
        <v>108.3</v>
      </c>
      <c r="I161" s="15">
        <v>98</v>
      </c>
      <c r="J161" s="15">
        <v>108.7</v>
      </c>
      <c r="K161" s="15">
        <v>97.6</v>
      </c>
    </row>
    <row r="162" spans="1:11" x14ac:dyDescent="0.15">
      <c r="A162" s="13">
        <v>3720500300</v>
      </c>
      <c r="B162" t="s">
        <v>501</v>
      </c>
      <c r="C162" t="s">
        <v>507</v>
      </c>
      <c r="D162" t="s">
        <v>508</v>
      </c>
      <c r="E162" s="15">
        <v>101.7</v>
      </c>
      <c r="F162" s="15">
        <v>101.2</v>
      </c>
      <c r="G162" s="15">
        <v>119.7</v>
      </c>
      <c r="H162" s="15">
        <v>87.1</v>
      </c>
      <c r="I162" s="15">
        <v>93.5</v>
      </c>
      <c r="J162" s="15">
        <v>106.9</v>
      </c>
      <c r="K162" s="15">
        <v>92.3</v>
      </c>
    </row>
    <row r="163" spans="1:11" x14ac:dyDescent="0.15">
      <c r="A163" s="13">
        <v>3716740350</v>
      </c>
      <c r="B163" t="s">
        <v>501</v>
      </c>
      <c r="C163" t="s">
        <v>504</v>
      </c>
      <c r="D163" t="s">
        <v>505</v>
      </c>
      <c r="E163" s="15">
        <v>97.9</v>
      </c>
      <c r="F163" s="15">
        <v>97.5</v>
      </c>
      <c r="G163" s="15">
        <v>88.7</v>
      </c>
      <c r="H163" s="15">
        <v>91.2</v>
      </c>
      <c r="I163" s="15">
        <v>93.6</v>
      </c>
      <c r="J163" s="15">
        <v>113.1</v>
      </c>
      <c r="K163" s="15">
        <v>106.5</v>
      </c>
    </row>
    <row r="164" spans="1:11" x14ac:dyDescent="0.15">
      <c r="A164" s="13">
        <v>3739580740</v>
      </c>
      <c r="B164" t="s">
        <v>501</v>
      </c>
      <c r="C164" t="s">
        <v>509</v>
      </c>
      <c r="D164" t="s">
        <v>510</v>
      </c>
      <c r="E164" s="15">
        <v>96.1</v>
      </c>
      <c r="F164" s="15">
        <v>91.7</v>
      </c>
      <c r="G164" s="15">
        <v>97.3</v>
      </c>
      <c r="H164" s="15">
        <v>101.6</v>
      </c>
      <c r="I164" s="15">
        <v>94.7</v>
      </c>
      <c r="J164" s="15">
        <v>103</v>
      </c>
      <c r="K164" s="15">
        <v>95.1</v>
      </c>
    </row>
    <row r="165" spans="1:11" x14ac:dyDescent="0.15">
      <c r="A165" s="13">
        <v>3716740755</v>
      </c>
      <c r="B165" t="s">
        <v>501</v>
      </c>
      <c r="C165" t="s">
        <v>504</v>
      </c>
      <c r="D165" t="s">
        <v>506</v>
      </c>
      <c r="E165" s="15">
        <v>94.1</v>
      </c>
      <c r="F165" s="15">
        <v>100.5</v>
      </c>
      <c r="G165" s="15">
        <v>82.2</v>
      </c>
      <c r="H165" s="15">
        <v>95.2</v>
      </c>
      <c r="I165" s="15">
        <v>89.4</v>
      </c>
      <c r="J165" s="15">
        <v>93.9</v>
      </c>
      <c r="K165" s="15">
        <v>101.9</v>
      </c>
    </row>
    <row r="166" spans="1:11" x14ac:dyDescent="0.15">
      <c r="A166" s="13">
        <v>3749180825</v>
      </c>
      <c r="B166" t="s">
        <v>501</v>
      </c>
      <c r="C166" t="s">
        <v>511</v>
      </c>
      <c r="D166" t="s">
        <v>512</v>
      </c>
      <c r="E166" s="15">
        <v>84.1</v>
      </c>
      <c r="F166" s="15">
        <v>96.7</v>
      </c>
      <c r="G166" s="15">
        <v>60.9</v>
      </c>
      <c r="H166" s="15">
        <v>92.7</v>
      </c>
      <c r="I166" s="15">
        <v>71.900000000000006</v>
      </c>
      <c r="J166" s="15">
        <v>120.9</v>
      </c>
      <c r="K166" s="15">
        <v>93.2</v>
      </c>
    </row>
    <row r="167" spans="1:11" x14ac:dyDescent="0.15">
      <c r="A167" s="13">
        <v>3749180950</v>
      </c>
      <c r="B167" t="s">
        <v>501</v>
      </c>
      <c r="C167" t="s">
        <v>511</v>
      </c>
      <c r="D167" t="s">
        <v>513</v>
      </c>
      <c r="E167" s="15">
        <v>95.7</v>
      </c>
      <c r="F167" s="15">
        <v>99.1</v>
      </c>
      <c r="G167" s="15">
        <v>79.099999999999994</v>
      </c>
      <c r="H167" s="15">
        <v>91.2</v>
      </c>
      <c r="I167" s="15">
        <v>95.6</v>
      </c>
      <c r="J167" s="15">
        <v>117.2</v>
      </c>
      <c r="K167" s="15">
        <v>106.2</v>
      </c>
    </row>
    <row r="168" spans="1:11" x14ac:dyDescent="0.15">
      <c r="A168" s="13">
        <v>3813900200</v>
      </c>
      <c r="B168" t="s">
        <v>514</v>
      </c>
      <c r="C168" t="s">
        <v>515</v>
      </c>
      <c r="D168" t="s">
        <v>516</v>
      </c>
      <c r="E168" s="15">
        <v>100.3</v>
      </c>
      <c r="F168" s="15">
        <v>104.7</v>
      </c>
      <c r="G168" s="15">
        <v>102.5</v>
      </c>
      <c r="H168" s="15">
        <v>96.7</v>
      </c>
      <c r="I168" s="15">
        <v>91.3</v>
      </c>
      <c r="J168" s="15">
        <v>115.7</v>
      </c>
      <c r="K168" s="15">
        <v>97.5</v>
      </c>
    </row>
    <row r="169" spans="1:11" x14ac:dyDescent="0.15">
      <c r="A169" s="13">
        <v>3824220500</v>
      </c>
      <c r="B169" t="s">
        <v>514</v>
      </c>
      <c r="C169" t="s">
        <v>517</v>
      </c>
      <c r="D169" t="s">
        <v>518</v>
      </c>
      <c r="E169" s="15">
        <v>94</v>
      </c>
      <c r="F169" s="15">
        <v>96.8</v>
      </c>
      <c r="G169" s="15">
        <v>90.2</v>
      </c>
      <c r="H169" s="15">
        <v>96.8</v>
      </c>
      <c r="I169" s="15">
        <v>98.6</v>
      </c>
      <c r="J169" s="15">
        <v>111.2</v>
      </c>
      <c r="K169" s="15">
        <v>91.6</v>
      </c>
    </row>
    <row r="170" spans="1:11" x14ac:dyDescent="0.15">
      <c r="A170" s="13">
        <v>3833500800</v>
      </c>
      <c r="B170" t="s">
        <v>514</v>
      </c>
      <c r="C170" t="s">
        <v>519</v>
      </c>
      <c r="D170" t="s">
        <v>520</v>
      </c>
      <c r="E170" s="15">
        <v>97.1</v>
      </c>
      <c r="F170" s="15">
        <v>105.8</v>
      </c>
      <c r="G170" s="15">
        <v>79.400000000000006</v>
      </c>
      <c r="H170" s="15">
        <v>102.6</v>
      </c>
      <c r="I170" s="15">
        <v>107.2</v>
      </c>
      <c r="J170" s="15">
        <v>114.5</v>
      </c>
      <c r="K170" s="15">
        <v>101.4</v>
      </c>
    </row>
    <row r="171" spans="1:11" x14ac:dyDescent="0.15">
      <c r="A171" s="13">
        <v>3917140250</v>
      </c>
      <c r="B171" t="s">
        <v>521</v>
      </c>
      <c r="C171" t="s">
        <v>522</v>
      </c>
      <c r="D171" t="s">
        <v>523</v>
      </c>
      <c r="E171" s="15">
        <v>96.4</v>
      </c>
      <c r="F171" s="15">
        <v>101</v>
      </c>
      <c r="G171" s="15">
        <v>80.900000000000006</v>
      </c>
      <c r="H171" s="15">
        <v>92.2</v>
      </c>
      <c r="I171" s="15">
        <v>111.1</v>
      </c>
      <c r="J171" s="15">
        <v>101.7</v>
      </c>
      <c r="K171" s="15">
        <v>103.9</v>
      </c>
    </row>
    <row r="172" spans="1:11" x14ac:dyDescent="0.15">
      <c r="A172" s="13">
        <v>3917460300</v>
      </c>
      <c r="B172" t="s">
        <v>521</v>
      </c>
      <c r="C172" t="s">
        <v>524</v>
      </c>
      <c r="D172" t="s">
        <v>525</v>
      </c>
      <c r="E172" s="15">
        <v>93.9</v>
      </c>
      <c r="F172" s="15">
        <v>105.2</v>
      </c>
      <c r="G172" s="15">
        <v>82.7</v>
      </c>
      <c r="H172" s="15">
        <v>97.4</v>
      </c>
      <c r="I172" s="15">
        <v>94.6</v>
      </c>
      <c r="J172" s="15">
        <v>99.4</v>
      </c>
      <c r="K172" s="15">
        <v>96.1</v>
      </c>
    </row>
    <row r="173" spans="1:11" x14ac:dyDescent="0.15">
      <c r="A173" s="13">
        <v>3918140350</v>
      </c>
      <c r="B173" t="s">
        <v>521</v>
      </c>
      <c r="C173" t="s">
        <v>526</v>
      </c>
      <c r="D173" t="s">
        <v>527</v>
      </c>
      <c r="E173" s="15">
        <v>89.7</v>
      </c>
      <c r="F173" s="15">
        <v>96.8</v>
      </c>
      <c r="G173" s="15">
        <v>79.5</v>
      </c>
      <c r="H173" s="15">
        <v>93.1</v>
      </c>
      <c r="I173" s="15">
        <v>89.7</v>
      </c>
      <c r="J173" s="15">
        <v>86.9</v>
      </c>
      <c r="K173" s="15">
        <v>94.5</v>
      </c>
    </row>
    <row r="174" spans="1:11" x14ac:dyDescent="0.15">
      <c r="A174" s="13">
        <v>3919430400</v>
      </c>
      <c r="B174" t="s">
        <v>521</v>
      </c>
      <c r="C174" t="s">
        <v>528</v>
      </c>
      <c r="D174" t="s">
        <v>529</v>
      </c>
      <c r="E174" s="15">
        <v>94.1</v>
      </c>
      <c r="F174" s="15">
        <v>98.9</v>
      </c>
      <c r="G174" s="15">
        <v>82.2</v>
      </c>
      <c r="H174" s="15">
        <v>97.8</v>
      </c>
      <c r="I174" s="15">
        <v>92.3</v>
      </c>
      <c r="J174" s="15">
        <v>100.7</v>
      </c>
      <c r="K174" s="15">
        <v>100.4</v>
      </c>
    </row>
    <row r="175" spans="1:11" x14ac:dyDescent="0.15">
      <c r="A175" s="13">
        <v>3922300425</v>
      </c>
      <c r="B175" t="s">
        <v>521</v>
      </c>
      <c r="C175" t="s">
        <v>530</v>
      </c>
      <c r="D175" t="s">
        <v>531</v>
      </c>
      <c r="E175" s="15">
        <v>90.4</v>
      </c>
      <c r="F175" s="15">
        <v>95.5</v>
      </c>
      <c r="G175" s="15">
        <v>71.400000000000006</v>
      </c>
      <c r="H175" s="15">
        <v>92.4</v>
      </c>
      <c r="I175" s="15">
        <v>90.1</v>
      </c>
      <c r="J175" s="15">
        <v>91.9</v>
      </c>
      <c r="K175" s="15">
        <v>103.3</v>
      </c>
    </row>
    <row r="176" spans="1:11" x14ac:dyDescent="0.15">
      <c r="A176" s="13">
        <v>3930620500</v>
      </c>
      <c r="B176" t="s">
        <v>521</v>
      </c>
      <c r="C176" t="s">
        <v>532</v>
      </c>
      <c r="D176" t="s">
        <v>533</v>
      </c>
      <c r="E176" s="15">
        <v>86.9</v>
      </c>
      <c r="F176" s="15">
        <v>96.4</v>
      </c>
      <c r="G176" s="15">
        <v>55.3</v>
      </c>
      <c r="H176" s="15">
        <v>92.9</v>
      </c>
      <c r="I176" s="15">
        <v>101</v>
      </c>
      <c r="J176" s="15">
        <v>105.1</v>
      </c>
      <c r="K176" s="15">
        <v>101.1</v>
      </c>
    </row>
    <row r="177" spans="1:11" x14ac:dyDescent="0.15">
      <c r="A177" s="13">
        <v>4011620100</v>
      </c>
      <c r="B177" t="s">
        <v>534</v>
      </c>
      <c r="C177" t="s">
        <v>826</v>
      </c>
      <c r="D177" t="s">
        <v>827</v>
      </c>
      <c r="E177" s="15">
        <v>84.6</v>
      </c>
      <c r="F177" s="15">
        <v>98.8</v>
      </c>
      <c r="G177" s="15">
        <v>62.6</v>
      </c>
      <c r="H177" s="15">
        <v>94.5</v>
      </c>
      <c r="I177" s="15">
        <v>88.6</v>
      </c>
      <c r="J177" s="15">
        <v>83.5</v>
      </c>
      <c r="K177" s="15">
        <v>92.8</v>
      </c>
    </row>
    <row r="178" spans="1:11" x14ac:dyDescent="0.15">
      <c r="A178" s="13">
        <v>4046140865</v>
      </c>
      <c r="B178" t="s">
        <v>534</v>
      </c>
      <c r="C178" t="s">
        <v>546</v>
      </c>
      <c r="D178" t="s">
        <v>547</v>
      </c>
      <c r="E178" s="15">
        <v>89.7</v>
      </c>
      <c r="F178" s="15">
        <v>95.5</v>
      </c>
      <c r="G178" s="15">
        <v>81.5</v>
      </c>
      <c r="H178" s="15">
        <v>93.2</v>
      </c>
      <c r="I178" s="15">
        <v>82.6</v>
      </c>
      <c r="J178" s="15">
        <v>88.6</v>
      </c>
      <c r="K178" s="15">
        <v>94.9</v>
      </c>
    </row>
    <row r="179" spans="1:11" x14ac:dyDescent="0.15">
      <c r="A179" s="13">
        <v>4036420150</v>
      </c>
      <c r="B179" t="s">
        <v>534</v>
      </c>
      <c r="C179" t="s">
        <v>541</v>
      </c>
      <c r="D179" t="s">
        <v>542</v>
      </c>
      <c r="E179" s="15">
        <v>90.1</v>
      </c>
      <c r="F179" s="15">
        <v>89.6</v>
      </c>
      <c r="G179" s="15">
        <v>83.3</v>
      </c>
      <c r="H179" s="15">
        <v>94.4</v>
      </c>
      <c r="I179" s="15">
        <v>96.7</v>
      </c>
      <c r="J179" s="15">
        <v>90</v>
      </c>
      <c r="K179" s="15">
        <v>93.1</v>
      </c>
    </row>
    <row r="180" spans="1:11" x14ac:dyDescent="0.15">
      <c r="A180" s="13">
        <v>4021420200</v>
      </c>
      <c r="B180" t="s">
        <v>534</v>
      </c>
      <c r="C180" t="s">
        <v>535</v>
      </c>
      <c r="D180" t="s">
        <v>536</v>
      </c>
      <c r="E180" s="15">
        <v>86.4</v>
      </c>
      <c r="F180" s="15">
        <v>92.2</v>
      </c>
      <c r="G180" s="15">
        <v>73.8</v>
      </c>
      <c r="H180" s="15">
        <v>97.4</v>
      </c>
      <c r="I180" s="15">
        <v>89.1</v>
      </c>
      <c r="J180" s="15">
        <v>96.6</v>
      </c>
      <c r="K180" s="15">
        <v>89.1</v>
      </c>
    </row>
    <row r="181" spans="1:11" x14ac:dyDescent="0.15">
      <c r="A181" s="13">
        <v>4034780550</v>
      </c>
      <c r="B181" t="s">
        <v>534</v>
      </c>
      <c r="C181" t="s">
        <v>539</v>
      </c>
      <c r="D181" t="s">
        <v>540</v>
      </c>
      <c r="E181" s="15">
        <v>78.3</v>
      </c>
      <c r="F181" s="15">
        <v>93.3</v>
      </c>
      <c r="G181" s="15">
        <v>56</v>
      </c>
      <c r="H181" s="15">
        <v>94</v>
      </c>
      <c r="I181" s="15">
        <v>85.6</v>
      </c>
      <c r="J181" s="15">
        <v>80.400000000000006</v>
      </c>
      <c r="K181" s="15">
        <v>83.4</v>
      </c>
    </row>
    <row r="182" spans="1:11" x14ac:dyDescent="0.15">
      <c r="A182" s="13">
        <v>4036420700</v>
      </c>
      <c r="B182" t="s">
        <v>534</v>
      </c>
      <c r="C182" t="s">
        <v>541</v>
      </c>
      <c r="D182" t="s">
        <v>543</v>
      </c>
      <c r="E182" s="15">
        <v>84</v>
      </c>
      <c r="F182" s="15">
        <v>91.2</v>
      </c>
      <c r="G182" s="15">
        <v>70.8</v>
      </c>
      <c r="H182" s="15">
        <v>94</v>
      </c>
      <c r="I182" s="15">
        <v>91.1</v>
      </c>
      <c r="J182" s="15">
        <v>101</v>
      </c>
      <c r="K182" s="15">
        <v>84.6</v>
      </c>
    </row>
    <row r="183" spans="1:11" x14ac:dyDescent="0.15">
      <c r="A183" s="13">
        <v>4038620712</v>
      </c>
      <c r="B183" t="s">
        <v>534</v>
      </c>
      <c r="C183" t="s">
        <v>544</v>
      </c>
      <c r="D183" t="s">
        <v>545</v>
      </c>
      <c r="E183" s="15">
        <v>85.6</v>
      </c>
      <c r="F183" s="15">
        <v>95.9</v>
      </c>
      <c r="G183" s="15">
        <v>65.7</v>
      </c>
      <c r="H183" s="15">
        <v>99.2</v>
      </c>
      <c r="I183" s="15">
        <v>102.5</v>
      </c>
      <c r="J183" s="15">
        <v>91.4</v>
      </c>
      <c r="K183" s="15">
        <v>88.5</v>
      </c>
    </row>
    <row r="184" spans="1:11" x14ac:dyDescent="0.15">
      <c r="A184" s="13">
        <v>4046140800</v>
      </c>
      <c r="B184" t="s">
        <v>534</v>
      </c>
      <c r="C184" t="s">
        <v>546</v>
      </c>
      <c r="D184" t="s">
        <v>548</v>
      </c>
      <c r="E184" s="15">
        <v>87.4</v>
      </c>
      <c r="F184" s="15">
        <v>93</v>
      </c>
      <c r="G184" s="15">
        <v>67.8</v>
      </c>
      <c r="H184" s="15">
        <v>94</v>
      </c>
      <c r="I184" s="15">
        <v>91.3</v>
      </c>
      <c r="J184" s="15">
        <v>98.2</v>
      </c>
      <c r="K184" s="15">
        <v>96.9</v>
      </c>
    </row>
    <row r="185" spans="1:11" x14ac:dyDescent="0.15">
      <c r="A185" s="13">
        <v>4121660400</v>
      </c>
      <c r="B185" t="s">
        <v>549</v>
      </c>
      <c r="C185" t="s">
        <v>852</v>
      </c>
      <c r="D185" t="s">
        <v>853</v>
      </c>
      <c r="E185" s="15">
        <v>118.1</v>
      </c>
      <c r="F185" s="15">
        <v>107.6</v>
      </c>
      <c r="G185" s="15">
        <v>133.6</v>
      </c>
      <c r="H185" s="15">
        <v>122</v>
      </c>
      <c r="I185" s="15">
        <v>142.5</v>
      </c>
      <c r="J185" s="15">
        <v>101.8</v>
      </c>
      <c r="K185" s="15">
        <v>105.1</v>
      </c>
    </row>
    <row r="186" spans="1:11" x14ac:dyDescent="0.15">
      <c r="A186" s="13">
        <v>4138900600</v>
      </c>
      <c r="B186" t="s">
        <v>549</v>
      </c>
      <c r="C186" t="s">
        <v>550</v>
      </c>
      <c r="D186" t="s">
        <v>551</v>
      </c>
      <c r="E186" s="15">
        <v>124.3</v>
      </c>
      <c r="F186" s="15">
        <v>108.1</v>
      </c>
      <c r="G186" s="15">
        <v>161.4</v>
      </c>
      <c r="H186" s="15">
        <v>91.3</v>
      </c>
      <c r="I186" s="15">
        <v>122.3</v>
      </c>
      <c r="J186" s="15">
        <v>106.5</v>
      </c>
      <c r="K186" s="15">
        <v>112.9</v>
      </c>
    </row>
    <row r="187" spans="1:11" x14ac:dyDescent="0.15">
      <c r="A187" s="13">
        <v>4210900075</v>
      </c>
      <c r="B187" t="s">
        <v>552</v>
      </c>
      <c r="C187" t="s">
        <v>553</v>
      </c>
      <c r="D187" t="s">
        <v>554</v>
      </c>
      <c r="E187" s="15">
        <v>105.5</v>
      </c>
      <c r="F187" s="15">
        <v>98.1</v>
      </c>
      <c r="G187" s="15">
        <v>112.2</v>
      </c>
      <c r="H187" s="15">
        <v>101.8</v>
      </c>
      <c r="I187" s="15">
        <v>104.6</v>
      </c>
      <c r="J187" s="15">
        <v>99</v>
      </c>
      <c r="K187" s="15">
        <v>105.4</v>
      </c>
    </row>
    <row r="188" spans="1:11" x14ac:dyDescent="0.15">
      <c r="A188" s="13">
        <v>4221500200</v>
      </c>
      <c r="B188" t="s">
        <v>552</v>
      </c>
      <c r="C188" t="s">
        <v>854</v>
      </c>
      <c r="D188" t="s">
        <v>855</v>
      </c>
      <c r="E188" s="15">
        <v>89.8</v>
      </c>
      <c r="F188" s="15">
        <v>99.7</v>
      </c>
      <c r="G188" s="15">
        <v>65.900000000000006</v>
      </c>
      <c r="H188" s="15">
        <v>104.8</v>
      </c>
      <c r="I188" s="15">
        <v>105</v>
      </c>
      <c r="J188" s="15">
        <v>101.4</v>
      </c>
      <c r="K188" s="15">
        <v>95.7</v>
      </c>
    </row>
    <row r="189" spans="1:11" x14ac:dyDescent="0.15">
      <c r="A189" s="13">
        <v>4225420430</v>
      </c>
      <c r="B189" t="s">
        <v>552</v>
      </c>
      <c r="C189" t="s">
        <v>856</v>
      </c>
      <c r="D189" t="s">
        <v>857</v>
      </c>
      <c r="E189" s="15">
        <v>102.9</v>
      </c>
      <c r="F189" s="15">
        <v>102.2</v>
      </c>
      <c r="G189" s="15">
        <v>100</v>
      </c>
      <c r="H189" s="15">
        <v>108.1</v>
      </c>
      <c r="I189" s="15">
        <v>105.4</v>
      </c>
      <c r="J189" s="15">
        <v>95.8</v>
      </c>
      <c r="K189" s="15">
        <v>104.5</v>
      </c>
    </row>
    <row r="190" spans="1:11" x14ac:dyDescent="0.15">
      <c r="A190" s="13">
        <v>4237964700</v>
      </c>
      <c r="B190" t="s">
        <v>552</v>
      </c>
      <c r="C190" t="s">
        <v>555</v>
      </c>
      <c r="D190" t="s">
        <v>556</v>
      </c>
      <c r="E190" s="15">
        <v>104.5</v>
      </c>
      <c r="F190" s="15">
        <v>117.5</v>
      </c>
      <c r="G190" s="15">
        <v>99.8</v>
      </c>
      <c r="H190" s="15">
        <v>111.4</v>
      </c>
      <c r="I190" s="15">
        <v>109.3</v>
      </c>
      <c r="J190" s="15">
        <v>97.5</v>
      </c>
      <c r="K190" s="15">
        <v>100.4</v>
      </c>
    </row>
    <row r="191" spans="1:11" x14ac:dyDescent="0.15">
      <c r="A191" s="13">
        <v>4238300750</v>
      </c>
      <c r="B191" t="s">
        <v>552</v>
      </c>
      <c r="C191" t="s">
        <v>557</v>
      </c>
      <c r="D191" t="s">
        <v>558</v>
      </c>
      <c r="E191" s="15">
        <v>100.4</v>
      </c>
      <c r="F191" s="15">
        <v>108</v>
      </c>
      <c r="G191" s="15">
        <v>92.8</v>
      </c>
      <c r="H191" s="15">
        <v>130.69999999999999</v>
      </c>
      <c r="I191" s="15">
        <v>103.6</v>
      </c>
      <c r="J191" s="15">
        <v>95</v>
      </c>
      <c r="K191" s="15">
        <v>95.1</v>
      </c>
    </row>
    <row r="192" spans="1:11" x14ac:dyDescent="0.15">
      <c r="A192" s="13">
        <v>4242540815</v>
      </c>
      <c r="B192" t="s">
        <v>552</v>
      </c>
      <c r="C192" t="s">
        <v>858</v>
      </c>
      <c r="D192" t="s">
        <v>561</v>
      </c>
      <c r="E192" s="15">
        <v>92.9</v>
      </c>
      <c r="F192" s="15">
        <v>102.8</v>
      </c>
      <c r="G192" s="15">
        <v>76.099999999999994</v>
      </c>
      <c r="H192" s="15">
        <v>102.8</v>
      </c>
      <c r="I192" s="15">
        <v>97.7</v>
      </c>
      <c r="J192" s="15">
        <v>88</v>
      </c>
      <c r="K192" s="15">
        <v>99.1</v>
      </c>
    </row>
    <row r="193" spans="1:11" x14ac:dyDescent="0.15">
      <c r="A193" s="13">
        <v>4242540900</v>
      </c>
      <c r="B193" t="s">
        <v>552</v>
      </c>
      <c r="C193" t="s">
        <v>858</v>
      </c>
      <c r="D193" t="s">
        <v>562</v>
      </c>
      <c r="E193" s="15">
        <v>91.3</v>
      </c>
      <c r="F193" s="15">
        <v>103.6</v>
      </c>
      <c r="G193" s="15">
        <v>69.8</v>
      </c>
      <c r="H193" s="15">
        <v>102.8</v>
      </c>
      <c r="I193" s="15">
        <v>107.4</v>
      </c>
      <c r="J193" s="15">
        <v>98.3</v>
      </c>
      <c r="K193" s="15">
        <v>95.3</v>
      </c>
    </row>
    <row r="194" spans="1:11" x14ac:dyDescent="0.15">
      <c r="A194" s="13">
        <v>4339300250</v>
      </c>
      <c r="B194" t="s">
        <v>563</v>
      </c>
      <c r="C194" t="s">
        <v>564</v>
      </c>
      <c r="D194" t="s">
        <v>565</v>
      </c>
      <c r="E194" s="15">
        <v>112.9</v>
      </c>
      <c r="F194" s="15">
        <v>98.4</v>
      </c>
      <c r="G194" s="15">
        <v>117.9</v>
      </c>
      <c r="H194" s="15">
        <v>124.7</v>
      </c>
      <c r="I194" s="15">
        <v>109.4</v>
      </c>
      <c r="J194" s="15">
        <v>103.4</v>
      </c>
      <c r="K194" s="15">
        <v>114.7</v>
      </c>
    </row>
    <row r="195" spans="1:11" x14ac:dyDescent="0.15">
      <c r="A195" s="13">
        <v>4516700200</v>
      </c>
      <c r="B195" t="s">
        <v>566</v>
      </c>
      <c r="C195" t="s">
        <v>567</v>
      </c>
      <c r="D195" t="s">
        <v>568</v>
      </c>
      <c r="E195" s="15">
        <v>98</v>
      </c>
      <c r="F195" s="15">
        <v>102.7</v>
      </c>
      <c r="G195" s="15">
        <v>96.5</v>
      </c>
      <c r="H195" s="15">
        <v>116.3</v>
      </c>
      <c r="I195" s="15">
        <v>95.2</v>
      </c>
      <c r="J195" s="15">
        <v>94.3</v>
      </c>
      <c r="K195" s="15">
        <v>93.3</v>
      </c>
    </row>
    <row r="196" spans="1:11" x14ac:dyDescent="0.15">
      <c r="A196" s="13">
        <v>4517900300</v>
      </c>
      <c r="B196" t="s">
        <v>566</v>
      </c>
      <c r="C196" t="s">
        <v>569</v>
      </c>
      <c r="D196" t="s">
        <v>570</v>
      </c>
      <c r="E196" s="15">
        <v>94.4</v>
      </c>
      <c r="F196" s="15">
        <v>102.1</v>
      </c>
      <c r="G196" s="15">
        <v>74.099999999999994</v>
      </c>
      <c r="H196" s="15">
        <v>133.6</v>
      </c>
      <c r="I196" s="15">
        <v>76.8</v>
      </c>
      <c r="J196" s="15">
        <v>87.7</v>
      </c>
      <c r="K196" s="15">
        <v>102.7</v>
      </c>
    </row>
    <row r="197" spans="1:11" x14ac:dyDescent="0.15">
      <c r="A197" s="13">
        <v>4524860400</v>
      </c>
      <c r="B197" t="s">
        <v>566</v>
      </c>
      <c r="C197" t="s">
        <v>571</v>
      </c>
      <c r="D197" t="s">
        <v>572</v>
      </c>
      <c r="E197" s="15">
        <v>90.7</v>
      </c>
      <c r="F197" s="15">
        <v>98.8</v>
      </c>
      <c r="G197" s="15">
        <v>71.3</v>
      </c>
      <c r="H197" s="15">
        <v>97</v>
      </c>
      <c r="I197" s="15">
        <v>90.7</v>
      </c>
      <c r="J197" s="15">
        <v>98</v>
      </c>
      <c r="K197" s="15">
        <v>100.3</v>
      </c>
    </row>
    <row r="198" spans="1:11" x14ac:dyDescent="0.15">
      <c r="A198" s="13">
        <v>4543900800</v>
      </c>
      <c r="B198" t="s">
        <v>566</v>
      </c>
      <c r="C198" t="s">
        <v>573</v>
      </c>
      <c r="D198" t="s">
        <v>574</v>
      </c>
      <c r="E198" s="15">
        <v>94</v>
      </c>
      <c r="F198" s="15">
        <v>97.7</v>
      </c>
      <c r="G198" s="15">
        <v>84.6</v>
      </c>
      <c r="H198" s="15">
        <v>95.4</v>
      </c>
      <c r="I198" s="15">
        <v>100.8</v>
      </c>
      <c r="J198" s="15">
        <v>103.2</v>
      </c>
      <c r="K198" s="15">
        <v>96.6</v>
      </c>
    </row>
    <row r="199" spans="1:11" x14ac:dyDescent="0.15">
      <c r="A199" s="13">
        <v>4638180700</v>
      </c>
      <c r="B199" t="s">
        <v>575</v>
      </c>
      <c r="C199" t="s">
        <v>576</v>
      </c>
      <c r="D199" t="s">
        <v>577</v>
      </c>
      <c r="E199" s="15">
        <v>98.9</v>
      </c>
      <c r="F199" s="15">
        <v>106.5</v>
      </c>
      <c r="G199" s="15">
        <v>103</v>
      </c>
      <c r="H199" s="15">
        <v>94.8</v>
      </c>
      <c r="I199" s="15">
        <v>90.8</v>
      </c>
      <c r="J199" s="15">
        <v>95.4</v>
      </c>
      <c r="K199" s="15">
        <v>95.6</v>
      </c>
    </row>
    <row r="200" spans="1:11" x14ac:dyDescent="0.15">
      <c r="A200" s="13">
        <v>4639660800</v>
      </c>
      <c r="B200" t="s">
        <v>575</v>
      </c>
      <c r="C200" t="s">
        <v>859</v>
      </c>
      <c r="D200" t="s">
        <v>860</v>
      </c>
      <c r="E200" s="15">
        <v>93</v>
      </c>
      <c r="F200" s="15">
        <v>112.1</v>
      </c>
      <c r="G200" s="15">
        <v>82.7</v>
      </c>
      <c r="H200" s="15">
        <v>91.4</v>
      </c>
      <c r="I200" s="15">
        <v>99.8</v>
      </c>
      <c r="J200" s="15">
        <v>84.3</v>
      </c>
      <c r="K200" s="15">
        <v>92.6</v>
      </c>
    </row>
    <row r="201" spans="1:11" x14ac:dyDescent="0.15">
      <c r="A201" s="13">
        <v>4643620800</v>
      </c>
      <c r="B201" t="s">
        <v>575</v>
      </c>
      <c r="C201" t="s">
        <v>578</v>
      </c>
      <c r="D201" t="s">
        <v>579</v>
      </c>
      <c r="E201" s="15">
        <v>91.5</v>
      </c>
      <c r="F201" s="15">
        <v>94.3</v>
      </c>
      <c r="G201" s="15">
        <v>93.1</v>
      </c>
      <c r="H201" s="15">
        <v>83.3</v>
      </c>
      <c r="I201" s="15">
        <v>86.3</v>
      </c>
      <c r="J201" s="15">
        <v>104.2</v>
      </c>
      <c r="K201" s="15">
        <v>90.5</v>
      </c>
    </row>
    <row r="202" spans="1:11" x14ac:dyDescent="0.15">
      <c r="A202" s="13">
        <v>4716860300</v>
      </c>
      <c r="B202" t="s">
        <v>580</v>
      </c>
      <c r="C202" t="s">
        <v>581</v>
      </c>
      <c r="D202" t="s">
        <v>582</v>
      </c>
      <c r="E202" s="15">
        <v>92.8</v>
      </c>
      <c r="F202" s="15">
        <v>96.6</v>
      </c>
      <c r="G202" s="15">
        <v>91.9</v>
      </c>
      <c r="H202" s="15">
        <v>90.4</v>
      </c>
      <c r="I202" s="15">
        <v>91.8</v>
      </c>
      <c r="J202" s="15">
        <v>96.4</v>
      </c>
      <c r="K202" s="15">
        <v>92.3</v>
      </c>
    </row>
    <row r="203" spans="1:11" x14ac:dyDescent="0.15">
      <c r="A203" s="13">
        <v>4734980325</v>
      </c>
      <c r="B203" t="s">
        <v>580</v>
      </c>
      <c r="C203" t="s">
        <v>593</v>
      </c>
      <c r="D203" t="s">
        <v>861</v>
      </c>
      <c r="E203" s="15">
        <v>95.1</v>
      </c>
      <c r="F203" s="15">
        <v>93.7</v>
      </c>
      <c r="G203" s="15">
        <v>94.1</v>
      </c>
      <c r="H203" s="15">
        <v>97.7</v>
      </c>
      <c r="I203" s="15">
        <v>95</v>
      </c>
      <c r="J203" s="15">
        <v>86.5</v>
      </c>
      <c r="K203" s="15">
        <v>97.2</v>
      </c>
    </row>
    <row r="204" spans="1:11" x14ac:dyDescent="0.15">
      <c r="A204" s="13">
        <v>4718260330</v>
      </c>
      <c r="B204" t="s">
        <v>580</v>
      </c>
      <c r="C204" t="s">
        <v>583</v>
      </c>
      <c r="D204" t="s">
        <v>584</v>
      </c>
      <c r="E204" s="15">
        <v>89</v>
      </c>
      <c r="F204" s="15">
        <v>94.2</v>
      </c>
      <c r="G204" s="15">
        <v>73.099999999999994</v>
      </c>
      <c r="H204" s="15">
        <v>91.4</v>
      </c>
      <c r="I204" s="15">
        <v>89.3</v>
      </c>
      <c r="J204" s="15">
        <v>83.8</v>
      </c>
      <c r="K204" s="15">
        <v>99.9</v>
      </c>
    </row>
    <row r="205" spans="1:11" x14ac:dyDescent="0.15">
      <c r="A205" s="13">
        <v>4727180400</v>
      </c>
      <c r="B205" t="s">
        <v>580</v>
      </c>
      <c r="C205" t="s">
        <v>585</v>
      </c>
      <c r="D205" t="s">
        <v>586</v>
      </c>
      <c r="E205" s="15">
        <v>86</v>
      </c>
      <c r="F205" s="15">
        <v>93.1</v>
      </c>
      <c r="G205" s="15">
        <v>70.2</v>
      </c>
      <c r="H205" s="15">
        <v>94.8</v>
      </c>
      <c r="I205" s="15">
        <v>89.2</v>
      </c>
      <c r="J205" s="15">
        <v>88.8</v>
      </c>
      <c r="K205" s="15">
        <v>92.4</v>
      </c>
    </row>
    <row r="206" spans="1:11" x14ac:dyDescent="0.15">
      <c r="A206" s="13">
        <v>4728940500</v>
      </c>
      <c r="B206" t="s">
        <v>580</v>
      </c>
      <c r="C206" t="s">
        <v>587</v>
      </c>
      <c r="D206" t="s">
        <v>588</v>
      </c>
      <c r="E206" s="15">
        <v>84.9</v>
      </c>
      <c r="F206" s="15">
        <v>90</v>
      </c>
      <c r="G206" s="15">
        <v>70.900000000000006</v>
      </c>
      <c r="H206" s="15">
        <v>98</v>
      </c>
      <c r="I206" s="15">
        <v>91.7</v>
      </c>
      <c r="J206" s="15">
        <v>91.8</v>
      </c>
      <c r="K206" s="15">
        <v>88</v>
      </c>
    </row>
    <row r="207" spans="1:11" x14ac:dyDescent="0.15">
      <c r="A207" s="13">
        <v>4732820600</v>
      </c>
      <c r="B207" t="s">
        <v>580</v>
      </c>
      <c r="C207" t="s">
        <v>589</v>
      </c>
      <c r="D207" t="s">
        <v>590</v>
      </c>
      <c r="E207" s="15">
        <v>87.2</v>
      </c>
      <c r="F207" s="15">
        <v>92</v>
      </c>
      <c r="G207" s="15">
        <v>79.7</v>
      </c>
      <c r="H207" s="15">
        <v>90.2</v>
      </c>
      <c r="I207" s="15">
        <v>92.8</v>
      </c>
      <c r="J207" s="15">
        <v>88.1</v>
      </c>
      <c r="K207" s="15">
        <v>88.8</v>
      </c>
    </row>
    <row r="208" spans="1:11" x14ac:dyDescent="0.15">
      <c r="A208" s="13">
        <v>4734100640</v>
      </c>
      <c r="B208" t="s">
        <v>580</v>
      </c>
      <c r="C208" t="s">
        <v>591</v>
      </c>
      <c r="D208" t="s">
        <v>592</v>
      </c>
      <c r="E208" s="15">
        <v>88.5</v>
      </c>
      <c r="F208" s="15">
        <v>98.2</v>
      </c>
      <c r="G208" s="15">
        <v>68</v>
      </c>
      <c r="H208" s="15">
        <v>99.6</v>
      </c>
      <c r="I208" s="15">
        <v>82.8</v>
      </c>
      <c r="J208" s="15">
        <v>92.7</v>
      </c>
      <c r="K208" s="15">
        <v>98.8</v>
      </c>
    </row>
    <row r="209" spans="1:11" x14ac:dyDescent="0.15">
      <c r="A209" s="13">
        <v>4734980700</v>
      </c>
      <c r="B209" t="s">
        <v>580</v>
      </c>
      <c r="C209" t="s">
        <v>593</v>
      </c>
      <c r="D209" t="s">
        <v>594</v>
      </c>
      <c r="E209" s="15">
        <v>97.8</v>
      </c>
      <c r="F209" s="15">
        <v>97.6</v>
      </c>
      <c r="G209" s="15">
        <v>105.9</v>
      </c>
      <c r="H209" s="15">
        <v>88.4</v>
      </c>
      <c r="I209" s="15">
        <v>91.5</v>
      </c>
      <c r="J209" s="15">
        <v>91.2</v>
      </c>
      <c r="K209" s="15">
        <v>96.1</v>
      </c>
    </row>
    <row r="210" spans="1:11" x14ac:dyDescent="0.15">
      <c r="A210" s="13">
        <v>4810180020</v>
      </c>
      <c r="B210" t="s">
        <v>595</v>
      </c>
      <c r="C210" t="s">
        <v>596</v>
      </c>
      <c r="D210" t="s">
        <v>597</v>
      </c>
      <c r="E210" s="15">
        <v>90.8</v>
      </c>
      <c r="F210" s="15">
        <v>89.7</v>
      </c>
      <c r="G210" s="15">
        <v>85.8</v>
      </c>
      <c r="H210" s="15">
        <v>105.3</v>
      </c>
      <c r="I210" s="15">
        <v>98</v>
      </c>
      <c r="J210" s="15">
        <v>90.3</v>
      </c>
      <c r="K210" s="15">
        <v>89.8</v>
      </c>
    </row>
    <row r="211" spans="1:11" x14ac:dyDescent="0.15">
      <c r="A211" s="13">
        <v>4811100040</v>
      </c>
      <c r="B211" t="s">
        <v>595</v>
      </c>
      <c r="C211" t="s">
        <v>598</v>
      </c>
      <c r="D211" t="s">
        <v>599</v>
      </c>
      <c r="E211" s="15">
        <v>84.2</v>
      </c>
      <c r="F211" s="15">
        <v>91.8</v>
      </c>
      <c r="G211" s="15">
        <v>72</v>
      </c>
      <c r="H211" s="15">
        <v>93.9</v>
      </c>
      <c r="I211" s="15">
        <v>83.2</v>
      </c>
      <c r="J211" s="15">
        <v>86.8</v>
      </c>
      <c r="K211" s="15">
        <v>88.1</v>
      </c>
    </row>
    <row r="212" spans="1:11" x14ac:dyDescent="0.15">
      <c r="A212" s="13">
        <v>4812420080</v>
      </c>
      <c r="B212" t="s">
        <v>595</v>
      </c>
      <c r="C212" t="s">
        <v>862</v>
      </c>
      <c r="D212" t="s">
        <v>600</v>
      </c>
      <c r="E212" s="15">
        <v>101</v>
      </c>
      <c r="F212" s="15">
        <v>88.5</v>
      </c>
      <c r="G212" s="15">
        <v>115.3</v>
      </c>
      <c r="H212" s="15">
        <v>93.2</v>
      </c>
      <c r="I212" s="15">
        <v>91.1</v>
      </c>
      <c r="J212" s="15">
        <v>103.6</v>
      </c>
      <c r="K212" s="15">
        <v>99.2</v>
      </c>
    </row>
    <row r="213" spans="1:11" x14ac:dyDescent="0.15">
      <c r="A213" s="13">
        <v>4813140120</v>
      </c>
      <c r="B213" t="s">
        <v>595</v>
      </c>
      <c r="C213" t="s">
        <v>603</v>
      </c>
      <c r="D213" t="s">
        <v>604</v>
      </c>
      <c r="E213" s="15">
        <v>95.1</v>
      </c>
      <c r="F213" s="15">
        <v>97.5</v>
      </c>
      <c r="G213" s="15">
        <v>95</v>
      </c>
      <c r="H213" s="15">
        <v>101.7</v>
      </c>
      <c r="I213" s="15">
        <v>95.5</v>
      </c>
      <c r="J213" s="15">
        <v>85.2</v>
      </c>
      <c r="K213" s="15">
        <v>93.7</v>
      </c>
    </row>
    <row r="214" spans="1:11" x14ac:dyDescent="0.15">
      <c r="A214" s="13">
        <v>4812420280</v>
      </c>
      <c r="B214" t="s">
        <v>595</v>
      </c>
      <c r="C214" t="s">
        <v>862</v>
      </c>
      <c r="D214" t="s">
        <v>601</v>
      </c>
      <c r="E214" s="15">
        <v>92.3</v>
      </c>
      <c r="F214" s="15">
        <v>85.1</v>
      </c>
      <c r="G214" s="15">
        <v>97.7</v>
      </c>
      <c r="H214" s="15">
        <v>108.6</v>
      </c>
      <c r="I214" s="15">
        <v>89.5</v>
      </c>
      <c r="J214" s="15">
        <v>88.8</v>
      </c>
      <c r="K214" s="15">
        <v>88</v>
      </c>
    </row>
    <row r="215" spans="1:11" x14ac:dyDescent="0.15">
      <c r="A215" s="13">
        <v>4826420180</v>
      </c>
      <c r="B215" t="s">
        <v>595</v>
      </c>
      <c r="C215" t="s">
        <v>614</v>
      </c>
      <c r="D215" t="s">
        <v>615</v>
      </c>
      <c r="E215" s="15">
        <v>96.2</v>
      </c>
      <c r="F215" s="15">
        <v>94</v>
      </c>
      <c r="G215" s="15">
        <v>86.7</v>
      </c>
      <c r="H215" s="15">
        <v>98.3</v>
      </c>
      <c r="I215" s="15">
        <v>88.1</v>
      </c>
      <c r="J215" s="15">
        <v>110.8</v>
      </c>
      <c r="K215" s="15">
        <v>104.6</v>
      </c>
    </row>
    <row r="216" spans="1:11" x14ac:dyDescent="0.15">
      <c r="A216" s="13">
        <v>4818580200</v>
      </c>
      <c r="B216" t="s">
        <v>595</v>
      </c>
      <c r="C216" t="s">
        <v>607</v>
      </c>
      <c r="D216" t="s">
        <v>608</v>
      </c>
      <c r="E216" s="15">
        <v>89.9</v>
      </c>
      <c r="F216" s="15">
        <v>85.7</v>
      </c>
      <c r="G216" s="15">
        <v>82</v>
      </c>
      <c r="H216" s="15">
        <v>117.8</v>
      </c>
      <c r="I216" s="15">
        <v>93.7</v>
      </c>
      <c r="J216" s="15">
        <v>81.400000000000006</v>
      </c>
      <c r="K216" s="15">
        <v>91.1</v>
      </c>
    </row>
    <row r="217" spans="1:11" x14ac:dyDescent="0.15">
      <c r="A217" s="13">
        <v>4819124240</v>
      </c>
      <c r="B217" t="s">
        <v>595</v>
      </c>
      <c r="C217" t="s">
        <v>863</v>
      </c>
      <c r="D217" t="s">
        <v>609</v>
      </c>
      <c r="E217" s="15">
        <v>102.5</v>
      </c>
      <c r="F217" s="15">
        <v>95.4</v>
      </c>
      <c r="G217" s="15">
        <v>96.3</v>
      </c>
      <c r="H217" s="15">
        <v>113.8</v>
      </c>
      <c r="I217" s="15">
        <v>85.7</v>
      </c>
      <c r="J217" s="15">
        <v>113.1</v>
      </c>
      <c r="K217" s="15">
        <v>110.8</v>
      </c>
    </row>
    <row r="218" spans="1:11" x14ac:dyDescent="0.15">
      <c r="A218" s="13">
        <v>4821340300</v>
      </c>
      <c r="B218" t="s">
        <v>595</v>
      </c>
      <c r="C218" t="s">
        <v>611</v>
      </c>
      <c r="D218" t="s">
        <v>612</v>
      </c>
      <c r="E218" s="15">
        <v>89.8</v>
      </c>
      <c r="F218" s="15">
        <v>102.1</v>
      </c>
      <c r="G218" s="15">
        <v>70.099999999999994</v>
      </c>
      <c r="H218" s="15">
        <v>90.1</v>
      </c>
      <c r="I218" s="15">
        <v>97.6</v>
      </c>
      <c r="J218" s="15">
        <v>98.1</v>
      </c>
      <c r="K218" s="15">
        <v>97.1</v>
      </c>
    </row>
    <row r="219" spans="1:11" x14ac:dyDescent="0.15">
      <c r="A219" s="13">
        <v>4823104340</v>
      </c>
      <c r="B219" t="s">
        <v>595</v>
      </c>
      <c r="C219" t="s">
        <v>864</v>
      </c>
      <c r="D219" t="s">
        <v>613</v>
      </c>
      <c r="E219" s="15">
        <v>95.1</v>
      </c>
      <c r="F219" s="15">
        <v>93.2</v>
      </c>
      <c r="G219" s="15">
        <v>86.3</v>
      </c>
      <c r="H219" s="15">
        <v>113.6</v>
      </c>
      <c r="I219" s="15">
        <v>90.7</v>
      </c>
      <c r="J219" s="15">
        <v>87.2</v>
      </c>
      <c r="K219" s="15">
        <v>100.7</v>
      </c>
    </row>
    <row r="220" spans="1:11" x14ac:dyDescent="0.15">
      <c r="A220" s="13">
        <v>4815180435</v>
      </c>
      <c r="B220" t="s">
        <v>595</v>
      </c>
      <c r="C220" t="s">
        <v>605</v>
      </c>
      <c r="D220" t="s">
        <v>606</v>
      </c>
      <c r="E220" s="15">
        <v>77.099999999999994</v>
      </c>
      <c r="F220" s="15">
        <v>78.900000000000006</v>
      </c>
      <c r="G220" s="15">
        <v>60.4</v>
      </c>
      <c r="H220" s="15">
        <v>106.8</v>
      </c>
      <c r="I220" s="15">
        <v>87.9</v>
      </c>
      <c r="J220" s="15">
        <v>82.6</v>
      </c>
      <c r="K220" s="15">
        <v>78.599999999999994</v>
      </c>
    </row>
    <row r="221" spans="1:11" x14ac:dyDescent="0.15">
      <c r="A221" s="13">
        <v>4826420500</v>
      </c>
      <c r="B221" t="s">
        <v>595</v>
      </c>
      <c r="C221" t="s">
        <v>614</v>
      </c>
      <c r="D221" t="s">
        <v>616</v>
      </c>
      <c r="E221" s="15">
        <v>92.1</v>
      </c>
      <c r="F221" s="15">
        <v>94.1</v>
      </c>
      <c r="G221" s="15">
        <v>82.1</v>
      </c>
      <c r="H221" s="15">
        <v>98.1</v>
      </c>
      <c r="I221" s="15">
        <v>94.3</v>
      </c>
      <c r="J221" s="15">
        <v>95.8</v>
      </c>
      <c r="K221" s="15">
        <v>96.9</v>
      </c>
    </row>
    <row r="222" spans="1:11" x14ac:dyDescent="0.15">
      <c r="A222" s="13">
        <v>4830980620</v>
      </c>
      <c r="B222" t="s">
        <v>595</v>
      </c>
      <c r="C222" t="s">
        <v>619</v>
      </c>
      <c r="D222" t="s">
        <v>620</v>
      </c>
      <c r="E222" s="15">
        <v>92.7</v>
      </c>
      <c r="F222" s="15">
        <v>92.7</v>
      </c>
      <c r="G222" s="15">
        <v>85.5</v>
      </c>
      <c r="H222" s="15">
        <v>88.9</v>
      </c>
      <c r="I222" s="15">
        <v>95.8</v>
      </c>
      <c r="J222" s="15">
        <v>85.9</v>
      </c>
      <c r="K222" s="15">
        <v>100</v>
      </c>
    </row>
    <row r="223" spans="1:11" x14ac:dyDescent="0.15">
      <c r="A223" s="13">
        <v>4831180640</v>
      </c>
      <c r="B223" t="s">
        <v>595</v>
      </c>
      <c r="C223" t="s">
        <v>621</v>
      </c>
      <c r="D223" t="s">
        <v>622</v>
      </c>
      <c r="E223" s="15">
        <v>90.4</v>
      </c>
      <c r="F223" s="15">
        <v>91.4</v>
      </c>
      <c r="G223" s="15">
        <v>83.4</v>
      </c>
      <c r="H223" s="15">
        <v>89.9</v>
      </c>
      <c r="I223" s="15">
        <v>87</v>
      </c>
      <c r="J223" s="15">
        <v>92.4</v>
      </c>
      <c r="K223" s="15">
        <v>96.4</v>
      </c>
    </row>
    <row r="224" spans="1:11" x14ac:dyDescent="0.15">
      <c r="A224" s="13">
        <v>4832580670</v>
      </c>
      <c r="B224" t="s">
        <v>595</v>
      </c>
      <c r="C224" t="s">
        <v>623</v>
      </c>
      <c r="D224" t="s">
        <v>624</v>
      </c>
      <c r="E224" s="15">
        <v>79.400000000000006</v>
      </c>
      <c r="F224" s="15">
        <v>82.6</v>
      </c>
      <c r="G224" s="15">
        <v>54.9</v>
      </c>
      <c r="H224" s="15">
        <v>105.4</v>
      </c>
      <c r="I224" s="15">
        <v>87.1</v>
      </c>
      <c r="J224" s="15">
        <v>76.900000000000006</v>
      </c>
      <c r="K224" s="15">
        <v>89.7</v>
      </c>
    </row>
    <row r="225" spans="1:11" x14ac:dyDescent="0.15">
      <c r="A225" s="13">
        <v>4833260700</v>
      </c>
      <c r="B225" t="s">
        <v>595</v>
      </c>
      <c r="C225" t="s">
        <v>625</v>
      </c>
      <c r="D225" t="s">
        <v>626</v>
      </c>
      <c r="E225" s="15">
        <v>90.6</v>
      </c>
      <c r="F225" s="15">
        <v>87.5</v>
      </c>
      <c r="G225" s="15">
        <v>76.900000000000006</v>
      </c>
      <c r="H225" s="15">
        <v>95.7</v>
      </c>
      <c r="I225" s="15">
        <v>92.6</v>
      </c>
      <c r="J225" s="15">
        <v>92.9</v>
      </c>
      <c r="K225" s="15">
        <v>101.3</v>
      </c>
    </row>
    <row r="226" spans="1:11" x14ac:dyDescent="0.15">
      <c r="A226" s="13">
        <v>4834860710</v>
      </c>
      <c r="B226" t="s">
        <v>595</v>
      </c>
      <c r="C226" t="s">
        <v>627</v>
      </c>
      <c r="D226" t="s">
        <v>628</v>
      </c>
      <c r="E226" s="15">
        <v>87.2</v>
      </c>
      <c r="F226" s="15">
        <v>88.4</v>
      </c>
      <c r="G226" s="15">
        <v>71.3</v>
      </c>
      <c r="H226" s="15">
        <v>108.4</v>
      </c>
      <c r="I226" s="15">
        <v>84.3</v>
      </c>
      <c r="J226" s="15">
        <v>93.3</v>
      </c>
      <c r="K226" s="15">
        <v>93.9</v>
      </c>
    </row>
    <row r="227" spans="1:11" x14ac:dyDescent="0.15">
      <c r="A227" s="13">
        <v>4836220720</v>
      </c>
      <c r="B227" t="s">
        <v>595</v>
      </c>
      <c r="C227" t="s">
        <v>629</v>
      </c>
      <c r="D227" t="s">
        <v>630</v>
      </c>
      <c r="E227" s="15">
        <v>92.2</v>
      </c>
      <c r="F227" s="15">
        <v>92.8</v>
      </c>
      <c r="G227" s="15">
        <v>85.2</v>
      </c>
      <c r="H227" s="15">
        <v>97.7</v>
      </c>
      <c r="I227" s="15">
        <v>98.7</v>
      </c>
      <c r="J227" s="15">
        <v>93.3</v>
      </c>
      <c r="K227" s="15">
        <v>94.4</v>
      </c>
    </row>
    <row r="228" spans="1:11" x14ac:dyDescent="0.15">
      <c r="A228" s="13">
        <v>4819124770</v>
      </c>
      <c r="B228" t="s">
        <v>595</v>
      </c>
      <c r="C228" t="s">
        <v>863</v>
      </c>
      <c r="D228" t="s">
        <v>610</v>
      </c>
      <c r="E228" s="15">
        <v>121.2</v>
      </c>
      <c r="F228" s="15">
        <v>95.9</v>
      </c>
      <c r="G228" s="15">
        <v>135.4</v>
      </c>
      <c r="H228" s="15">
        <v>117.6</v>
      </c>
      <c r="I228" s="15">
        <v>100.6</v>
      </c>
      <c r="J228" s="15">
        <v>106.8</v>
      </c>
      <c r="K228" s="15">
        <v>129.30000000000001</v>
      </c>
    </row>
    <row r="229" spans="1:11" x14ac:dyDescent="0.15">
      <c r="A229" s="13">
        <v>4841700810</v>
      </c>
      <c r="B229" t="s">
        <v>595</v>
      </c>
      <c r="C229" t="s">
        <v>631</v>
      </c>
      <c r="D229" t="s">
        <v>632</v>
      </c>
      <c r="E229" s="15">
        <v>92.1</v>
      </c>
      <c r="F229" s="15">
        <v>88.7</v>
      </c>
      <c r="G229" s="15">
        <v>79.8</v>
      </c>
      <c r="H229" s="15">
        <v>88.4</v>
      </c>
      <c r="I229" s="15">
        <v>96.2</v>
      </c>
      <c r="J229" s="15">
        <v>102</v>
      </c>
      <c r="K229" s="15">
        <v>102.5</v>
      </c>
    </row>
    <row r="230" spans="1:11" x14ac:dyDescent="0.15">
      <c r="A230" s="13">
        <v>4828660880</v>
      </c>
      <c r="B230" t="s">
        <v>595</v>
      </c>
      <c r="C230" t="s">
        <v>617</v>
      </c>
      <c r="D230" t="s">
        <v>618</v>
      </c>
      <c r="E230" s="15">
        <v>92.8</v>
      </c>
      <c r="F230" s="15">
        <v>82.6</v>
      </c>
      <c r="G230" s="15">
        <v>89.8</v>
      </c>
      <c r="H230" s="15">
        <v>114</v>
      </c>
      <c r="I230" s="15">
        <v>93.6</v>
      </c>
      <c r="J230" s="15">
        <v>123</v>
      </c>
      <c r="K230" s="15">
        <v>89.8</v>
      </c>
    </row>
    <row r="231" spans="1:11" x14ac:dyDescent="0.15">
      <c r="A231" s="13">
        <v>4845500900</v>
      </c>
      <c r="B231" t="s">
        <v>595</v>
      </c>
      <c r="C231" t="s">
        <v>633</v>
      </c>
      <c r="D231" t="s">
        <v>634</v>
      </c>
      <c r="E231" s="15">
        <v>91.1</v>
      </c>
      <c r="F231" s="15">
        <v>94.3</v>
      </c>
      <c r="G231" s="15">
        <v>72.8</v>
      </c>
      <c r="H231" s="15">
        <v>95.1</v>
      </c>
      <c r="I231" s="15">
        <v>96.7</v>
      </c>
      <c r="J231" s="15">
        <v>84.6</v>
      </c>
      <c r="K231" s="15">
        <v>103.2</v>
      </c>
    </row>
    <row r="232" spans="1:11" x14ac:dyDescent="0.15">
      <c r="A232" s="13">
        <v>4846340940</v>
      </c>
      <c r="B232" t="s">
        <v>595</v>
      </c>
      <c r="C232" t="s">
        <v>635</v>
      </c>
      <c r="D232" t="s">
        <v>636</v>
      </c>
      <c r="E232" s="15">
        <v>95.9</v>
      </c>
      <c r="F232" s="15">
        <v>92.4</v>
      </c>
      <c r="G232" s="15">
        <v>95.1</v>
      </c>
      <c r="H232" s="15">
        <v>104.6</v>
      </c>
      <c r="I232" s="15">
        <v>96.4</v>
      </c>
      <c r="J232" s="15">
        <v>100.6</v>
      </c>
      <c r="K232" s="15">
        <v>95.2</v>
      </c>
    </row>
    <row r="233" spans="1:11" x14ac:dyDescent="0.15">
      <c r="A233" s="13">
        <v>4847380970</v>
      </c>
      <c r="B233" t="s">
        <v>595</v>
      </c>
      <c r="C233" t="s">
        <v>637</v>
      </c>
      <c r="D233" t="s">
        <v>638</v>
      </c>
      <c r="E233" s="15">
        <v>89.1</v>
      </c>
      <c r="F233" s="15">
        <v>82.2</v>
      </c>
      <c r="G233" s="15">
        <v>77</v>
      </c>
      <c r="H233" s="15">
        <v>110.6</v>
      </c>
      <c r="I233" s="15">
        <v>88.5</v>
      </c>
      <c r="J233" s="15">
        <v>91.9</v>
      </c>
      <c r="K233" s="15">
        <v>96.4</v>
      </c>
    </row>
    <row r="234" spans="1:11" x14ac:dyDescent="0.15">
      <c r="A234" s="13">
        <v>4848660990</v>
      </c>
      <c r="B234" t="s">
        <v>595</v>
      </c>
      <c r="C234" t="s">
        <v>639</v>
      </c>
      <c r="D234" t="s">
        <v>640</v>
      </c>
      <c r="E234" s="15">
        <v>91.3</v>
      </c>
      <c r="F234" s="15">
        <v>90.2</v>
      </c>
      <c r="G234" s="15">
        <v>80.599999999999994</v>
      </c>
      <c r="H234" s="15">
        <v>110.7</v>
      </c>
      <c r="I234" s="15">
        <v>98</v>
      </c>
      <c r="J234" s="15">
        <v>102.1</v>
      </c>
      <c r="K234" s="15">
        <v>92.4</v>
      </c>
    </row>
    <row r="235" spans="1:11" x14ac:dyDescent="0.15">
      <c r="A235" s="13">
        <v>4916260300</v>
      </c>
      <c r="B235" t="s">
        <v>641</v>
      </c>
      <c r="C235" t="s">
        <v>642</v>
      </c>
      <c r="D235" t="s">
        <v>643</v>
      </c>
      <c r="E235" s="15">
        <v>98.1</v>
      </c>
      <c r="F235" s="15">
        <v>99.3</v>
      </c>
      <c r="G235" s="15">
        <v>95.3</v>
      </c>
      <c r="H235" s="15">
        <v>96.6</v>
      </c>
      <c r="I235" s="15">
        <v>106.1</v>
      </c>
      <c r="J235" s="15">
        <v>87.9</v>
      </c>
      <c r="K235" s="15">
        <v>99.8</v>
      </c>
    </row>
    <row r="236" spans="1:11" x14ac:dyDescent="0.15">
      <c r="A236" s="13">
        <v>4936260500</v>
      </c>
      <c r="B236" t="s">
        <v>641</v>
      </c>
      <c r="C236" t="s">
        <v>644</v>
      </c>
      <c r="D236" t="s">
        <v>645</v>
      </c>
      <c r="E236" s="15">
        <v>100.4</v>
      </c>
      <c r="F236" s="15">
        <v>96.6</v>
      </c>
      <c r="G236" s="15">
        <v>102.9</v>
      </c>
      <c r="H236" s="15">
        <v>91.4</v>
      </c>
      <c r="I236" s="15">
        <v>109</v>
      </c>
      <c r="J236" s="15">
        <v>91.3</v>
      </c>
      <c r="K236" s="15">
        <v>101.6</v>
      </c>
    </row>
    <row r="237" spans="1:11" x14ac:dyDescent="0.15">
      <c r="A237" s="13">
        <v>4939340800</v>
      </c>
      <c r="B237" t="s">
        <v>641</v>
      </c>
      <c r="C237" t="s">
        <v>646</v>
      </c>
      <c r="D237" t="s">
        <v>647</v>
      </c>
      <c r="E237" s="15">
        <v>104.4</v>
      </c>
      <c r="F237" s="15">
        <v>100.6</v>
      </c>
      <c r="G237" s="15">
        <v>111.3</v>
      </c>
      <c r="H237" s="15">
        <v>88.6</v>
      </c>
      <c r="I237" s="15">
        <v>106.7</v>
      </c>
      <c r="J237" s="15">
        <v>92.5</v>
      </c>
      <c r="K237" s="15">
        <v>105.7</v>
      </c>
    </row>
    <row r="238" spans="1:11" x14ac:dyDescent="0.15">
      <c r="A238" s="13">
        <v>4941620900</v>
      </c>
      <c r="B238" t="s">
        <v>641</v>
      </c>
      <c r="C238" t="s">
        <v>648</v>
      </c>
      <c r="D238" t="s">
        <v>649</v>
      </c>
      <c r="E238" s="15">
        <v>108.3</v>
      </c>
      <c r="F238" s="15">
        <v>104.1</v>
      </c>
      <c r="G238" s="15">
        <v>122.1</v>
      </c>
      <c r="H238" s="15">
        <v>92.5</v>
      </c>
      <c r="I238" s="15">
        <v>110.1</v>
      </c>
      <c r="J238" s="15">
        <v>95.9</v>
      </c>
      <c r="K238" s="15">
        <v>104.4</v>
      </c>
    </row>
    <row r="239" spans="1:11" x14ac:dyDescent="0.15">
      <c r="A239" s="13">
        <v>5015540200</v>
      </c>
      <c r="B239" t="s">
        <v>650</v>
      </c>
      <c r="C239" t="s">
        <v>651</v>
      </c>
      <c r="D239" t="s">
        <v>652</v>
      </c>
      <c r="E239" s="15">
        <v>115.9</v>
      </c>
      <c r="F239" s="15">
        <v>106.2</v>
      </c>
      <c r="G239" s="15">
        <v>132.30000000000001</v>
      </c>
      <c r="H239" s="15">
        <v>122.3</v>
      </c>
      <c r="I239" s="15">
        <v>118.3</v>
      </c>
      <c r="J239" s="15">
        <v>110.1</v>
      </c>
      <c r="K239" s="15">
        <v>105.3</v>
      </c>
    </row>
    <row r="240" spans="1:11" x14ac:dyDescent="0.15">
      <c r="A240" s="13">
        <v>5147894170</v>
      </c>
      <c r="B240" t="s">
        <v>653</v>
      </c>
      <c r="C240" t="s">
        <v>271</v>
      </c>
      <c r="D240" t="s">
        <v>828</v>
      </c>
      <c r="E240" s="15">
        <v>137.1</v>
      </c>
      <c r="F240" s="15">
        <v>110.5</v>
      </c>
      <c r="G240" s="15">
        <v>197.9</v>
      </c>
      <c r="H240" s="15">
        <v>96.9</v>
      </c>
      <c r="I240" s="15">
        <v>124.9</v>
      </c>
      <c r="J240" s="15">
        <v>105</v>
      </c>
      <c r="K240" s="15">
        <v>117.3</v>
      </c>
    </row>
    <row r="241" spans="1:11" x14ac:dyDescent="0.15">
      <c r="A241" s="13">
        <v>5147894173</v>
      </c>
      <c r="B241" t="s">
        <v>653</v>
      </c>
      <c r="C241" t="s">
        <v>271</v>
      </c>
      <c r="D241" t="s">
        <v>670</v>
      </c>
      <c r="E241" s="15">
        <v>140.69999999999999</v>
      </c>
      <c r="F241" s="15">
        <v>110.4</v>
      </c>
      <c r="G241" s="15">
        <v>220.6</v>
      </c>
      <c r="H241" s="15">
        <v>96.6</v>
      </c>
      <c r="I241" s="15">
        <v>109.1</v>
      </c>
      <c r="J241" s="15">
        <v>114.2</v>
      </c>
      <c r="K241" s="15">
        <v>111.8</v>
      </c>
    </row>
    <row r="242" spans="1:11" x14ac:dyDescent="0.15">
      <c r="A242" s="13">
        <v>5113980150</v>
      </c>
      <c r="B242" t="s">
        <v>653</v>
      </c>
      <c r="C242" t="s">
        <v>654</v>
      </c>
      <c r="D242" t="s">
        <v>655</v>
      </c>
      <c r="E242" s="15">
        <v>95.2</v>
      </c>
      <c r="F242" s="15">
        <v>90.2</v>
      </c>
      <c r="G242" s="15">
        <v>94.4</v>
      </c>
      <c r="H242" s="15">
        <v>87.7</v>
      </c>
      <c r="I242" s="15">
        <v>95.2</v>
      </c>
      <c r="J242" s="15">
        <v>93.2</v>
      </c>
      <c r="K242" s="15">
        <v>100.6</v>
      </c>
    </row>
    <row r="243" spans="1:11" x14ac:dyDescent="0.15">
      <c r="A243" s="13">
        <v>5116820175</v>
      </c>
      <c r="B243" t="s">
        <v>653</v>
      </c>
      <c r="C243" t="s">
        <v>656</v>
      </c>
      <c r="D243" t="s">
        <v>657</v>
      </c>
      <c r="E243" s="15">
        <v>102.7</v>
      </c>
      <c r="F243" s="15">
        <v>97.2</v>
      </c>
      <c r="G243" s="15">
        <v>106.7</v>
      </c>
      <c r="H243" s="15">
        <v>99.1</v>
      </c>
      <c r="I243" s="15">
        <v>85.4</v>
      </c>
      <c r="J243" s="15">
        <v>105.3</v>
      </c>
      <c r="K243" s="15">
        <v>107</v>
      </c>
    </row>
    <row r="244" spans="1:11" x14ac:dyDescent="0.15">
      <c r="A244" s="13">
        <v>5119260225</v>
      </c>
      <c r="B244" t="s">
        <v>653</v>
      </c>
      <c r="C244" t="s">
        <v>658</v>
      </c>
      <c r="D244" t="s">
        <v>659</v>
      </c>
      <c r="E244" s="15">
        <v>87.8</v>
      </c>
      <c r="F244" s="15">
        <v>93.6</v>
      </c>
      <c r="G244" s="15">
        <v>73.5</v>
      </c>
      <c r="H244" s="15">
        <v>98</v>
      </c>
      <c r="I244" s="15">
        <v>94.9</v>
      </c>
      <c r="J244" s="15">
        <v>97.9</v>
      </c>
      <c r="K244" s="15">
        <v>90.9</v>
      </c>
    </row>
    <row r="245" spans="1:11" x14ac:dyDescent="0.15">
      <c r="A245" s="13">
        <v>5131340450</v>
      </c>
      <c r="B245" t="s">
        <v>653</v>
      </c>
      <c r="C245" t="s">
        <v>660</v>
      </c>
      <c r="D245" t="s">
        <v>661</v>
      </c>
      <c r="E245" s="15">
        <v>90.5</v>
      </c>
      <c r="F245" s="15">
        <v>89.9</v>
      </c>
      <c r="G245" s="15">
        <v>78</v>
      </c>
      <c r="H245" s="15">
        <v>109.9</v>
      </c>
      <c r="I245" s="15">
        <v>87.3</v>
      </c>
      <c r="J245" s="15">
        <v>99</v>
      </c>
      <c r="K245" s="15">
        <v>95.6</v>
      </c>
    </row>
    <row r="246" spans="1:11" x14ac:dyDescent="0.15">
      <c r="A246" s="13">
        <v>5132300500</v>
      </c>
      <c r="B246" t="s">
        <v>653</v>
      </c>
      <c r="C246" t="s">
        <v>662</v>
      </c>
      <c r="D246" t="s">
        <v>663</v>
      </c>
      <c r="E246" s="15">
        <v>86</v>
      </c>
      <c r="F246" s="15">
        <v>92.7</v>
      </c>
      <c r="G246" s="15">
        <v>68.2</v>
      </c>
      <c r="H246" s="15">
        <v>95.3</v>
      </c>
      <c r="I246" s="15">
        <v>85.6</v>
      </c>
      <c r="J246" s="15">
        <v>108.6</v>
      </c>
      <c r="K246" s="15">
        <v>92.2</v>
      </c>
    </row>
    <row r="247" spans="1:11" x14ac:dyDescent="0.15">
      <c r="A247" s="13">
        <v>5140060800</v>
      </c>
      <c r="B247" t="s">
        <v>653</v>
      </c>
      <c r="C247" t="s">
        <v>664</v>
      </c>
      <c r="D247" t="s">
        <v>665</v>
      </c>
      <c r="E247" s="15">
        <v>96.9</v>
      </c>
      <c r="F247" s="15">
        <v>94.2</v>
      </c>
      <c r="G247" s="15">
        <v>87.9</v>
      </c>
      <c r="H247" s="15">
        <v>103.8</v>
      </c>
      <c r="I247" s="15">
        <v>96.1</v>
      </c>
      <c r="J247" s="15">
        <v>103.6</v>
      </c>
      <c r="K247" s="15">
        <v>102.9</v>
      </c>
    </row>
    <row r="248" spans="1:11" x14ac:dyDescent="0.15">
      <c r="A248" s="13">
        <v>5140220830</v>
      </c>
      <c r="B248" t="s">
        <v>653</v>
      </c>
      <c r="C248" t="s">
        <v>666</v>
      </c>
      <c r="D248" t="s">
        <v>667</v>
      </c>
      <c r="E248" s="15">
        <v>92.1</v>
      </c>
      <c r="F248" s="15">
        <v>89</v>
      </c>
      <c r="G248" s="15">
        <v>83.4</v>
      </c>
      <c r="H248" s="15">
        <v>105.3</v>
      </c>
      <c r="I248" s="15">
        <v>92.7</v>
      </c>
      <c r="J248" s="15">
        <v>96.1</v>
      </c>
      <c r="K248" s="15">
        <v>96.4</v>
      </c>
    </row>
    <row r="249" spans="1:11" x14ac:dyDescent="0.15">
      <c r="A249" s="13">
        <v>5149020950</v>
      </c>
      <c r="B249" t="s">
        <v>653</v>
      </c>
      <c r="C249" t="s">
        <v>671</v>
      </c>
      <c r="D249" t="s">
        <v>672</v>
      </c>
      <c r="E249" s="15">
        <v>99.3</v>
      </c>
      <c r="F249" s="15">
        <v>93.7</v>
      </c>
      <c r="G249" s="15">
        <v>91</v>
      </c>
      <c r="H249" s="15">
        <v>102.2</v>
      </c>
      <c r="I249" s="15">
        <v>87.9</v>
      </c>
      <c r="J249" s="15">
        <v>116.5</v>
      </c>
      <c r="K249" s="15">
        <v>108.6</v>
      </c>
    </row>
    <row r="250" spans="1:11" x14ac:dyDescent="0.15">
      <c r="A250" s="13">
        <v>5313380050</v>
      </c>
      <c r="B250" t="s">
        <v>673</v>
      </c>
      <c r="C250" t="s">
        <v>674</v>
      </c>
      <c r="D250" t="s">
        <v>675</v>
      </c>
      <c r="E250" s="15">
        <v>119.6</v>
      </c>
      <c r="F250" s="15">
        <v>113.3</v>
      </c>
      <c r="G250" s="15">
        <v>138.4</v>
      </c>
      <c r="H250" s="15">
        <v>83.6</v>
      </c>
      <c r="I250" s="15">
        <v>114</v>
      </c>
      <c r="J250" s="15">
        <v>113.6</v>
      </c>
      <c r="K250" s="15">
        <v>118.7</v>
      </c>
    </row>
    <row r="251" spans="1:11" x14ac:dyDescent="0.15">
      <c r="A251" s="13">
        <v>5328420740</v>
      </c>
      <c r="B251" t="s">
        <v>673</v>
      </c>
      <c r="C251" t="s">
        <v>676</v>
      </c>
      <c r="D251" t="s">
        <v>677</v>
      </c>
      <c r="E251" s="15">
        <v>99.1</v>
      </c>
      <c r="F251" s="15">
        <v>99.1</v>
      </c>
      <c r="G251" s="15">
        <v>100.6</v>
      </c>
      <c r="H251" s="15">
        <v>93.4</v>
      </c>
      <c r="I251" s="15">
        <v>105.9</v>
      </c>
      <c r="J251" s="15">
        <v>120.3</v>
      </c>
      <c r="K251" s="15">
        <v>94.5</v>
      </c>
    </row>
    <row r="252" spans="1:11" x14ac:dyDescent="0.15">
      <c r="A252" s="13">
        <v>5314740500</v>
      </c>
      <c r="B252" t="s">
        <v>673</v>
      </c>
      <c r="C252" t="s">
        <v>865</v>
      </c>
      <c r="D252" t="s">
        <v>684</v>
      </c>
      <c r="E252" s="15">
        <v>122.6</v>
      </c>
      <c r="F252" s="15">
        <v>109.6</v>
      </c>
      <c r="G252" s="15">
        <v>134.80000000000001</v>
      </c>
      <c r="H252" s="15">
        <v>83.7</v>
      </c>
      <c r="I252" s="15">
        <v>123</v>
      </c>
      <c r="J252" s="15">
        <v>132.6</v>
      </c>
      <c r="K252" s="15">
        <v>127.4</v>
      </c>
    </row>
    <row r="253" spans="1:11" x14ac:dyDescent="0.15">
      <c r="A253" s="13">
        <v>5334580720</v>
      </c>
      <c r="B253" t="s">
        <v>673</v>
      </c>
      <c r="C253" t="s">
        <v>680</v>
      </c>
      <c r="D253" t="s">
        <v>681</v>
      </c>
      <c r="E253" s="15">
        <v>119.6</v>
      </c>
      <c r="F253" s="15">
        <v>118.5</v>
      </c>
      <c r="G253" s="15">
        <v>137.9</v>
      </c>
      <c r="H253" s="15">
        <v>84.2</v>
      </c>
      <c r="I253" s="15">
        <v>114.7</v>
      </c>
      <c r="J253" s="15">
        <v>123.4</v>
      </c>
      <c r="K253" s="15">
        <v>115.2</v>
      </c>
    </row>
    <row r="254" spans="1:11" x14ac:dyDescent="0.15">
      <c r="A254" s="13">
        <v>5336500700</v>
      </c>
      <c r="B254" t="s">
        <v>673</v>
      </c>
      <c r="C254" t="s">
        <v>682</v>
      </c>
      <c r="D254" t="s">
        <v>683</v>
      </c>
      <c r="E254" s="15">
        <v>113.8</v>
      </c>
      <c r="F254" s="15">
        <v>111.6</v>
      </c>
      <c r="G254" s="15">
        <v>120.1</v>
      </c>
      <c r="H254" s="15">
        <v>92.8</v>
      </c>
      <c r="I254" s="15">
        <v>119</v>
      </c>
      <c r="J254" s="15">
        <v>122.7</v>
      </c>
      <c r="K254" s="15">
        <v>112.5</v>
      </c>
    </row>
    <row r="255" spans="1:11" x14ac:dyDescent="0.15">
      <c r="A255" s="13">
        <v>5342644800</v>
      </c>
      <c r="B255" t="s">
        <v>673</v>
      </c>
      <c r="C255" t="s">
        <v>866</v>
      </c>
      <c r="D255" t="s">
        <v>685</v>
      </c>
      <c r="E255" s="15">
        <v>149.9</v>
      </c>
      <c r="F255" s="15">
        <v>125.3</v>
      </c>
      <c r="G255" s="15">
        <v>210.8</v>
      </c>
      <c r="H255" s="15">
        <v>105.4</v>
      </c>
      <c r="I255" s="15">
        <v>123.6</v>
      </c>
      <c r="J255" s="15">
        <v>130.4</v>
      </c>
      <c r="K255" s="15">
        <v>132</v>
      </c>
    </row>
    <row r="256" spans="1:11" x14ac:dyDescent="0.15">
      <c r="A256" s="13">
        <v>5344060840</v>
      </c>
      <c r="B256" t="s">
        <v>673</v>
      </c>
      <c r="C256" t="s">
        <v>686</v>
      </c>
      <c r="D256" t="s">
        <v>687</v>
      </c>
      <c r="E256" s="15">
        <v>103.1</v>
      </c>
      <c r="F256" s="15">
        <v>104.3</v>
      </c>
      <c r="G256" s="15">
        <v>102.7</v>
      </c>
      <c r="H256" s="15">
        <v>94.6</v>
      </c>
      <c r="I256" s="15">
        <v>101.8</v>
      </c>
      <c r="J256" s="15">
        <v>116.5</v>
      </c>
      <c r="K256" s="15">
        <v>103.6</v>
      </c>
    </row>
    <row r="257" spans="1:11" x14ac:dyDescent="0.15">
      <c r="A257" s="13">
        <v>5348300915</v>
      </c>
      <c r="B257" t="s">
        <v>673</v>
      </c>
      <c r="C257" t="s">
        <v>688</v>
      </c>
      <c r="D257" t="s">
        <v>689</v>
      </c>
      <c r="E257" s="15">
        <v>102.4</v>
      </c>
      <c r="F257" s="15">
        <v>97.3</v>
      </c>
      <c r="G257" s="15">
        <v>97.6</v>
      </c>
      <c r="H257" s="15">
        <v>75.599999999999994</v>
      </c>
      <c r="I257" s="15">
        <v>109.1</v>
      </c>
      <c r="J257" s="15">
        <v>122.3</v>
      </c>
      <c r="K257" s="15">
        <v>111.4</v>
      </c>
    </row>
    <row r="258" spans="1:11" x14ac:dyDescent="0.15">
      <c r="A258" s="13">
        <v>5349420950</v>
      </c>
      <c r="B258" t="s">
        <v>673</v>
      </c>
      <c r="C258" t="s">
        <v>690</v>
      </c>
      <c r="D258" t="s">
        <v>691</v>
      </c>
      <c r="E258" s="15">
        <v>98</v>
      </c>
      <c r="F258" s="15">
        <v>97.4</v>
      </c>
      <c r="G258" s="15">
        <v>91.3</v>
      </c>
      <c r="H258" s="15">
        <v>82.5</v>
      </c>
      <c r="I258" s="15">
        <v>116.1</v>
      </c>
      <c r="J258" s="15">
        <v>104</v>
      </c>
      <c r="K258" s="15">
        <v>102.5</v>
      </c>
    </row>
    <row r="259" spans="1:11" x14ac:dyDescent="0.15">
      <c r="A259" s="13">
        <v>5416620200</v>
      </c>
      <c r="B259" t="s">
        <v>692</v>
      </c>
      <c r="C259" t="s">
        <v>867</v>
      </c>
      <c r="D259" t="s">
        <v>868</v>
      </c>
      <c r="E259" s="15">
        <v>89.1</v>
      </c>
      <c r="F259" s="15">
        <v>100.8</v>
      </c>
      <c r="G259" s="15">
        <v>58.4</v>
      </c>
      <c r="H259" s="15">
        <v>98</v>
      </c>
      <c r="I259" s="15">
        <v>124.7</v>
      </c>
      <c r="J259" s="15">
        <v>102.6</v>
      </c>
      <c r="K259" s="15">
        <v>96</v>
      </c>
    </row>
    <row r="260" spans="1:11" x14ac:dyDescent="0.15">
      <c r="A260" s="13">
        <v>5434060550</v>
      </c>
      <c r="B260" t="s">
        <v>692</v>
      </c>
      <c r="C260" t="s">
        <v>693</v>
      </c>
      <c r="D260" t="s">
        <v>694</v>
      </c>
      <c r="E260" s="15">
        <v>90.8</v>
      </c>
      <c r="F260" s="15">
        <v>96.5</v>
      </c>
      <c r="G260" s="15">
        <v>79.099999999999994</v>
      </c>
      <c r="H260" s="15">
        <v>90.7</v>
      </c>
      <c r="I260" s="15">
        <v>97.7</v>
      </c>
      <c r="J260" s="15">
        <v>100.9</v>
      </c>
      <c r="K260" s="15">
        <v>94.6</v>
      </c>
    </row>
    <row r="261" spans="1:11" x14ac:dyDescent="0.15">
      <c r="A261" s="13">
        <v>5520740250</v>
      </c>
      <c r="B261" t="s">
        <v>695</v>
      </c>
      <c r="C261" t="s">
        <v>696</v>
      </c>
      <c r="D261" t="s">
        <v>697</v>
      </c>
      <c r="E261" s="15">
        <v>99.7</v>
      </c>
      <c r="F261" s="15">
        <v>99.8</v>
      </c>
      <c r="G261" s="15">
        <v>86.3</v>
      </c>
      <c r="H261" s="15">
        <v>103.8</v>
      </c>
      <c r="I261" s="15">
        <v>96.9</v>
      </c>
      <c r="J261" s="15">
        <v>113</v>
      </c>
      <c r="K261" s="15">
        <v>108.5</v>
      </c>
    </row>
    <row r="262" spans="1:11" x14ac:dyDescent="0.15">
      <c r="A262" s="13">
        <v>5522540275</v>
      </c>
      <c r="B262" t="s">
        <v>695</v>
      </c>
      <c r="C262" t="s">
        <v>698</v>
      </c>
      <c r="D262" t="s">
        <v>699</v>
      </c>
      <c r="E262" s="15">
        <v>91.2</v>
      </c>
      <c r="F262" s="15">
        <v>96.1</v>
      </c>
      <c r="G262" s="15">
        <v>68.2</v>
      </c>
      <c r="H262" s="15">
        <v>106.9</v>
      </c>
      <c r="I262" s="15">
        <v>100.4</v>
      </c>
      <c r="J262" s="15">
        <v>119.9</v>
      </c>
      <c r="K262" s="15">
        <v>97.4</v>
      </c>
    </row>
    <row r="263" spans="1:11" x14ac:dyDescent="0.15">
      <c r="A263" s="13">
        <v>5524580300</v>
      </c>
      <c r="B263" t="s">
        <v>695</v>
      </c>
      <c r="C263" t="s">
        <v>700</v>
      </c>
      <c r="D263" t="s">
        <v>701</v>
      </c>
      <c r="E263" s="15">
        <v>89.9</v>
      </c>
      <c r="F263" s="15">
        <v>92.4</v>
      </c>
      <c r="G263" s="15">
        <v>78.2</v>
      </c>
      <c r="H263" s="15">
        <v>94.7</v>
      </c>
      <c r="I263" s="15">
        <v>94</v>
      </c>
      <c r="J263" s="15">
        <v>98.1</v>
      </c>
      <c r="K263" s="15">
        <v>94.9</v>
      </c>
    </row>
    <row r="264" spans="1:11" x14ac:dyDescent="0.15">
      <c r="A264" s="13">
        <v>5531540500</v>
      </c>
      <c r="B264" t="s">
        <v>695</v>
      </c>
      <c r="C264" t="s">
        <v>702</v>
      </c>
      <c r="D264" t="s">
        <v>703</v>
      </c>
      <c r="E264" s="15">
        <v>102.9</v>
      </c>
      <c r="F264" s="15">
        <v>101.8</v>
      </c>
      <c r="G264" s="15">
        <v>99.8</v>
      </c>
      <c r="H264" s="15">
        <v>108.5</v>
      </c>
      <c r="I264" s="15">
        <v>97.5</v>
      </c>
      <c r="J264" s="15">
        <v>123.9</v>
      </c>
      <c r="K264" s="15">
        <v>102.9</v>
      </c>
    </row>
    <row r="265" spans="1:11" x14ac:dyDescent="0.15">
      <c r="A265" s="13">
        <v>5549220550</v>
      </c>
      <c r="B265" t="s">
        <v>695</v>
      </c>
      <c r="C265" t="s">
        <v>706</v>
      </c>
      <c r="D265" t="s">
        <v>707</v>
      </c>
      <c r="E265" s="15">
        <v>89.5</v>
      </c>
      <c r="F265" s="15">
        <v>97.6</v>
      </c>
      <c r="G265" s="15">
        <v>79.3</v>
      </c>
      <c r="H265" s="15">
        <v>99.2</v>
      </c>
      <c r="I265" s="15">
        <v>89</v>
      </c>
      <c r="J265" s="15">
        <v>127.7</v>
      </c>
      <c r="K265" s="15">
        <v>86.2</v>
      </c>
    </row>
    <row r="266" spans="1:11" x14ac:dyDescent="0.15">
      <c r="A266" s="13">
        <v>5533340580</v>
      </c>
      <c r="B266" t="s">
        <v>695</v>
      </c>
      <c r="C266" t="s">
        <v>704</v>
      </c>
      <c r="D266" t="s">
        <v>705</v>
      </c>
      <c r="E266" s="15">
        <v>99.6</v>
      </c>
      <c r="F266" s="15">
        <v>97.2</v>
      </c>
      <c r="G266" s="15">
        <v>99.8</v>
      </c>
      <c r="H266" s="15">
        <v>107.2</v>
      </c>
      <c r="I266" s="15">
        <v>93.5</v>
      </c>
      <c r="J266" s="15">
        <v>118</v>
      </c>
      <c r="K266" s="15">
        <v>97.4</v>
      </c>
    </row>
    <row r="267" spans="1:11" x14ac:dyDescent="0.15">
      <c r="A267" s="13">
        <v>5616220100</v>
      </c>
      <c r="B267" t="s">
        <v>708</v>
      </c>
      <c r="C267" t="s">
        <v>709</v>
      </c>
      <c r="D267" t="s">
        <v>710</v>
      </c>
      <c r="E267" s="15">
        <v>90</v>
      </c>
      <c r="F267" s="15">
        <v>101.7</v>
      </c>
      <c r="G267" s="15">
        <v>76.900000000000006</v>
      </c>
      <c r="H267" s="15">
        <v>85.8</v>
      </c>
      <c r="I267" s="15">
        <v>88.5</v>
      </c>
      <c r="J267" s="15">
        <v>93.6</v>
      </c>
      <c r="K267" s="15">
        <v>96.5</v>
      </c>
    </row>
    <row r="268" spans="1:11" x14ac:dyDescent="0.15">
      <c r="A268" s="13">
        <v>5616940300</v>
      </c>
      <c r="B268" t="s">
        <v>708</v>
      </c>
      <c r="C268" t="s">
        <v>869</v>
      </c>
      <c r="D268" t="s">
        <v>870</v>
      </c>
      <c r="E268" s="15">
        <v>95</v>
      </c>
      <c r="F268" s="15">
        <v>104</v>
      </c>
      <c r="G268" s="15">
        <v>89.5</v>
      </c>
      <c r="H268" s="15">
        <v>79.400000000000006</v>
      </c>
      <c r="I268" s="15">
        <v>98.3</v>
      </c>
      <c r="J268" s="15">
        <v>97.2</v>
      </c>
      <c r="K268" s="15">
        <v>98.4</v>
      </c>
    </row>
    <row r="269" spans="1:11" x14ac:dyDescent="0.15">
      <c r="A269" s="13">
        <v>5629660500</v>
      </c>
      <c r="B269" t="s">
        <v>708</v>
      </c>
      <c r="C269" t="s">
        <v>711</v>
      </c>
      <c r="D269" t="s">
        <v>712</v>
      </c>
      <c r="E269" s="15">
        <v>92.6</v>
      </c>
      <c r="F269" s="15">
        <v>104</v>
      </c>
      <c r="G269" s="15">
        <v>80.900000000000006</v>
      </c>
      <c r="H269" s="15">
        <v>82.2</v>
      </c>
      <c r="I269" s="15">
        <v>106.7</v>
      </c>
      <c r="J269" s="15">
        <v>97.1</v>
      </c>
      <c r="K269" s="15">
        <v>95.7</v>
      </c>
    </row>
    <row r="270" spans="1:11" x14ac:dyDescent="0.15">
      <c r="A270" s="13">
        <v>7241980700</v>
      </c>
      <c r="B270" t="s">
        <v>713</v>
      </c>
      <c r="C270" t="s">
        <v>871</v>
      </c>
      <c r="D270" t="s">
        <v>872</v>
      </c>
      <c r="E270" s="15">
        <v>100</v>
      </c>
      <c r="F270" s="15">
        <v>119</v>
      </c>
      <c r="G270" s="15">
        <v>79.5</v>
      </c>
      <c r="H270" s="15">
        <v>158.6</v>
      </c>
      <c r="I270" s="15">
        <v>88.8</v>
      </c>
      <c r="J270" s="15">
        <v>69.900000000000006</v>
      </c>
      <c r="K270" s="15">
        <v>99.5</v>
      </c>
    </row>
  </sheetData>
  <conditionalFormatting sqref="E1:K1">
    <cfRule type="cellIs" dxfId="79" priority="1" stopIfTrue="1" operator="equal">
      <formula>$E1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B050"/>
  </sheetPr>
  <dimension ref="A1:BM279"/>
  <sheetViews>
    <sheetView zoomScale="150" zoomScaleNormal="150" workbookViewId="0">
      <pane xSplit="4" ySplit="3" topLeftCell="E4" activePane="bottomRight" state="frozen"/>
      <selection pane="topRight" activeCell="E1" sqref="E1"/>
      <selection pane="bottomLeft" activeCell="A4" sqref="A4"/>
      <selection pane="bottomRight" activeCell="G19" sqref="G18:G19"/>
    </sheetView>
  </sheetViews>
  <sheetFormatPr baseColWidth="10" defaultColWidth="8.83203125" defaultRowHeight="13" x14ac:dyDescent="0.15"/>
  <cols>
    <col min="1" max="1" width="15.33203125" bestFit="1" customWidth="1"/>
    <col min="3" max="3" width="39" customWidth="1"/>
    <col min="4" max="4" width="35.83203125" bestFit="1" customWidth="1"/>
    <col min="5" max="30" width="9.5" bestFit="1" customWidth="1"/>
    <col min="31" max="31" width="12" bestFit="1" customWidth="1"/>
    <col min="32" max="32" width="14.5" bestFit="1" customWidth="1"/>
    <col min="33" max="33" width="9.33203125" customWidth="1"/>
    <col min="34" max="34" width="12" bestFit="1" customWidth="1"/>
    <col min="35" max="45" width="9.5" bestFit="1" customWidth="1"/>
    <col min="46" max="46" width="10.6640625" customWidth="1"/>
    <col min="47" max="65" width="9.5" bestFit="1" customWidth="1"/>
  </cols>
  <sheetData>
    <row r="1" spans="1:65" x14ac:dyDescent="0.15">
      <c r="A1" s="7"/>
      <c r="B1" s="7"/>
      <c r="C1" s="7" t="s">
        <v>169</v>
      </c>
      <c r="D1" s="7" t="s">
        <v>874</v>
      </c>
      <c r="E1" s="8">
        <v>1</v>
      </c>
      <c r="F1" s="8">
        <v>2</v>
      </c>
      <c r="G1" s="8">
        <v>3</v>
      </c>
      <c r="H1" s="8">
        <v>4</v>
      </c>
      <c r="I1" s="8">
        <v>5</v>
      </c>
      <c r="J1" s="8">
        <v>6</v>
      </c>
      <c r="K1" s="8">
        <v>7</v>
      </c>
      <c r="L1" s="8">
        <v>8</v>
      </c>
      <c r="M1" s="8">
        <v>9</v>
      </c>
      <c r="N1" s="8">
        <v>10</v>
      </c>
      <c r="O1" s="8">
        <v>11</v>
      </c>
      <c r="P1" s="8">
        <v>12</v>
      </c>
      <c r="Q1" s="8">
        <v>13</v>
      </c>
      <c r="R1" s="8">
        <v>14</v>
      </c>
      <c r="S1" s="8">
        <v>15</v>
      </c>
      <c r="T1" s="8">
        <v>16</v>
      </c>
      <c r="U1" s="8">
        <v>17</v>
      </c>
      <c r="V1" s="8">
        <v>18</v>
      </c>
      <c r="W1" s="8">
        <v>19</v>
      </c>
      <c r="X1" s="8">
        <v>20</v>
      </c>
      <c r="Y1" s="8">
        <v>21</v>
      </c>
      <c r="Z1" s="8">
        <v>22</v>
      </c>
      <c r="AA1" s="8">
        <v>23</v>
      </c>
      <c r="AB1" s="8">
        <v>24</v>
      </c>
      <c r="AC1" s="8">
        <v>25</v>
      </c>
      <c r="AD1" s="8">
        <v>26</v>
      </c>
      <c r="AE1" s="8">
        <v>27</v>
      </c>
      <c r="AF1" s="8" t="s">
        <v>88</v>
      </c>
      <c r="AG1" s="8" t="s">
        <v>91</v>
      </c>
      <c r="AH1" s="8" t="s">
        <v>94</v>
      </c>
      <c r="AI1" s="8" t="s">
        <v>714</v>
      </c>
      <c r="AJ1" s="8" t="s">
        <v>715</v>
      </c>
      <c r="AK1" s="8">
        <v>30</v>
      </c>
      <c r="AL1" s="8" t="s">
        <v>38</v>
      </c>
      <c r="AM1" s="8">
        <v>31</v>
      </c>
      <c r="AN1" s="8">
        <v>32</v>
      </c>
      <c r="AO1" s="8">
        <v>33</v>
      </c>
      <c r="AP1" s="8">
        <v>34</v>
      </c>
      <c r="AQ1" s="8">
        <v>35</v>
      </c>
      <c r="AR1" s="8">
        <v>36</v>
      </c>
      <c r="AS1" s="8">
        <v>37</v>
      </c>
      <c r="AT1" s="8">
        <v>38</v>
      </c>
      <c r="AU1" s="8">
        <v>39</v>
      </c>
      <c r="AV1" s="8">
        <v>40</v>
      </c>
      <c r="AW1" s="8">
        <v>41</v>
      </c>
      <c r="AX1" s="8">
        <v>42</v>
      </c>
      <c r="AY1" s="8">
        <v>43</v>
      </c>
      <c r="AZ1" s="8">
        <v>44</v>
      </c>
      <c r="BA1" s="8">
        <v>45</v>
      </c>
      <c r="BB1" s="8">
        <v>46</v>
      </c>
      <c r="BC1" s="8">
        <v>47</v>
      </c>
      <c r="BD1" s="8">
        <v>48</v>
      </c>
      <c r="BE1" s="8">
        <v>49</v>
      </c>
      <c r="BF1" s="8">
        <v>50</v>
      </c>
      <c r="BG1" s="8">
        <v>51</v>
      </c>
      <c r="BH1" s="8">
        <v>52</v>
      </c>
      <c r="BI1" s="8">
        <v>53</v>
      </c>
      <c r="BJ1" s="8">
        <v>54</v>
      </c>
      <c r="BK1" s="8">
        <v>55</v>
      </c>
      <c r="BL1" s="8">
        <v>56</v>
      </c>
      <c r="BM1" s="8">
        <v>57</v>
      </c>
    </row>
    <row r="2" spans="1:65" x14ac:dyDescent="0.15">
      <c r="A2" s="8"/>
      <c r="B2" s="8"/>
      <c r="C2" s="7"/>
      <c r="D2" s="7"/>
      <c r="E2" s="8"/>
      <c r="F2" s="8" t="s">
        <v>716</v>
      </c>
      <c r="G2" s="8" t="s">
        <v>717</v>
      </c>
      <c r="H2" s="8" t="s">
        <v>718</v>
      </c>
      <c r="I2" s="8"/>
      <c r="J2" s="8" t="s">
        <v>719</v>
      </c>
      <c r="K2" s="8" t="s">
        <v>720</v>
      </c>
      <c r="L2" s="8" t="s">
        <v>721</v>
      </c>
      <c r="M2" s="8" t="s">
        <v>722</v>
      </c>
      <c r="N2" s="8" t="s">
        <v>723</v>
      </c>
      <c r="O2" s="8" t="s">
        <v>724</v>
      </c>
      <c r="P2" s="8" t="s">
        <v>725</v>
      </c>
      <c r="Q2" s="8"/>
      <c r="R2" s="8" t="s">
        <v>726</v>
      </c>
      <c r="S2" s="8" t="s">
        <v>727</v>
      </c>
      <c r="T2" s="8"/>
      <c r="U2" s="8"/>
      <c r="V2" s="8" t="s">
        <v>728</v>
      </c>
      <c r="W2" s="8" t="s">
        <v>729</v>
      </c>
      <c r="X2" s="8"/>
      <c r="Y2" s="8" t="s">
        <v>730</v>
      </c>
      <c r="Z2" s="8" t="s">
        <v>731</v>
      </c>
      <c r="AA2" s="8" t="s">
        <v>732</v>
      </c>
      <c r="AB2" s="8" t="s">
        <v>732</v>
      </c>
      <c r="AC2" s="8" t="s">
        <v>733</v>
      </c>
      <c r="AD2" s="8"/>
      <c r="AE2" s="8" t="s">
        <v>734</v>
      </c>
      <c r="AF2" s="8" t="s">
        <v>735</v>
      </c>
      <c r="AG2" s="8" t="s">
        <v>736</v>
      </c>
      <c r="AH2" s="8" t="s">
        <v>735</v>
      </c>
      <c r="AI2" s="8" t="s">
        <v>737</v>
      </c>
      <c r="AJ2" s="8" t="s">
        <v>738</v>
      </c>
      <c r="AK2" s="8" t="s">
        <v>739</v>
      </c>
      <c r="AL2" s="8" t="s">
        <v>740</v>
      </c>
      <c r="AM2" s="8"/>
      <c r="AN2" s="8" t="s">
        <v>741</v>
      </c>
      <c r="AO2" s="8" t="s">
        <v>742</v>
      </c>
      <c r="AP2" s="8" t="s">
        <v>743</v>
      </c>
      <c r="AQ2" s="8"/>
      <c r="AR2" s="8" t="s">
        <v>744</v>
      </c>
      <c r="AS2" s="8" t="s">
        <v>745</v>
      </c>
      <c r="AT2" s="8" t="s">
        <v>746</v>
      </c>
      <c r="AU2" s="8" t="s">
        <v>747</v>
      </c>
      <c r="AV2" s="8"/>
      <c r="AW2" s="8" t="s">
        <v>748</v>
      </c>
      <c r="AX2" s="8" t="s">
        <v>749</v>
      </c>
      <c r="AY2" s="8" t="s">
        <v>750</v>
      </c>
      <c r="AZ2" s="8" t="s">
        <v>751</v>
      </c>
      <c r="BA2" s="8" t="s">
        <v>752</v>
      </c>
      <c r="BB2" s="8" t="s">
        <v>753</v>
      </c>
      <c r="BC2" s="8" t="s">
        <v>754</v>
      </c>
      <c r="BD2" s="8" t="s">
        <v>755</v>
      </c>
      <c r="BE2" s="8" t="s">
        <v>756</v>
      </c>
      <c r="BF2" s="8" t="s">
        <v>757</v>
      </c>
      <c r="BG2" s="8" t="s">
        <v>758</v>
      </c>
      <c r="BH2" s="8"/>
      <c r="BI2" s="8"/>
      <c r="BJ2" s="8" t="s">
        <v>759</v>
      </c>
      <c r="BK2" s="8" t="s">
        <v>760</v>
      </c>
      <c r="BL2" s="8"/>
      <c r="BM2" s="8"/>
    </row>
    <row r="3" spans="1:65" x14ac:dyDescent="0.15">
      <c r="A3" s="8" t="s">
        <v>174</v>
      </c>
      <c r="B3" s="8" t="s">
        <v>175</v>
      </c>
      <c r="C3" s="8" t="s">
        <v>176</v>
      </c>
      <c r="D3" s="8" t="s">
        <v>177</v>
      </c>
      <c r="E3" s="8" t="s">
        <v>32</v>
      </c>
      <c r="F3" s="8" t="s">
        <v>761</v>
      </c>
      <c r="G3" s="8" t="s">
        <v>762</v>
      </c>
      <c r="H3" s="8" t="s">
        <v>748</v>
      </c>
      <c r="I3" s="8" t="s">
        <v>42</v>
      </c>
      <c r="J3" s="8" t="s">
        <v>763</v>
      </c>
      <c r="K3" s="8" t="s">
        <v>764</v>
      </c>
      <c r="L3" s="8" t="s">
        <v>765</v>
      </c>
      <c r="M3" s="8" t="s">
        <v>766</v>
      </c>
      <c r="N3" s="8" t="s">
        <v>767</v>
      </c>
      <c r="O3" s="8" t="s">
        <v>768</v>
      </c>
      <c r="P3" s="8" t="s">
        <v>769</v>
      </c>
      <c r="Q3" s="8" t="s">
        <v>58</v>
      </c>
      <c r="R3" s="8" t="s">
        <v>770</v>
      </c>
      <c r="S3" s="8" t="s">
        <v>771</v>
      </c>
      <c r="T3" s="8" t="s">
        <v>64</v>
      </c>
      <c r="U3" s="8" t="s">
        <v>66</v>
      </c>
      <c r="V3" s="8" t="s">
        <v>772</v>
      </c>
      <c r="W3" s="8" t="s">
        <v>773</v>
      </c>
      <c r="X3" s="8" t="s">
        <v>72</v>
      </c>
      <c r="Y3" s="8" t="s">
        <v>774</v>
      </c>
      <c r="Z3" s="8" t="s">
        <v>775</v>
      </c>
      <c r="AA3" s="8" t="s">
        <v>776</v>
      </c>
      <c r="AB3" s="8" t="s">
        <v>777</v>
      </c>
      <c r="AC3" s="8" t="s">
        <v>778</v>
      </c>
      <c r="AD3" s="8" t="s">
        <v>84</v>
      </c>
      <c r="AE3" s="8" t="s">
        <v>779</v>
      </c>
      <c r="AF3" s="8" t="s">
        <v>780</v>
      </c>
      <c r="AG3" s="8" t="s">
        <v>781</v>
      </c>
      <c r="AH3" s="8" t="s">
        <v>782</v>
      </c>
      <c r="AI3" s="8" t="s">
        <v>783</v>
      </c>
      <c r="AJ3" s="8" t="s">
        <v>783</v>
      </c>
      <c r="AK3" s="8" t="s">
        <v>784</v>
      </c>
      <c r="AL3" s="8" t="s">
        <v>784</v>
      </c>
      <c r="AM3" s="8" t="s">
        <v>41</v>
      </c>
      <c r="AN3" s="8" t="s">
        <v>785</v>
      </c>
      <c r="AO3" s="8" t="s">
        <v>786</v>
      </c>
      <c r="AP3" s="8" t="s">
        <v>787</v>
      </c>
      <c r="AQ3" s="8" t="s">
        <v>49</v>
      </c>
      <c r="AR3" s="8" t="s">
        <v>788</v>
      </c>
      <c r="AS3" s="8" t="s">
        <v>789</v>
      </c>
      <c r="AT3" s="8" t="s">
        <v>790</v>
      </c>
      <c r="AU3" s="8" t="s">
        <v>791</v>
      </c>
      <c r="AV3" s="8" t="s">
        <v>59</v>
      </c>
      <c r="AW3" s="8" t="s">
        <v>792</v>
      </c>
      <c r="AX3" s="8" t="s">
        <v>793</v>
      </c>
      <c r="AY3" s="8" t="s">
        <v>794</v>
      </c>
      <c r="AZ3" s="8" t="s">
        <v>795</v>
      </c>
      <c r="BA3" s="8" t="s">
        <v>796</v>
      </c>
      <c r="BB3" s="8" t="s">
        <v>797</v>
      </c>
      <c r="BC3" s="8" t="s">
        <v>798</v>
      </c>
      <c r="BD3" s="8" t="s">
        <v>799</v>
      </c>
      <c r="BE3" s="8" t="s">
        <v>800</v>
      </c>
      <c r="BF3" s="8" t="s">
        <v>801</v>
      </c>
      <c r="BG3" s="8" t="s">
        <v>802</v>
      </c>
      <c r="BH3" s="8" t="s">
        <v>83</v>
      </c>
      <c r="BI3" s="8" t="s">
        <v>803</v>
      </c>
      <c r="BJ3" s="8" t="s">
        <v>804</v>
      </c>
      <c r="BK3" s="8" t="s">
        <v>805</v>
      </c>
      <c r="BL3" s="8" t="s">
        <v>93</v>
      </c>
      <c r="BM3" s="8" t="s">
        <v>96</v>
      </c>
    </row>
    <row r="4" spans="1:65"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26"/>
      <c r="BG4" s="26"/>
      <c r="BH4" s="26"/>
      <c r="BI4" s="26"/>
      <c r="BJ4" s="26"/>
      <c r="BK4" s="26"/>
      <c r="BL4" s="26"/>
      <c r="BM4" s="26"/>
    </row>
    <row r="5" spans="1:65" x14ac:dyDescent="0.15">
      <c r="A5" s="13">
        <v>111500100</v>
      </c>
      <c r="B5" t="s">
        <v>185</v>
      </c>
      <c r="C5" t="s">
        <v>186</v>
      </c>
      <c r="D5" t="s">
        <v>187</v>
      </c>
      <c r="E5" s="27">
        <v>11.903333333333334</v>
      </c>
      <c r="F5" s="27">
        <v>4.3833333333333329</v>
      </c>
      <c r="G5" s="27">
        <v>4.5933333333333337</v>
      </c>
      <c r="H5" s="27">
        <v>1.5200000000000002</v>
      </c>
      <c r="I5" s="27">
        <v>1.1100000000000001</v>
      </c>
      <c r="J5" s="27">
        <v>2.3533333333333335</v>
      </c>
      <c r="K5" s="27">
        <v>2.72</v>
      </c>
      <c r="L5" s="27">
        <v>1.1300000000000001</v>
      </c>
      <c r="M5" s="27">
        <v>3.8633333333333333</v>
      </c>
      <c r="N5" s="27">
        <v>3.32</v>
      </c>
      <c r="O5" s="27">
        <v>0.57666666666666666</v>
      </c>
      <c r="P5" s="27">
        <v>1.9466666666666665</v>
      </c>
      <c r="Q5" s="27">
        <v>3.78</v>
      </c>
      <c r="R5" s="27">
        <v>3.5866666666666664</v>
      </c>
      <c r="S5" s="27">
        <v>4.0999999999999996</v>
      </c>
      <c r="T5" s="27">
        <v>2.4900000000000002</v>
      </c>
      <c r="U5" s="27">
        <v>3.93</v>
      </c>
      <c r="V5" s="27">
        <v>1.4466666666666665</v>
      </c>
      <c r="W5" s="27">
        <v>1.9833333333333334</v>
      </c>
      <c r="X5" s="27">
        <v>1.79</v>
      </c>
      <c r="Y5" s="27">
        <v>19.683333333333334</v>
      </c>
      <c r="Z5" s="27">
        <v>4.5066666666666668</v>
      </c>
      <c r="AA5" s="27">
        <v>2.8666666666666667</v>
      </c>
      <c r="AB5" s="27">
        <v>1.24</v>
      </c>
      <c r="AC5" s="27">
        <v>2.8466666666666662</v>
      </c>
      <c r="AD5" s="27">
        <v>1.8633333333333333</v>
      </c>
      <c r="AE5" s="29">
        <v>794.41666666666663</v>
      </c>
      <c r="AF5" s="29">
        <v>270019.33333333331</v>
      </c>
      <c r="AG5" s="25">
        <v>4.5969444444445271</v>
      </c>
      <c r="AH5" s="29">
        <v>1041.7365913928963</v>
      </c>
      <c r="AI5" s="27" t="s">
        <v>829</v>
      </c>
      <c r="AJ5" s="27">
        <v>169.83309612879356</v>
      </c>
      <c r="AK5" s="27">
        <v>78.350560541349338</v>
      </c>
      <c r="AL5" s="27">
        <v>248.18365667014291</v>
      </c>
      <c r="AM5" s="27">
        <v>189.31420000000003</v>
      </c>
      <c r="AN5" s="27">
        <v>47.706666666666671</v>
      </c>
      <c r="AO5" s="30">
        <v>3.5053333333333332</v>
      </c>
      <c r="AP5" s="27">
        <v>78.166666666666671</v>
      </c>
      <c r="AQ5" s="27">
        <v>86.740000000000009</v>
      </c>
      <c r="AR5" s="27">
        <v>79.166666666666671</v>
      </c>
      <c r="AS5" s="27">
        <v>9.6833333333333336</v>
      </c>
      <c r="AT5" s="27">
        <v>451.78666666666669</v>
      </c>
      <c r="AU5" s="27">
        <v>4.833333333333333</v>
      </c>
      <c r="AV5" s="27">
        <v>10.363333333333335</v>
      </c>
      <c r="AW5" s="27">
        <v>4.4366666666666665</v>
      </c>
      <c r="AX5" s="27">
        <v>13.626666666666667</v>
      </c>
      <c r="AY5" s="27">
        <v>32.166666666666664</v>
      </c>
      <c r="AZ5" s="27">
        <v>2.1533333333333333</v>
      </c>
      <c r="BA5" s="27">
        <v>0.99333333333333329</v>
      </c>
      <c r="BB5" s="27">
        <v>11.216666666666669</v>
      </c>
      <c r="BC5" s="27">
        <v>31.946666666666669</v>
      </c>
      <c r="BD5" s="27">
        <v>23</v>
      </c>
      <c r="BE5" s="27">
        <v>32.146666666666668</v>
      </c>
      <c r="BF5" s="27">
        <v>79.833333333333329</v>
      </c>
      <c r="BG5" s="27">
        <v>4.9991666666666665</v>
      </c>
      <c r="BH5" s="27">
        <v>12.063333333333333</v>
      </c>
      <c r="BI5" s="27">
        <v>11.666666666666666</v>
      </c>
      <c r="BJ5" s="27">
        <v>2.3199999999999998</v>
      </c>
      <c r="BK5" s="27">
        <v>51.066666666666663</v>
      </c>
      <c r="BL5" s="27">
        <v>9.67</v>
      </c>
      <c r="BM5" s="27">
        <v>8.6066666666666674</v>
      </c>
    </row>
    <row r="6" spans="1:65" x14ac:dyDescent="0.15">
      <c r="A6" s="13">
        <v>112220125</v>
      </c>
      <c r="B6" t="s">
        <v>185</v>
      </c>
      <c r="C6" t="s">
        <v>188</v>
      </c>
      <c r="D6" t="s">
        <v>189</v>
      </c>
      <c r="E6" s="27">
        <v>13.639670216352201</v>
      </c>
      <c r="F6" s="27">
        <v>5.2263148291440205</v>
      </c>
      <c r="G6" s="27">
        <v>4.8220115473133172</v>
      </c>
      <c r="H6" s="27">
        <v>1.5802090804101956</v>
      </c>
      <c r="I6" s="27">
        <v>1.0608512321769146</v>
      </c>
      <c r="J6" s="27">
        <v>2.5926614310850513</v>
      </c>
      <c r="K6" s="27">
        <v>2.1689138993417991</v>
      </c>
      <c r="L6" s="27">
        <v>1.1793549567855937</v>
      </c>
      <c r="M6" s="27">
        <v>3.6734082474326293</v>
      </c>
      <c r="N6" s="27">
        <v>3.4802162518943818</v>
      </c>
      <c r="O6" s="27">
        <v>0.57287439301115939</v>
      </c>
      <c r="P6" s="27">
        <v>1.6599529592418769</v>
      </c>
      <c r="Q6" s="27">
        <v>3.7806548286742374</v>
      </c>
      <c r="R6" s="27">
        <v>3.8913535093408207</v>
      </c>
      <c r="S6" s="27">
        <v>4.2702376936654822</v>
      </c>
      <c r="T6" s="27">
        <v>2.5409522931990942</v>
      </c>
      <c r="U6" s="27">
        <v>4.5743090703538876</v>
      </c>
      <c r="V6" s="27">
        <v>1.1102681849474019</v>
      </c>
      <c r="W6" s="27">
        <v>1.7776009325213415</v>
      </c>
      <c r="X6" s="27">
        <v>1.9577044738716414</v>
      </c>
      <c r="Y6" s="27">
        <v>20.411790871020361</v>
      </c>
      <c r="Z6" s="27">
        <v>5.6573479726025893</v>
      </c>
      <c r="AA6" s="27">
        <v>3.2142134717722666</v>
      </c>
      <c r="AB6" s="27">
        <v>1.336549976316302</v>
      </c>
      <c r="AC6" s="27">
        <v>3.0780679531790809</v>
      </c>
      <c r="AD6" s="27">
        <v>2.1845581327142116</v>
      </c>
      <c r="AE6" s="29">
        <v>1099.3260892388091</v>
      </c>
      <c r="AF6" s="29">
        <v>338005.21977239795</v>
      </c>
      <c r="AG6" s="25">
        <v>5.011953248301567</v>
      </c>
      <c r="AH6" s="29">
        <v>1362.7725220038915</v>
      </c>
      <c r="AI6" s="27" t="s">
        <v>829</v>
      </c>
      <c r="AJ6" s="27">
        <v>105.08046391655166</v>
      </c>
      <c r="AK6" s="27">
        <v>83.6361159436007</v>
      </c>
      <c r="AL6" s="27">
        <v>188.71657986015236</v>
      </c>
      <c r="AM6" s="27">
        <v>190.9245187973269</v>
      </c>
      <c r="AN6" s="27">
        <v>57.188374394581196</v>
      </c>
      <c r="AO6" s="30">
        <v>3.6845708280748077</v>
      </c>
      <c r="AP6" s="27">
        <v>67.489925084708673</v>
      </c>
      <c r="AQ6" s="27">
        <v>101.01579502075003</v>
      </c>
      <c r="AR6" s="27">
        <v>114.14501218045909</v>
      </c>
      <c r="AS6" s="27">
        <v>10.084701689405328</v>
      </c>
      <c r="AT6" s="27">
        <v>417.2373118445455</v>
      </c>
      <c r="AU6" s="27">
        <v>4.9806410555943676</v>
      </c>
      <c r="AV6" s="27">
        <v>11.211775730094752</v>
      </c>
      <c r="AW6" s="27">
        <v>4.289604317039033</v>
      </c>
      <c r="AX6" s="27">
        <v>16.293639178612846</v>
      </c>
      <c r="AY6" s="27">
        <v>37.009993598182163</v>
      </c>
      <c r="AZ6" s="27">
        <v>2.8942541677087088</v>
      </c>
      <c r="BA6" s="27">
        <v>1.0548375124908353</v>
      </c>
      <c r="BB6" s="27">
        <v>11.097082052229823</v>
      </c>
      <c r="BC6" s="27">
        <v>27.905596714124375</v>
      </c>
      <c r="BD6" s="27">
        <v>21.388656128947048</v>
      </c>
      <c r="BE6" s="27">
        <v>21.328566696299209</v>
      </c>
      <c r="BF6" s="27">
        <v>80.934683712512594</v>
      </c>
      <c r="BG6" s="27">
        <v>12.345433814830171</v>
      </c>
      <c r="BH6" s="27">
        <v>12.747619221972014</v>
      </c>
      <c r="BI6" s="27">
        <v>25.106313222339377</v>
      </c>
      <c r="BJ6" s="27">
        <v>2.7328039907696469</v>
      </c>
      <c r="BK6" s="27">
        <v>70.594226888703403</v>
      </c>
      <c r="BL6" s="27">
        <v>10.385074213836477</v>
      </c>
      <c r="BM6" s="27">
        <v>8.9237963632779529</v>
      </c>
    </row>
    <row r="7" spans="1:65" x14ac:dyDescent="0.15">
      <c r="A7" s="13">
        <v>113820200</v>
      </c>
      <c r="B7" t="s">
        <v>185</v>
      </c>
      <c r="C7" t="s">
        <v>190</v>
      </c>
      <c r="D7" t="s">
        <v>191</v>
      </c>
      <c r="E7" s="27">
        <v>13.979999999999999</v>
      </c>
      <c r="F7" s="27">
        <v>5.4333333333333327</v>
      </c>
      <c r="G7" s="27">
        <v>4.7733333333333334</v>
      </c>
      <c r="H7" s="27">
        <v>1.7166666666666668</v>
      </c>
      <c r="I7" s="27">
        <v>1.0566666666666666</v>
      </c>
      <c r="J7" s="27">
        <v>2.4633333333333329</v>
      </c>
      <c r="K7" s="27">
        <v>1.9633333333333336</v>
      </c>
      <c r="L7" s="27">
        <v>1.0566666666666666</v>
      </c>
      <c r="M7" s="27">
        <v>3.9533333333333331</v>
      </c>
      <c r="N7" s="27">
        <v>3.0866666666666664</v>
      </c>
      <c r="O7" s="27">
        <v>0.50666666666666671</v>
      </c>
      <c r="P7" s="27">
        <v>1.7266666666666666</v>
      </c>
      <c r="Q7" s="27">
        <v>3.2900000000000005</v>
      </c>
      <c r="R7" s="27">
        <v>3.8566666666666669</v>
      </c>
      <c r="S7" s="27">
        <v>4.0199999999999996</v>
      </c>
      <c r="T7" s="27">
        <v>2.3266666666666667</v>
      </c>
      <c r="U7" s="27">
        <v>3.5566666666666666</v>
      </c>
      <c r="V7" s="27">
        <v>1.29</v>
      </c>
      <c r="W7" s="27">
        <v>2</v>
      </c>
      <c r="X7" s="27">
        <v>1.6633333333333333</v>
      </c>
      <c r="Y7" s="27">
        <v>18.89</v>
      </c>
      <c r="Z7" s="27">
        <v>4.5333333333333341</v>
      </c>
      <c r="AA7" s="27">
        <v>3.1033333333333335</v>
      </c>
      <c r="AB7" s="27">
        <v>0.85666666666666658</v>
      </c>
      <c r="AC7" s="27">
        <v>3.1966666666666668</v>
      </c>
      <c r="AD7" s="27">
        <v>1.9799999999999998</v>
      </c>
      <c r="AE7" s="29">
        <v>1006.2166666666666</v>
      </c>
      <c r="AF7" s="29">
        <v>381312.66666666669</v>
      </c>
      <c r="AG7" s="25">
        <v>4.5763888888889532</v>
      </c>
      <c r="AH7" s="29">
        <v>1464.8055257241238</v>
      </c>
      <c r="AI7" s="27" t="s">
        <v>829</v>
      </c>
      <c r="AJ7" s="27">
        <v>104.96790429739885</v>
      </c>
      <c r="AK7" s="27">
        <v>80.036684538578001</v>
      </c>
      <c r="AL7" s="27">
        <v>185.00458883597685</v>
      </c>
      <c r="AM7" s="27">
        <v>185.85419999999999</v>
      </c>
      <c r="AN7" s="27">
        <v>50.846666666666664</v>
      </c>
      <c r="AO7" s="30">
        <v>3.5086666666666666</v>
      </c>
      <c r="AP7" s="27">
        <v>84.946666666666673</v>
      </c>
      <c r="AQ7" s="27">
        <v>98.193333333333328</v>
      </c>
      <c r="AR7" s="27">
        <v>130.86000000000001</v>
      </c>
      <c r="AS7" s="27">
        <v>9.4</v>
      </c>
      <c r="AT7" s="27">
        <v>456.91666666666669</v>
      </c>
      <c r="AU7" s="27">
        <v>5.32</v>
      </c>
      <c r="AV7" s="27">
        <v>10.49</v>
      </c>
      <c r="AW7" s="27">
        <v>4.2433333333333332</v>
      </c>
      <c r="AX7" s="27">
        <v>18.59</v>
      </c>
      <c r="AY7" s="27">
        <v>42.766666666666673</v>
      </c>
      <c r="AZ7" s="27">
        <v>2.8266666666666667</v>
      </c>
      <c r="BA7" s="27">
        <v>0.98333333333333339</v>
      </c>
      <c r="BB7" s="27">
        <v>15.136666666666665</v>
      </c>
      <c r="BC7" s="27">
        <v>39.623333333333335</v>
      </c>
      <c r="BD7" s="27">
        <v>36.423333333333325</v>
      </c>
      <c r="BE7" s="27">
        <v>35.666666666666664</v>
      </c>
      <c r="BF7" s="27">
        <v>97.916666666666671</v>
      </c>
      <c r="BG7" s="27">
        <v>10.482777777777777</v>
      </c>
      <c r="BH7" s="27">
        <v>12.87</v>
      </c>
      <c r="BI7" s="27">
        <v>16.11</v>
      </c>
      <c r="BJ7" s="27">
        <v>2.4566666666666666</v>
      </c>
      <c r="BK7" s="27">
        <v>53.19</v>
      </c>
      <c r="BL7" s="27">
        <v>10.28</v>
      </c>
      <c r="BM7" s="27">
        <v>10.983333333333334</v>
      </c>
    </row>
    <row r="8" spans="1:65" x14ac:dyDescent="0.15">
      <c r="A8" s="13">
        <v>119460235</v>
      </c>
      <c r="B8" t="s">
        <v>185</v>
      </c>
      <c r="C8" t="s">
        <v>192</v>
      </c>
      <c r="D8" t="s">
        <v>193</v>
      </c>
      <c r="E8" s="27">
        <v>13.37</v>
      </c>
      <c r="F8" s="27">
        <v>4.8899999999999997</v>
      </c>
      <c r="G8" s="27">
        <v>4.6133333333333333</v>
      </c>
      <c r="H8" s="27">
        <v>1.6833333333333333</v>
      </c>
      <c r="I8" s="27">
        <v>1.0666666666666667</v>
      </c>
      <c r="J8" s="27">
        <v>2.4200000000000004</v>
      </c>
      <c r="K8" s="27">
        <v>2.19</v>
      </c>
      <c r="L8" s="27">
        <v>1.1066666666666667</v>
      </c>
      <c r="M8" s="27">
        <v>4.2633333333333328</v>
      </c>
      <c r="N8" s="27">
        <v>3.4866666666666668</v>
      </c>
      <c r="O8" s="27">
        <v>0.62333333333333341</v>
      </c>
      <c r="P8" s="27">
        <v>1.8033333333333335</v>
      </c>
      <c r="Q8" s="27">
        <v>4.0366666666666662</v>
      </c>
      <c r="R8" s="27">
        <v>3.7166666666666668</v>
      </c>
      <c r="S8" s="27">
        <v>4.7033333333333331</v>
      </c>
      <c r="T8" s="27">
        <v>2.4033333333333338</v>
      </c>
      <c r="U8" s="27">
        <v>4.33</v>
      </c>
      <c r="V8" s="27">
        <v>1.4066666666666665</v>
      </c>
      <c r="W8" s="27">
        <v>2.0933333333333333</v>
      </c>
      <c r="X8" s="27">
        <v>2.2166666666666668</v>
      </c>
      <c r="Y8" s="27">
        <v>19.463333333333335</v>
      </c>
      <c r="Z8" s="27">
        <v>5.08</v>
      </c>
      <c r="AA8" s="27">
        <v>3.1066666666666669</v>
      </c>
      <c r="AB8" s="27">
        <v>1.5266666666666666</v>
      </c>
      <c r="AC8" s="27">
        <v>2.6633333333333336</v>
      </c>
      <c r="AD8" s="27">
        <v>1.9800000000000002</v>
      </c>
      <c r="AE8" s="29">
        <v>771.75</v>
      </c>
      <c r="AF8" s="29">
        <v>316687</v>
      </c>
      <c r="AG8" s="25">
        <v>4.479000000000128</v>
      </c>
      <c r="AH8" s="29">
        <v>1209.8969819334973</v>
      </c>
      <c r="AI8" s="27">
        <v>168.06116448945443</v>
      </c>
      <c r="AJ8" s="27" t="s">
        <v>829</v>
      </c>
      <c r="AK8" s="27" t="s">
        <v>829</v>
      </c>
      <c r="AL8" s="27">
        <v>168.06116448945443</v>
      </c>
      <c r="AM8" s="27">
        <v>189.31420000000003</v>
      </c>
      <c r="AN8" s="27">
        <v>47.87</v>
      </c>
      <c r="AO8" s="30">
        <v>3.4593333333333334</v>
      </c>
      <c r="AP8" s="27">
        <v>81.446666666666673</v>
      </c>
      <c r="AQ8" s="27">
        <v>86.166666666666671</v>
      </c>
      <c r="AR8" s="27">
        <v>77.11</v>
      </c>
      <c r="AS8" s="27">
        <v>9.6066666666666674</v>
      </c>
      <c r="AT8" s="27">
        <v>482.03666666666669</v>
      </c>
      <c r="AU8" s="27">
        <v>4.9666666666666659</v>
      </c>
      <c r="AV8" s="27">
        <v>10.656666666666668</v>
      </c>
      <c r="AW8" s="27">
        <v>4.5633333333333335</v>
      </c>
      <c r="AX8" s="27">
        <v>15.113333333333335</v>
      </c>
      <c r="AY8" s="27">
        <v>40.416666666666664</v>
      </c>
      <c r="AZ8" s="27">
        <v>2.0866666666666664</v>
      </c>
      <c r="BA8" s="27">
        <v>1.1299999999999999</v>
      </c>
      <c r="BB8" s="27">
        <v>11.523333333333333</v>
      </c>
      <c r="BC8" s="27">
        <v>39.646666666666668</v>
      </c>
      <c r="BD8" s="27">
        <v>26.016666666666666</v>
      </c>
      <c r="BE8" s="27">
        <v>33.603333333333332</v>
      </c>
      <c r="BF8" s="27">
        <v>81.11</v>
      </c>
      <c r="BG8" s="27">
        <v>9.8333333333333339</v>
      </c>
      <c r="BH8" s="27">
        <v>11.29</v>
      </c>
      <c r="BI8" s="27">
        <v>21.583333333333332</v>
      </c>
      <c r="BJ8" s="27">
        <v>2.6166666666666667</v>
      </c>
      <c r="BK8" s="27">
        <v>47.890000000000008</v>
      </c>
      <c r="BL8" s="27">
        <v>10.466666666666667</v>
      </c>
      <c r="BM8" s="27">
        <v>9.4433333333333334</v>
      </c>
    </row>
    <row r="9" spans="1:65" x14ac:dyDescent="0.15">
      <c r="A9" s="13">
        <v>120020250</v>
      </c>
      <c r="B9" t="s">
        <v>185</v>
      </c>
      <c r="C9" t="s">
        <v>194</v>
      </c>
      <c r="D9" t="s">
        <v>195</v>
      </c>
      <c r="E9" s="27">
        <v>14.813333333333333</v>
      </c>
      <c r="F9" s="27">
        <v>5.2633333333333328</v>
      </c>
      <c r="G9" s="27">
        <v>4.7833333333333332</v>
      </c>
      <c r="H9" s="27">
        <v>1.5599999999999998</v>
      </c>
      <c r="I9" s="27">
        <v>1.4833333333333334</v>
      </c>
      <c r="J9" s="27">
        <v>2.6133333333333333</v>
      </c>
      <c r="K9" s="27">
        <v>2.5033333333333334</v>
      </c>
      <c r="L9" s="27">
        <v>1.3066666666666666</v>
      </c>
      <c r="M9" s="27">
        <v>4.0366666666666662</v>
      </c>
      <c r="N9" s="27">
        <v>4.1166666666666663</v>
      </c>
      <c r="O9" s="27">
        <v>0.67666666666666675</v>
      </c>
      <c r="P9" s="27">
        <v>1.8766666666666667</v>
      </c>
      <c r="Q9" s="27">
        <v>4.4533333333333331</v>
      </c>
      <c r="R9" s="27">
        <v>4.0666666666666664</v>
      </c>
      <c r="S9" s="27">
        <v>4.46</v>
      </c>
      <c r="T9" s="27">
        <v>2.5566666666666666</v>
      </c>
      <c r="U9" s="27">
        <v>4.5566666666666658</v>
      </c>
      <c r="V9" s="27">
        <v>1.3699999999999999</v>
      </c>
      <c r="W9" s="27">
        <v>2.0333333333333332</v>
      </c>
      <c r="X9" s="27">
        <v>2.02</v>
      </c>
      <c r="Y9" s="27">
        <v>19.63</v>
      </c>
      <c r="Z9" s="27">
        <v>6.0733333333333333</v>
      </c>
      <c r="AA9" s="27">
        <v>3.3699999999999997</v>
      </c>
      <c r="AB9" s="27">
        <v>2.0033333333333334</v>
      </c>
      <c r="AC9" s="27">
        <v>3.2733333333333334</v>
      </c>
      <c r="AD9" s="27">
        <v>2.3400000000000003</v>
      </c>
      <c r="AE9" s="29">
        <v>1160.8333333333333</v>
      </c>
      <c r="AF9" s="29">
        <v>304200.33333333331</v>
      </c>
      <c r="AG9" s="25">
        <v>5.0183333333333939</v>
      </c>
      <c r="AH9" s="29">
        <v>1232.9704280341173</v>
      </c>
      <c r="AI9" s="27">
        <v>142.23098674171862</v>
      </c>
      <c r="AJ9" s="27" t="s">
        <v>829</v>
      </c>
      <c r="AK9" s="27" t="s">
        <v>829</v>
      </c>
      <c r="AL9" s="27">
        <v>142.23098674171862</v>
      </c>
      <c r="AM9" s="27">
        <v>186.0821</v>
      </c>
      <c r="AN9" s="27">
        <v>44.723333333333336</v>
      </c>
      <c r="AO9" s="30">
        <v>3.3603333333333332</v>
      </c>
      <c r="AP9" s="27">
        <v>96.556666666666672</v>
      </c>
      <c r="AQ9" s="27">
        <v>120</v>
      </c>
      <c r="AR9" s="27">
        <v>109.11333333333334</v>
      </c>
      <c r="AS9" s="27">
        <v>10.236666666666666</v>
      </c>
      <c r="AT9" s="27">
        <v>535.58333333333337</v>
      </c>
      <c r="AU9" s="27">
        <v>4.54</v>
      </c>
      <c r="AV9" s="27">
        <v>10.99</v>
      </c>
      <c r="AW9" s="27">
        <v>4.416666666666667</v>
      </c>
      <c r="AX9" s="27">
        <v>18.333333333333332</v>
      </c>
      <c r="AY9" s="27">
        <v>56.22</v>
      </c>
      <c r="AZ9" s="27">
        <v>2.8833333333333329</v>
      </c>
      <c r="BA9" s="27">
        <v>1.0900000000000001</v>
      </c>
      <c r="BB9" s="27">
        <v>12.450000000000001</v>
      </c>
      <c r="BC9" s="27">
        <v>58.49666666666667</v>
      </c>
      <c r="BD9" s="27">
        <v>29.643333333333331</v>
      </c>
      <c r="BE9" s="27">
        <v>45.4</v>
      </c>
      <c r="BF9" s="27">
        <v>94.89</v>
      </c>
      <c r="BG9" s="27">
        <v>7.3875000000000002</v>
      </c>
      <c r="BH9" s="27">
        <v>11.336666666666666</v>
      </c>
      <c r="BI9" s="27">
        <v>23.33</v>
      </c>
      <c r="BJ9" s="27">
        <v>3.0533333333333332</v>
      </c>
      <c r="BK9" s="27">
        <v>51.223333333333336</v>
      </c>
      <c r="BL9" s="27">
        <v>10.15</v>
      </c>
      <c r="BM9" s="27">
        <v>9.2466666666666679</v>
      </c>
    </row>
    <row r="10" spans="1:65" x14ac:dyDescent="0.15">
      <c r="A10" s="13">
        <v>122520300</v>
      </c>
      <c r="B10" t="s">
        <v>185</v>
      </c>
      <c r="C10" t="s">
        <v>196</v>
      </c>
      <c r="D10" t="s">
        <v>197</v>
      </c>
      <c r="E10" s="27">
        <v>12.506666666666666</v>
      </c>
      <c r="F10" s="27">
        <v>3.4666666666666668</v>
      </c>
      <c r="G10" s="27">
        <v>4.7866666666666662</v>
      </c>
      <c r="H10" s="27">
        <v>1.92</v>
      </c>
      <c r="I10" s="27">
        <v>1.1533333333333333</v>
      </c>
      <c r="J10" s="27">
        <v>2.1366666666666667</v>
      </c>
      <c r="K10" s="27">
        <v>2.1266666666666665</v>
      </c>
      <c r="L10" s="27">
        <v>1.1200000000000001</v>
      </c>
      <c r="M10" s="27">
        <v>4.626666666666666</v>
      </c>
      <c r="N10" s="27">
        <v>3.36</v>
      </c>
      <c r="O10" s="27">
        <v>0.59666666666666668</v>
      </c>
      <c r="P10" s="27">
        <v>1.97</v>
      </c>
      <c r="Q10" s="27">
        <v>4.0566666666666658</v>
      </c>
      <c r="R10" s="27">
        <v>3.776666666666666</v>
      </c>
      <c r="S10" s="27">
        <v>4.62</v>
      </c>
      <c r="T10" s="27">
        <v>2.3733333333333335</v>
      </c>
      <c r="U10" s="27">
        <v>4.206666666666667</v>
      </c>
      <c r="V10" s="27">
        <v>1.4666666666666668</v>
      </c>
      <c r="W10" s="27">
        <v>2.0500000000000003</v>
      </c>
      <c r="X10" s="27">
        <v>1.7566666666666668</v>
      </c>
      <c r="Y10" s="27">
        <v>21.320000000000004</v>
      </c>
      <c r="Z10" s="27">
        <v>4.6800000000000006</v>
      </c>
      <c r="AA10" s="27">
        <v>2.8533333333333335</v>
      </c>
      <c r="AB10" s="27">
        <v>1.7533333333333332</v>
      </c>
      <c r="AC10" s="27">
        <v>2.9566666666666666</v>
      </c>
      <c r="AD10" s="27">
        <v>2.0066666666666668</v>
      </c>
      <c r="AE10" s="29">
        <v>632.5</v>
      </c>
      <c r="AF10" s="29">
        <v>333625</v>
      </c>
      <c r="AG10" s="25">
        <v>4.5470000000000192</v>
      </c>
      <c r="AH10" s="29">
        <v>1277.2972153182054</v>
      </c>
      <c r="AI10" s="27">
        <v>173.7577515610736</v>
      </c>
      <c r="AJ10" s="27" t="s">
        <v>829</v>
      </c>
      <c r="AK10" s="27" t="s">
        <v>829</v>
      </c>
      <c r="AL10" s="27">
        <v>173.7577515610736</v>
      </c>
      <c r="AM10" s="27">
        <v>189.31420000000003</v>
      </c>
      <c r="AN10" s="27">
        <v>52.583333333333336</v>
      </c>
      <c r="AO10" s="30">
        <v>3.66</v>
      </c>
      <c r="AP10" s="27">
        <v>76.333333333333329</v>
      </c>
      <c r="AQ10" s="27">
        <v>80.600000000000009</v>
      </c>
      <c r="AR10" s="27">
        <v>78.533333333333331</v>
      </c>
      <c r="AS10" s="27">
        <v>9.5566666666666666</v>
      </c>
      <c r="AT10" s="27">
        <v>503.67666666666668</v>
      </c>
      <c r="AU10" s="27">
        <v>4.29</v>
      </c>
      <c r="AV10" s="27">
        <v>9.5233333333333334</v>
      </c>
      <c r="AW10" s="27">
        <v>4.4266666666666667</v>
      </c>
      <c r="AX10" s="27">
        <v>17.216666666666669</v>
      </c>
      <c r="AY10" s="27">
        <v>38.083333333333336</v>
      </c>
      <c r="AZ10" s="27">
        <v>2.2233333333333332</v>
      </c>
      <c r="BA10" s="27">
        <v>1.2133333333333336</v>
      </c>
      <c r="BB10" s="27">
        <v>14.046666666666667</v>
      </c>
      <c r="BC10" s="27">
        <v>27.366666666666664</v>
      </c>
      <c r="BD10" s="27">
        <v>20.533333333333331</v>
      </c>
      <c r="BE10" s="27">
        <v>28.95</v>
      </c>
      <c r="BF10" s="27">
        <v>79.166666666666671</v>
      </c>
      <c r="BG10" s="27">
        <v>10.166666666666666</v>
      </c>
      <c r="BH10" s="27">
        <v>13.29</v>
      </c>
      <c r="BI10" s="27">
        <v>14.776666666666666</v>
      </c>
      <c r="BJ10" s="27">
        <v>3.1333333333333333</v>
      </c>
      <c r="BK10" s="27">
        <v>42.75</v>
      </c>
      <c r="BL10" s="27">
        <v>10.409999999999998</v>
      </c>
      <c r="BM10" s="27">
        <v>8.6</v>
      </c>
    </row>
    <row r="11" spans="1:65" x14ac:dyDescent="0.15">
      <c r="A11" s="13">
        <v>126620500</v>
      </c>
      <c r="B11" t="s">
        <v>185</v>
      </c>
      <c r="C11" t="s">
        <v>198</v>
      </c>
      <c r="D11" t="s">
        <v>199</v>
      </c>
      <c r="E11" s="27">
        <v>14.423333333333334</v>
      </c>
      <c r="F11" s="27">
        <v>5.1633333333333331</v>
      </c>
      <c r="G11" s="27">
        <v>4.8299999999999992</v>
      </c>
      <c r="H11" s="27">
        <v>1.5399999999999998</v>
      </c>
      <c r="I11" s="27">
        <v>1.0633333333333332</v>
      </c>
      <c r="J11" s="27">
        <v>2.2200000000000002</v>
      </c>
      <c r="K11" s="27">
        <v>2.0366666666666666</v>
      </c>
      <c r="L11" s="27">
        <v>1.0866666666666667</v>
      </c>
      <c r="M11" s="27">
        <v>4.2866666666666662</v>
      </c>
      <c r="N11" s="27">
        <v>3.4000000000000004</v>
      </c>
      <c r="O11" s="27">
        <v>0.58333333333333337</v>
      </c>
      <c r="P11" s="27">
        <v>1.8466666666666667</v>
      </c>
      <c r="Q11" s="27">
        <v>4.2033333333333331</v>
      </c>
      <c r="R11" s="27">
        <v>3.8633333333333333</v>
      </c>
      <c r="S11" s="27">
        <v>5.0333333333333341</v>
      </c>
      <c r="T11" s="27">
        <v>2.36</v>
      </c>
      <c r="U11" s="27">
        <v>4.2866666666666662</v>
      </c>
      <c r="V11" s="27">
        <v>1.21</v>
      </c>
      <c r="W11" s="27">
        <v>2.0366666666666666</v>
      </c>
      <c r="X11" s="27">
        <v>1.8066666666666666</v>
      </c>
      <c r="Y11" s="27">
        <v>19.883333333333336</v>
      </c>
      <c r="Z11" s="27">
        <v>4.4733333333333336</v>
      </c>
      <c r="AA11" s="27">
        <v>3.1066666666666669</v>
      </c>
      <c r="AB11" s="27">
        <v>1.0666666666666667</v>
      </c>
      <c r="AC11" s="27">
        <v>3.2899999999999996</v>
      </c>
      <c r="AD11" s="27">
        <v>2.2866666666666666</v>
      </c>
      <c r="AE11" s="29">
        <v>1023.11</v>
      </c>
      <c r="AF11" s="29">
        <v>350811</v>
      </c>
      <c r="AG11" s="25">
        <v>4.396333333333363</v>
      </c>
      <c r="AH11" s="29">
        <v>1321.7122768335241</v>
      </c>
      <c r="AI11" s="27">
        <v>173.74483383958969</v>
      </c>
      <c r="AJ11" s="27" t="s">
        <v>829</v>
      </c>
      <c r="AK11" s="27" t="s">
        <v>829</v>
      </c>
      <c r="AL11" s="27">
        <v>173.74483383958969</v>
      </c>
      <c r="AM11" s="27">
        <v>186.0821</v>
      </c>
      <c r="AN11" s="27">
        <v>51.223333333333336</v>
      </c>
      <c r="AO11" s="30">
        <v>3.5533333333333332</v>
      </c>
      <c r="AP11" s="27">
        <v>88.776666666666657</v>
      </c>
      <c r="AQ11" s="27">
        <v>124.5</v>
      </c>
      <c r="AR11" s="27">
        <v>99.166666666666671</v>
      </c>
      <c r="AS11" s="27">
        <v>9.5133333333333336</v>
      </c>
      <c r="AT11" s="27">
        <v>432.83333333333331</v>
      </c>
      <c r="AU11" s="27">
        <v>4.3233333333333333</v>
      </c>
      <c r="AV11" s="27">
        <v>10.866666666666667</v>
      </c>
      <c r="AW11" s="27">
        <v>4.3166666666666673</v>
      </c>
      <c r="AX11" s="27">
        <v>21.416666666666668</v>
      </c>
      <c r="AY11" s="27">
        <v>49.333333333333336</v>
      </c>
      <c r="AZ11" s="27">
        <v>2.5333333333333332</v>
      </c>
      <c r="BA11" s="27">
        <v>1.0066666666666668</v>
      </c>
      <c r="BB11" s="27">
        <v>12.906666666666666</v>
      </c>
      <c r="BC11" s="27">
        <v>33.216666666666669</v>
      </c>
      <c r="BD11" s="27">
        <v>25.493333333333329</v>
      </c>
      <c r="BE11" s="27">
        <v>28.560000000000002</v>
      </c>
      <c r="BF11" s="27">
        <v>113.11</v>
      </c>
      <c r="BG11" s="27">
        <v>13.218888888888889</v>
      </c>
      <c r="BH11" s="27">
        <v>13.01</v>
      </c>
      <c r="BI11" s="27">
        <v>20.333333333333332</v>
      </c>
      <c r="BJ11" s="27">
        <v>2.7433333333333336</v>
      </c>
      <c r="BK11" s="27">
        <v>55.830000000000005</v>
      </c>
      <c r="BL11" s="27">
        <v>10.246666666666668</v>
      </c>
      <c r="BM11" s="27">
        <v>9.5966666666666658</v>
      </c>
    </row>
    <row r="12" spans="1:65" x14ac:dyDescent="0.15">
      <c r="A12" s="13">
        <v>133660600</v>
      </c>
      <c r="B12" t="s">
        <v>185</v>
      </c>
      <c r="C12" t="s">
        <v>200</v>
      </c>
      <c r="D12" t="s">
        <v>201</v>
      </c>
      <c r="E12" s="27">
        <v>13.096666666666669</v>
      </c>
      <c r="F12" s="27">
        <v>4.9400000000000004</v>
      </c>
      <c r="G12" s="27">
        <v>4.833333333333333</v>
      </c>
      <c r="H12" s="27">
        <v>1.6966666666666665</v>
      </c>
      <c r="I12" s="27">
        <v>1.0266666666666666</v>
      </c>
      <c r="J12" s="27">
        <v>2.78</v>
      </c>
      <c r="K12" s="27">
        <v>2.1999999999999997</v>
      </c>
      <c r="L12" s="27">
        <v>1.07</v>
      </c>
      <c r="M12" s="27">
        <v>3.8800000000000003</v>
      </c>
      <c r="N12" s="27">
        <v>3.7366666666666664</v>
      </c>
      <c r="O12" s="27">
        <v>0.6333333333333333</v>
      </c>
      <c r="P12" s="27">
        <v>1.7700000000000002</v>
      </c>
      <c r="Q12" s="27">
        <v>4.253333333333333</v>
      </c>
      <c r="R12" s="27">
        <v>3.75</v>
      </c>
      <c r="S12" s="27">
        <v>4.5333333333333332</v>
      </c>
      <c r="T12" s="27">
        <v>2.9966666666666666</v>
      </c>
      <c r="U12" s="27">
        <v>3.6566666666666663</v>
      </c>
      <c r="V12" s="27">
        <v>1.3366666666666669</v>
      </c>
      <c r="W12" s="27">
        <v>2.0133333333333332</v>
      </c>
      <c r="X12" s="27">
        <v>2.3566666666666669</v>
      </c>
      <c r="Y12" s="27">
        <v>19.62</v>
      </c>
      <c r="Z12" s="27">
        <v>4.8500000000000005</v>
      </c>
      <c r="AA12" s="27">
        <v>3.4633333333333334</v>
      </c>
      <c r="AB12" s="27">
        <v>1.4366666666666665</v>
      </c>
      <c r="AC12" s="27">
        <v>3.1</v>
      </c>
      <c r="AD12" s="27">
        <v>2.1933333333333334</v>
      </c>
      <c r="AE12" s="29">
        <v>920.64</v>
      </c>
      <c r="AF12" s="29">
        <v>248272.33333333334</v>
      </c>
      <c r="AG12" s="25">
        <v>4.9791666666666643</v>
      </c>
      <c r="AH12" s="29">
        <v>1000.6264105636274</v>
      </c>
      <c r="AI12" s="27" t="s">
        <v>829</v>
      </c>
      <c r="AJ12" s="27">
        <v>114.44871589996926</v>
      </c>
      <c r="AK12" s="27">
        <v>62.812043166506605</v>
      </c>
      <c r="AL12" s="27">
        <v>177.26075906647586</v>
      </c>
      <c r="AM12" s="27">
        <v>185.85419999999999</v>
      </c>
      <c r="AN12" s="27">
        <v>40.196666666666665</v>
      </c>
      <c r="AO12" s="30">
        <v>3.6100000000000008</v>
      </c>
      <c r="AP12" s="27">
        <v>122.89</v>
      </c>
      <c r="AQ12" s="27">
        <v>107.5</v>
      </c>
      <c r="AR12" s="27">
        <v>112.65666666666668</v>
      </c>
      <c r="AS12" s="27">
        <v>10.216666666666667</v>
      </c>
      <c r="AT12" s="27">
        <v>499.72666666666669</v>
      </c>
      <c r="AU12" s="27">
        <v>4.833333333333333</v>
      </c>
      <c r="AV12" s="27">
        <v>9.7666666666666675</v>
      </c>
      <c r="AW12" s="27">
        <v>4.3566666666666665</v>
      </c>
      <c r="AX12" s="27">
        <v>18</v>
      </c>
      <c r="AY12" s="27">
        <v>33.75</v>
      </c>
      <c r="AZ12" s="27">
        <v>1.8</v>
      </c>
      <c r="BA12" s="27">
        <v>1</v>
      </c>
      <c r="BB12" s="27">
        <v>12.883333333333333</v>
      </c>
      <c r="BC12" s="27">
        <v>23.47</v>
      </c>
      <c r="BD12" s="27">
        <v>18.816666666666666</v>
      </c>
      <c r="BE12" s="27">
        <v>23.923333333333332</v>
      </c>
      <c r="BF12" s="27">
        <v>91</v>
      </c>
      <c r="BG12" s="27">
        <v>8.0102777777777785</v>
      </c>
      <c r="BH12" s="27">
        <v>12.343333333333334</v>
      </c>
      <c r="BI12" s="27">
        <v>15.39</v>
      </c>
      <c r="BJ12" s="27">
        <v>2.4866666666666668</v>
      </c>
      <c r="BK12" s="27">
        <v>53.72</v>
      </c>
      <c r="BL12" s="27">
        <v>10.3</v>
      </c>
      <c r="BM12" s="27">
        <v>9.706666666666667</v>
      </c>
    </row>
    <row r="13" spans="1:65" x14ac:dyDescent="0.15">
      <c r="A13" s="13">
        <v>133860700</v>
      </c>
      <c r="B13" t="s">
        <v>185</v>
      </c>
      <c r="C13" t="s">
        <v>202</v>
      </c>
      <c r="D13" t="s">
        <v>203</v>
      </c>
      <c r="E13" s="27">
        <v>11.106666666666667</v>
      </c>
      <c r="F13" s="27">
        <v>4.6733333333333338</v>
      </c>
      <c r="G13" s="27">
        <v>4.666666666666667</v>
      </c>
      <c r="H13" s="27">
        <v>1.89</v>
      </c>
      <c r="I13" s="27">
        <v>1.0266666666666666</v>
      </c>
      <c r="J13" s="27">
        <v>2.4966666666666666</v>
      </c>
      <c r="K13" s="27">
        <v>2.6566666666666667</v>
      </c>
      <c r="L13" s="27">
        <v>1.1333333333333331</v>
      </c>
      <c r="M13" s="27">
        <v>4.0233333333333334</v>
      </c>
      <c r="N13" s="27">
        <v>3.1733333333333333</v>
      </c>
      <c r="O13" s="27">
        <v>0.68666666666666665</v>
      </c>
      <c r="P13" s="27">
        <v>2.1133333333333333</v>
      </c>
      <c r="Q13" s="27">
        <v>4.26</v>
      </c>
      <c r="R13" s="27">
        <v>3.7300000000000004</v>
      </c>
      <c r="S13" s="27">
        <v>4.79</v>
      </c>
      <c r="T13" s="27">
        <v>2.5166666666666666</v>
      </c>
      <c r="U13" s="27">
        <v>4.2166666666666659</v>
      </c>
      <c r="V13" s="27">
        <v>1.1366666666666665</v>
      </c>
      <c r="W13" s="27">
        <v>2.0499999999999998</v>
      </c>
      <c r="X13" s="27">
        <v>1.8499999999999999</v>
      </c>
      <c r="Y13" s="27">
        <v>20.733333333333334</v>
      </c>
      <c r="Z13" s="27">
        <v>5.0966666666666667</v>
      </c>
      <c r="AA13" s="27">
        <v>2.8166666666666669</v>
      </c>
      <c r="AB13" s="27">
        <v>1.1399999999999999</v>
      </c>
      <c r="AC13" s="27">
        <v>3.18</v>
      </c>
      <c r="AD13" s="27">
        <v>1.6600000000000001</v>
      </c>
      <c r="AE13" s="29">
        <v>978.97333333333336</v>
      </c>
      <c r="AF13" s="29">
        <v>321557</v>
      </c>
      <c r="AG13" s="25">
        <v>4.8416666666666917</v>
      </c>
      <c r="AH13" s="29">
        <v>1274.6313869871456</v>
      </c>
      <c r="AI13" s="27">
        <v>178.69040035893178</v>
      </c>
      <c r="AJ13" s="27" t="s">
        <v>829</v>
      </c>
      <c r="AK13" s="27" t="s">
        <v>829</v>
      </c>
      <c r="AL13" s="27">
        <v>178.69040035893178</v>
      </c>
      <c r="AM13" s="27">
        <v>189.31420000000003</v>
      </c>
      <c r="AN13" s="27">
        <v>50.933333333333337</v>
      </c>
      <c r="AO13" s="30">
        <v>3.4803333333333328</v>
      </c>
      <c r="AP13" s="27">
        <v>93.866666666666674</v>
      </c>
      <c r="AQ13" s="27">
        <v>97.666666666666671</v>
      </c>
      <c r="AR13" s="27">
        <v>79.666666666666671</v>
      </c>
      <c r="AS13" s="27">
        <v>10.966666666666667</v>
      </c>
      <c r="AT13" s="27">
        <v>498.87000000000006</v>
      </c>
      <c r="AU13" s="27">
        <v>4.6566666666666663</v>
      </c>
      <c r="AV13" s="27">
        <v>10.79</v>
      </c>
      <c r="AW13" s="27">
        <v>4.123333333333334</v>
      </c>
      <c r="AX13" s="27">
        <v>21.400000000000002</v>
      </c>
      <c r="AY13" s="27">
        <v>50.933333333333337</v>
      </c>
      <c r="AZ13" s="27">
        <v>2.4333333333333336</v>
      </c>
      <c r="BA13" s="27">
        <v>1.07</v>
      </c>
      <c r="BB13" s="27">
        <v>14.006666666666666</v>
      </c>
      <c r="BC13" s="27">
        <v>31.816666666666666</v>
      </c>
      <c r="BD13" s="27">
        <v>27.319999999999997</v>
      </c>
      <c r="BE13" s="27">
        <v>35.923333333333339</v>
      </c>
      <c r="BF13" s="27">
        <v>80.11333333333333</v>
      </c>
      <c r="BG13" s="27">
        <v>6.9394444444444447</v>
      </c>
      <c r="BH13" s="27">
        <v>8.0433333333333348</v>
      </c>
      <c r="BI13" s="27">
        <v>11.800000000000002</v>
      </c>
      <c r="BJ13" s="27">
        <v>2.4166666666666665</v>
      </c>
      <c r="BK13" s="27">
        <v>57.053333333333335</v>
      </c>
      <c r="BL13" s="27">
        <v>10.403333333333334</v>
      </c>
      <c r="BM13" s="27">
        <v>9.173333333333332</v>
      </c>
    </row>
    <row r="14" spans="1:65" x14ac:dyDescent="0.15">
      <c r="A14" s="13">
        <v>211260100</v>
      </c>
      <c r="B14" t="s">
        <v>204</v>
      </c>
      <c r="C14" t="s">
        <v>205</v>
      </c>
      <c r="D14" t="s">
        <v>206</v>
      </c>
      <c r="E14" s="27">
        <v>16.43</v>
      </c>
      <c r="F14" s="27">
        <v>5.9566666666666661</v>
      </c>
      <c r="G14" s="27">
        <v>5.41</v>
      </c>
      <c r="H14" s="27">
        <v>2.2466666666666666</v>
      </c>
      <c r="I14" s="27">
        <v>1.62</v>
      </c>
      <c r="J14" s="27">
        <v>2.85</v>
      </c>
      <c r="K14" s="27">
        <v>2.1566666666666667</v>
      </c>
      <c r="L14" s="27">
        <v>1.5866666666666667</v>
      </c>
      <c r="M14" s="27">
        <v>4.4200000000000008</v>
      </c>
      <c r="N14" s="27">
        <v>3.9266666666666672</v>
      </c>
      <c r="O14" s="27">
        <v>0.90666666666666673</v>
      </c>
      <c r="P14" s="27">
        <v>2.31</v>
      </c>
      <c r="Q14" s="27">
        <v>4.7433333333333332</v>
      </c>
      <c r="R14" s="27">
        <v>4.6099999999999994</v>
      </c>
      <c r="S14" s="27">
        <v>6.2866666666666662</v>
      </c>
      <c r="T14" s="27">
        <v>3.4600000000000004</v>
      </c>
      <c r="U14" s="27">
        <v>6.0900000000000007</v>
      </c>
      <c r="V14" s="27">
        <v>1.7866666666666664</v>
      </c>
      <c r="W14" s="27">
        <v>2.3933333333333335</v>
      </c>
      <c r="X14" s="27">
        <v>2.8766666666666665</v>
      </c>
      <c r="Y14" s="27">
        <v>21.783333333333331</v>
      </c>
      <c r="Z14" s="27">
        <v>7.666666666666667</v>
      </c>
      <c r="AA14" s="27">
        <v>3.81</v>
      </c>
      <c r="AB14" s="27">
        <v>1.4933333333333334</v>
      </c>
      <c r="AC14" s="27">
        <v>4.2233333333333327</v>
      </c>
      <c r="AD14" s="27">
        <v>2.1</v>
      </c>
      <c r="AE14" s="29">
        <v>1516.11</v>
      </c>
      <c r="AF14" s="29">
        <v>656122.33333333337</v>
      </c>
      <c r="AG14" s="25">
        <v>4.9055555555555967</v>
      </c>
      <c r="AH14" s="29">
        <v>2619.2287664968385</v>
      </c>
      <c r="AI14" s="27" t="s">
        <v>829</v>
      </c>
      <c r="AJ14" s="27">
        <v>102.06788345760786</v>
      </c>
      <c r="AK14" s="27">
        <v>130.3050349489159</v>
      </c>
      <c r="AL14" s="27">
        <v>232.37291840652375</v>
      </c>
      <c r="AM14" s="27">
        <v>188.62359999999998</v>
      </c>
      <c r="AN14" s="27">
        <v>63.21</v>
      </c>
      <c r="AO14" s="30">
        <v>4.4883333333333333</v>
      </c>
      <c r="AP14" s="27">
        <v>252.88666666666666</v>
      </c>
      <c r="AQ14" s="27">
        <v>228.37333333333333</v>
      </c>
      <c r="AR14" s="27">
        <v>152.07666666666668</v>
      </c>
      <c r="AS14" s="27">
        <v>11.296666666666667</v>
      </c>
      <c r="AT14" s="27">
        <v>513.05333333333328</v>
      </c>
      <c r="AU14" s="27">
        <v>5.3633333333333333</v>
      </c>
      <c r="AV14" s="27">
        <v>12.473333333333334</v>
      </c>
      <c r="AW14" s="27">
        <v>7.81</v>
      </c>
      <c r="AX14" s="27">
        <v>27.633333333333336</v>
      </c>
      <c r="AY14" s="27">
        <v>55</v>
      </c>
      <c r="AZ14" s="27">
        <v>3.26</v>
      </c>
      <c r="BA14" s="27">
        <v>1.1900000000000002</v>
      </c>
      <c r="BB14" s="27">
        <v>16.679999999999996</v>
      </c>
      <c r="BC14" s="27">
        <v>34.083333333333336</v>
      </c>
      <c r="BD14" s="27">
        <v>29.496666666666666</v>
      </c>
      <c r="BE14" s="27">
        <v>34.800000000000004</v>
      </c>
      <c r="BF14" s="27">
        <v>102.25</v>
      </c>
      <c r="BG14" s="27">
        <v>15.53</v>
      </c>
      <c r="BH14" s="27">
        <v>12.526666666666666</v>
      </c>
      <c r="BI14" s="27">
        <v>17.333333333333332</v>
      </c>
      <c r="BJ14" s="27">
        <v>3.7133333333333334</v>
      </c>
      <c r="BK14" s="27">
        <v>82.683333333333337</v>
      </c>
      <c r="BL14" s="27">
        <v>10.823333333333332</v>
      </c>
      <c r="BM14" s="27">
        <v>10.806666666666667</v>
      </c>
    </row>
    <row r="15" spans="1:65" x14ac:dyDescent="0.15">
      <c r="A15" s="13">
        <v>221820300</v>
      </c>
      <c r="B15" t="s">
        <v>204</v>
      </c>
      <c r="C15" t="s">
        <v>207</v>
      </c>
      <c r="D15" t="s">
        <v>208</v>
      </c>
      <c r="E15" s="27">
        <v>16.863333333333333</v>
      </c>
      <c r="F15" s="27">
        <v>6.3166666666666664</v>
      </c>
      <c r="G15" s="27">
        <v>5.4266666666666659</v>
      </c>
      <c r="H15" s="27">
        <v>1.7133333333333332</v>
      </c>
      <c r="I15" s="27">
        <v>1.23</v>
      </c>
      <c r="J15" s="27">
        <v>2.99</v>
      </c>
      <c r="K15" s="27">
        <v>2.0366666666666666</v>
      </c>
      <c r="L15" s="27">
        <v>1.656666666666667</v>
      </c>
      <c r="M15" s="27">
        <v>4.8899999999999997</v>
      </c>
      <c r="N15" s="27">
        <v>4.623333333333334</v>
      </c>
      <c r="O15" s="27">
        <v>0.81</v>
      </c>
      <c r="P15" s="27">
        <v>2.56</v>
      </c>
      <c r="Q15" s="27">
        <v>5.3233333333333333</v>
      </c>
      <c r="R15" s="27">
        <v>4.0199999999999996</v>
      </c>
      <c r="S15" s="27">
        <v>6.02</v>
      </c>
      <c r="T15" s="27">
        <v>3.03</v>
      </c>
      <c r="U15" s="27">
        <v>5.3866666666666667</v>
      </c>
      <c r="V15" s="27">
        <v>1.6066666666666667</v>
      </c>
      <c r="W15" s="27">
        <v>2.4466666666666668</v>
      </c>
      <c r="X15" s="27">
        <v>2.7233333333333332</v>
      </c>
      <c r="Y15" s="27">
        <v>21.450000000000003</v>
      </c>
      <c r="Z15" s="27">
        <v>8.1533333333333342</v>
      </c>
      <c r="AA15" s="27">
        <v>3.4533333333333331</v>
      </c>
      <c r="AB15" s="27">
        <v>1.5066666666666666</v>
      </c>
      <c r="AC15" s="27">
        <v>4.083333333333333</v>
      </c>
      <c r="AD15" s="27">
        <v>2.8266666666666667</v>
      </c>
      <c r="AE15" s="29">
        <v>1393.8333333333333</v>
      </c>
      <c r="AF15" s="29">
        <v>465910</v>
      </c>
      <c r="AG15" s="25">
        <v>4.5000000000001128</v>
      </c>
      <c r="AH15" s="29">
        <v>1773.8308697802861</v>
      </c>
      <c r="AI15" s="27" t="s">
        <v>829</v>
      </c>
      <c r="AJ15" s="27">
        <v>240.33327287</v>
      </c>
      <c r="AK15" s="27">
        <v>272.24446092154449</v>
      </c>
      <c r="AL15" s="27">
        <v>512.57773379154446</v>
      </c>
      <c r="AM15" s="27">
        <v>185.62359999999998</v>
      </c>
      <c r="AN15" s="27">
        <v>51.206666666666671</v>
      </c>
      <c r="AO15" s="30">
        <v>4.7833333333333332</v>
      </c>
      <c r="AP15" s="27">
        <v>265.14000000000004</v>
      </c>
      <c r="AQ15" s="27">
        <v>232.33333333333334</v>
      </c>
      <c r="AR15" s="27">
        <v>159.54999999999998</v>
      </c>
      <c r="AS15" s="27">
        <v>11.463333333333333</v>
      </c>
      <c r="AT15" s="27">
        <v>516.06333333333339</v>
      </c>
      <c r="AU15" s="27">
        <v>5.69</v>
      </c>
      <c r="AV15" s="27">
        <v>13.223333333333334</v>
      </c>
      <c r="AW15" s="27">
        <v>7.6500000000000012</v>
      </c>
      <c r="AX15" s="27">
        <v>29.77</v>
      </c>
      <c r="AY15" s="27">
        <v>55.056666666666672</v>
      </c>
      <c r="AZ15" s="27">
        <v>2.9033333333333329</v>
      </c>
      <c r="BA15" s="27">
        <v>1.1666666666666667</v>
      </c>
      <c r="BB15" s="27">
        <v>19.443333333333332</v>
      </c>
      <c r="BC15" s="27">
        <v>23.33</v>
      </c>
      <c r="BD15" s="27">
        <v>21.99</v>
      </c>
      <c r="BE15" s="27">
        <v>32.326666666666661</v>
      </c>
      <c r="BF15" s="27">
        <v>100</v>
      </c>
      <c r="BG15" s="27">
        <v>15.99</v>
      </c>
      <c r="BH15" s="27">
        <v>14.949999999999998</v>
      </c>
      <c r="BI15" s="27">
        <v>15.883333333333333</v>
      </c>
      <c r="BJ15" s="27">
        <v>3.3266666666666667</v>
      </c>
      <c r="BK15" s="27">
        <v>60.79</v>
      </c>
      <c r="BL15" s="27">
        <v>10.88</v>
      </c>
      <c r="BM15" s="27">
        <v>9.1000000000000014</v>
      </c>
    </row>
    <row r="16" spans="1:65" x14ac:dyDescent="0.15">
      <c r="A16" s="13">
        <v>227940400</v>
      </c>
      <c r="B16" t="s">
        <v>204</v>
      </c>
      <c r="C16" t="s">
        <v>209</v>
      </c>
      <c r="D16" t="s">
        <v>210</v>
      </c>
      <c r="E16" s="27">
        <v>17.600000000000001</v>
      </c>
      <c r="F16" s="27">
        <v>6.0433333333333339</v>
      </c>
      <c r="G16" s="27">
        <v>5.53</v>
      </c>
      <c r="H16" s="27">
        <v>2.0799999999999996</v>
      </c>
      <c r="I16" s="27">
        <v>1.8533333333333333</v>
      </c>
      <c r="J16" s="27">
        <v>3.59</v>
      </c>
      <c r="K16" s="27">
        <v>2.36</v>
      </c>
      <c r="L16" s="27">
        <v>1.4733333333333334</v>
      </c>
      <c r="M16" s="27">
        <v>5.2566666666666668</v>
      </c>
      <c r="N16" s="27">
        <v>4.1566666666666672</v>
      </c>
      <c r="O16" s="27">
        <v>0.98999999999999988</v>
      </c>
      <c r="P16" s="27">
        <v>2.8166666666666669</v>
      </c>
      <c r="Q16" s="27">
        <v>5.7333333333333334</v>
      </c>
      <c r="R16" s="27">
        <v>4.8466666666666667</v>
      </c>
      <c r="S16" s="27">
        <v>6.2633333333333328</v>
      </c>
      <c r="T16" s="27">
        <v>3.67</v>
      </c>
      <c r="U16" s="27">
        <v>5.6866666666666674</v>
      </c>
      <c r="V16" s="27">
        <v>1.9133333333333333</v>
      </c>
      <c r="W16" s="27">
        <v>2.706666666666667</v>
      </c>
      <c r="X16" s="27">
        <v>2.7766666666666668</v>
      </c>
      <c r="Y16" s="27">
        <v>21.429999999999996</v>
      </c>
      <c r="Z16" s="27">
        <v>8.7233333333333345</v>
      </c>
      <c r="AA16" s="27">
        <v>4.1399999999999997</v>
      </c>
      <c r="AB16" s="27">
        <v>2.1966666666666668</v>
      </c>
      <c r="AC16" s="27">
        <v>4.5633333333333335</v>
      </c>
      <c r="AD16" s="27">
        <v>3.0666666666666664</v>
      </c>
      <c r="AE16" s="29">
        <v>1747.6666666666667</v>
      </c>
      <c r="AF16" s="29">
        <v>677731.66666666663</v>
      </c>
      <c r="AG16" s="25">
        <v>4.6750000000000789</v>
      </c>
      <c r="AH16" s="29">
        <v>2635.7481186807199</v>
      </c>
      <c r="AI16" s="27" t="s">
        <v>829</v>
      </c>
      <c r="AJ16" s="27">
        <v>107.02411351276265</v>
      </c>
      <c r="AK16" s="27">
        <v>167.94055555555556</v>
      </c>
      <c r="AL16" s="27">
        <v>274.96466906831824</v>
      </c>
      <c r="AM16" s="27">
        <v>195.82360000000003</v>
      </c>
      <c r="AN16" s="27">
        <v>68.833333333333329</v>
      </c>
      <c r="AO16" s="30">
        <v>4.3423333333333334</v>
      </c>
      <c r="AP16" s="27">
        <v>231.12666666666667</v>
      </c>
      <c r="AQ16" s="27">
        <v>235.22333333333333</v>
      </c>
      <c r="AR16" s="27">
        <v>162.58333333333334</v>
      </c>
      <c r="AS16" s="27">
        <v>11.75</v>
      </c>
      <c r="AT16" s="27">
        <v>458.25666666666666</v>
      </c>
      <c r="AU16" s="27">
        <v>5.623333333333334</v>
      </c>
      <c r="AV16" s="27">
        <v>12.656666666666666</v>
      </c>
      <c r="AW16" s="27">
        <v>4.8233333333333333</v>
      </c>
      <c r="AX16" s="27">
        <v>22.276666666666667</v>
      </c>
      <c r="AY16" s="27">
        <v>50.473333333333336</v>
      </c>
      <c r="AZ16" s="27">
        <v>3.7600000000000002</v>
      </c>
      <c r="BA16" s="27">
        <v>1.3566666666666667</v>
      </c>
      <c r="BB16" s="27">
        <v>16.696666666666669</v>
      </c>
      <c r="BC16" s="27">
        <v>50</v>
      </c>
      <c r="BD16" s="27">
        <v>34.083333333333336</v>
      </c>
      <c r="BE16" s="27">
        <v>46.166666666666664</v>
      </c>
      <c r="BF16" s="27">
        <v>60.5</v>
      </c>
      <c r="BG16" s="27">
        <v>7.6680555555555543</v>
      </c>
      <c r="BH16" s="27">
        <v>12.416666666666666</v>
      </c>
      <c r="BI16" s="27">
        <v>14.926666666666668</v>
      </c>
      <c r="BJ16" s="27">
        <v>3.6566666666666667</v>
      </c>
      <c r="BK16" s="27">
        <v>73.37</v>
      </c>
      <c r="BL16" s="27">
        <v>11.226666666666667</v>
      </c>
      <c r="BM16" s="27">
        <v>13.156666666666666</v>
      </c>
    </row>
    <row r="17" spans="1:65" x14ac:dyDescent="0.15">
      <c r="A17" s="13">
        <v>288888550</v>
      </c>
      <c r="B17" t="s">
        <v>204</v>
      </c>
      <c r="C17" t="s">
        <v>838</v>
      </c>
      <c r="D17" t="s">
        <v>814</v>
      </c>
      <c r="E17" s="27">
        <v>16.208416687022908</v>
      </c>
      <c r="F17" s="27">
        <v>6.9351686889039472</v>
      </c>
      <c r="G17" s="27">
        <v>6.5397139774687432</v>
      </c>
      <c r="H17" s="27">
        <v>2.7327133073895751</v>
      </c>
      <c r="I17" s="27">
        <v>2.9641952628160353</v>
      </c>
      <c r="J17" s="27">
        <v>4.1612042572817467</v>
      </c>
      <c r="K17" s="27">
        <v>2.6232774106615504</v>
      </c>
      <c r="L17" s="27">
        <v>2.7948643655873351</v>
      </c>
      <c r="M17" s="27">
        <v>5.5963556047686991</v>
      </c>
      <c r="N17" s="27">
        <v>4.3492754597983714</v>
      </c>
      <c r="O17" s="27">
        <v>1.7066644391434087</v>
      </c>
      <c r="P17" s="27">
        <v>3.9509051258717478</v>
      </c>
      <c r="Q17" s="27">
        <v>5.2962585415193653</v>
      </c>
      <c r="R17" s="27">
        <v>4.9081352833540279</v>
      </c>
      <c r="S17" s="27">
        <v>7.2162470483466548</v>
      </c>
      <c r="T17" s="27">
        <v>5.0853801799621747</v>
      </c>
      <c r="U17" s="27">
        <v>5.5453601378291779</v>
      </c>
      <c r="V17" s="27">
        <v>2.1480336044221109</v>
      </c>
      <c r="W17" s="27">
        <v>2.5727844519729275</v>
      </c>
      <c r="X17" s="27">
        <v>2.7289464686386418</v>
      </c>
      <c r="Y17" s="27">
        <v>22.611277286869552</v>
      </c>
      <c r="Z17" s="27">
        <v>9.5788884758587596</v>
      </c>
      <c r="AA17" s="27">
        <v>4.2052390259333308</v>
      </c>
      <c r="AB17" s="27">
        <v>1.6325404743678966</v>
      </c>
      <c r="AC17" s="27">
        <v>3.7756756818908408</v>
      </c>
      <c r="AD17" s="27">
        <v>3.5100853209025558</v>
      </c>
      <c r="AE17" s="29">
        <v>1551.8258172551177</v>
      </c>
      <c r="AF17" s="29">
        <v>459016.40240897727</v>
      </c>
      <c r="AG17" s="25">
        <v>4.7763928371017101</v>
      </c>
      <c r="AH17" s="29">
        <v>1805.4788783964634</v>
      </c>
      <c r="AI17" s="27" t="s">
        <v>829</v>
      </c>
      <c r="AJ17" s="27">
        <v>83.081773129173939</v>
      </c>
      <c r="AK17" s="27">
        <v>168.83219432234841</v>
      </c>
      <c r="AL17" s="27">
        <v>251.91396745152235</v>
      </c>
      <c r="AM17" s="27">
        <v>195.69202662864041</v>
      </c>
      <c r="AN17" s="27">
        <v>79.950584269108148</v>
      </c>
      <c r="AO17" s="30">
        <v>4.7993897924786966</v>
      </c>
      <c r="AP17" s="27">
        <v>244.16768660673927</v>
      </c>
      <c r="AQ17" s="27">
        <v>250.20814310794071</v>
      </c>
      <c r="AR17" s="27">
        <v>155.18784607267926</v>
      </c>
      <c r="AS17" s="27">
        <v>12.489571545857558</v>
      </c>
      <c r="AT17" s="27">
        <v>479.96417074801815</v>
      </c>
      <c r="AU17" s="27">
        <v>7.1966732161520399</v>
      </c>
      <c r="AV17" s="27">
        <v>20.837910927704709</v>
      </c>
      <c r="AW17" s="27">
        <v>6.48284734736069</v>
      </c>
      <c r="AX17" s="27">
        <v>34.711314520080492</v>
      </c>
      <c r="AY17" s="27">
        <v>54.747567294931777</v>
      </c>
      <c r="AZ17" s="27">
        <v>3.2533881831161673</v>
      </c>
      <c r="BA17" s="27">
        <v>3.0016266010018273</v>
      </c>
      <c r="BB17" s="27">
        <v>13.652669904639017</v>
      </c>
      <c r="BC17" s="27">
        <v>48.437583158217365</v>
      </c>
      <c r="BD17" s="27">
        <v>21.38652490616111</v>
      </c>
      <c r="BE17" s="27">
        <v>56.776069013005745</v>
      </c>
      <c r="BF17" s="27">
        <v>96.777134369487783</v>
      </c>
      <c r="BG17" s="27">
        <v>10.144494298863755</v>
      </c>
      <c r="BH17" s="27">
        <v>12.441199422881219</v>
      </c>
      <c r="BI17" s="27">
        <v>11.992830299081538</v>
      </c>
      <c r="BJ17" s="27">
        <v>3.0776400431035094</v>
      </c>
      <c r="BK17" s="27">
        <v>89.581238097155975</v>
      </c>
      <c r="BL17" s="27">
        <v>12.86056354108568</v>
      </c>
      <c r="BM17" s="27">
        <v>14.128731081931306</v>
      </c>
    </row>
    <row r="18" spans="1:65" x14ac:dyDescent="0.15">
      <c r="A18" s="13">
        <v>429420150</v>
      </c>
      <c r="B18" t="s">
        <v>211</v>
      </c>
      <c r="C18" t="s">
        <v>214</v>
      </c>
      <c r="D18" t="s">
        <v>215</v>
      </c>
      <c r="E18" s="27">
        <v>13.82</v>
      </c>
      <c r="F18" s="27">
        <v>5.0366666666666662</v>
      </c>
      <c r="G18" s="27">
        <v>4.6966666666666663</v>
      </c>
      <c r="H18" s="27">
        <v>1.3133333333333332</v>
      </c>
      <c r="I18" s="27">
        <v>0.94000000000000006</v>
      </c>
      <c r="J18" s="27">
        <v>2.0066666666666664</v>
      </c>
      <c r="K18" s="27">
        <v>2.16</v>
      </c>
      <c r="L18" s="27">
        <v>1.4866666666666666</v>
      </c>
      <c r="M18" s="27">
        <v>4.3233333333333333</v>
      </c>
      <c r="N18" s="27">
        <v>2.6766666666666672</v>
      </c>
      <c r="O18" s="27">
        <v>0.51333333333333331</v>
      </c>
      <c r="P18" s="27">
        <v>1.4833333333333334</v>
      </c>
      <c r="Q18" s="27">
        <v>3.7166666666666668</v>
      </c>
      <c r="R18" s="27">
        <v>3.6</v>
      </c>
      <c r="S18" s="27">
        <v>5.1966666666666663</v>
      </c>
      <c r="T18" s="27">
        <v>2.4233333333333333</v>
      </c>
      <c r="U18" s="27">
        <v>4.5566666666666666</v>
      </c>
      <c r="V18" s="27">
        <v>1.22</v>
      </c>
      <c r="W18" s="27">
        <v>1.906666666666667</v>
      </c>
      <c r="X18" s="27">
        <v>2.1566666666666667</v>
      </c>
      <c r="Y18" s="27">
        <v>20.613333333333333</v>
      </c>
      <c r="Z18" s="27">
        <v>5.0733333333333333</v>
      </c>
      <c r="AA18" s="27">
        <v>3.1300000000000003</v>
      </c>
      <c r="AB18" s="27">
        <v>1.0900000000000001</v>
      </c>
      <c r="AC18" s="27">
        <v>2.7766666666666668</v>
      </c>
      <c r="AD18" s="27">
        <v>2.0566666666666666</v>
      </c>
      <c r="AE18" s="29">
        <v>1103.0566666666666</v>
      </c>
      <c r="AF18" s="29">
        <v>484800</v>
      </c>
      <c r="AG18" s="25">
        <v>4.4388888888889833</v>
      </c>
      <c r="AH18" s="29">
        <v>1834.0840285072336</v>
      </c>
      <c r="AI18" s="27" t="s">
        <v>829</v>
      </c>
      <c r="AJ18" s="27">
        <v>72.807406916666665</v>
      </c>
      <c r="AK18" s="27">
        <v>77.963498325191267</v>
      </c>
      <c r="AL18" s="27">
        <v>150.77090524185792</v>
      </c>
      <c r="AM18" s="27">
        <v>184.64095</v>
      </c>
      <c r="AN18" s="27">
        <v>55.276666666666664</v>
      </c>
      <c r="AO18" s="30">
        <v>3.7233333333333327</v>
      </c>
      <c r="AP18" s="27">
        <v>95.533333333333346</v>
      </c>
      <c r="AQ18" s="27">
        <v>108.16666666666667</v>
      </c>
      <c r="AR18" s="27">
        <v>100.55666666666667</v>
      </c>
      <c r="AS18" s="27">
        <v>10.4</v>
      </c>
      <c r="AT18" s="27">
        <v>452.75</v>
      </c>
      <c r="AU18" s="27">
        <v>3.7900000000000005</v>
      </c>
      <c r="AV18" s="27">
        <v>10.333333333333334</v>
      </c>
      <c r="AW18" s="27">
        <v>4.2233333333333336</v>
      </c>
      <c r="AX18" s="27">
        <v>20.150000000000002</v>
      </c>
      <c r="AY18" s="27">
        <v>29.916666666666668</v>
      </c>
      <c r="AZ18" s="27">
        <v>2.3166666666666669</v>
      </c>
      <c r="BA18" s="27">
        <v>1.1333333333333335</v>
      </c>
      <c r="BB18" s="27">
        <v>14.5</v>
      </c>
      <c r="BC18" s="27">
        <v>26.033333333333331</v>
      </c>
      <c r="BD18" s="27">
        <v>20.22</v>
      </c>
      <c r="BE18" s="27">
        <v>22.58</v>
      </c>
      <c r="BF18" s="27">
        <v>60.556666666666672</v>
      </c>
      <c r="BG18" s="27">
        <v>4.8319444444444448</v>
      </c>
      <c r="BH18" s="27">
        <v>9.6300000000000008</v>
      </c>
      <c r="BI18" s="27">
        <v>5</v>
      </c>
      <c r="BJ18" s="27">
        <v>2.6466666666666665</v>
      </c>
      <c r="BK18" s="27">
        <v>69.333333333333329</v>
      </c>
      <c r="BL18" s="27">
        <v>9.7633333333333336</v>
      </c>
      <c r="BM18" s="27">
        <v>6.97</v>
      </c>
    </row>
    <row r="19" spans="1:65" x14ac:dyDescent="0.15">
      <c r="A19" s="13">
        <v>429420400</v>
      </c>
      <c r="B19" t="s">
        <v>211</v>
      </c>
      <c r="C19" t="s">
        <v>214</v>
      </c>
      <c r="D19" t="s">
        <v>216</v>
      </c>
      <c r="E19" s="27">
        <v>15.600000000000001</v>
      </c>
      <c r="F19" s="27">
        <v>5.9333333333333336</v>
      </c>
      <c r="G19" s="27">
        <v>5.0233333333333334</v>
      </c>
      <c r="H19" s="27">
        <v>1.8333333333333333</v>
      </c>
      <c r="I19" s="27">
        <v>1.6966666666666665</v>
      </c>
      <c r="J19" s="27">
        <v>2.1466666666666665</v>
      </c>
      <c r="K19" s="27">
        <v>3.0466666666666669</v>
      </c>
      <c r="L19" s="27">
        <v>1.79</v>
      </c>
      <c r="M19" s="27">
        <v>5.63</v>
      </c>
      <c r="N19" s="27">
        <v>4.38</v>
      </c>
      <c r="O19" s="27">
        <v>0.64333333333333331</v>
      </c>
      <c r="P19" s="27">
        <v>1.42</v>
      </c>
      <c r="Q19" s="27">
        <v>5.1333333333333337</v>
      </c>
      <c r="R19" s="27">
        <v>4.5133333333333328</v>
      </c>
      <c r="S19" s="27">
        <v>6.6000000000000005</v>
      </c>
      <c r="T19" s="27">
        <v>3.8833333333333333</v>
      </c>
      <c r="U19" s="27">
        <v>5.19</v>
      </c>
      <c r="V19" s="27">
        <v>1.8133333333333332</v>
      </c>
      <c r="W19" s="27">
        <v>2.4266666666666663</v>
      </c>
      <c r="X19" s="27">
        <v>2.44</v>
      </c>
      <c r="Y19" s="27">
        <v>24.430000000000003</v>
      </c>
      <c r="Z19" s="27">
        <v>5.8566666666666665</v>
      </c>
      <c r="AA19" s="27">
        <v>3.57</v>
      </c>
      <c r="AB19" s="27">
        <v>1.9633333333333336</v>
      </c>
      <c r="AC19" s="27">
        <v>4.1399999999999997</v>
      </c>
      <c r="AD19" s="27">
        <v>2.5500000000000003</v>
      </c>
      <c r="AE19" s="29">
        <v>1433.3333333333333</v>
      </c>
      <c r="AF19" s="29">
        <v>1004158.3333333334</v>
      </c>
      <c r="AG19" s="25">
        <v>4.8800000000000425</v>
      </c>
      <c r="AH19" s="29">
        <v>3996.0620835027353</v>
      </c>
      <c r="AI19" s="27">
        <v>147.64878145250921</v>
      </c>
      <c r="AJ19" s="27" t="s">
        <v>829</v>
      </c>
      <c r="AK19" s="27" t="s">
        <v>829</v>
      </c>
      <c r="AL19" s="27">
        <v>147.64878145250921</v>
      </c>
      <c r="AM19" s="27">
        <v>184.64095</v>
      </c>
      <c r="AN19" s="27">
        <v>36.633333333333333</v>
      </c>
      <c r="AO19" s="30">
        <v>4.4733333333333336</v>
      </c>
      <c r="AP19" s="27">
        <v>109.83333333333333</v>
      </c>
      <c r="AQ19" s="27">
        <v>106.76333333333334</v>
      </c>
      <c r="AR19" s="27">
        <v>110</v>
      </c>
      <c r="AS19" s="27">
        <v>11.423333333333332</v>
      </c>
      <c r="AT19" s="27">
        <v>466.31333333333333</v>
      </c>
      <c r="AU19" s="27">
        <v>6.9899999999999993</v>
      </c>
      <c r="AV19" s="27">
        <v>12.339999999999998</v>
      </c>
      <c r="AW19" s="27">
        <v>4.8566666666666665</v>
      </c>
      <c r="AX19" s="27">
        <v>19.166666666666668</v>
      </c>
      <c r="AY19" s="27">
        <v>44.306666666666672</v>
      </c>
      <c r="AZ19" s="27">
        <v>2.6233333333333335</v>
      </c>
      <c r="BA19" s="27">
        <v>1.3533333333333335</v>
      </c>
      <c r="BB19" s="27">
        <v>15.576666666666666</v>
      </c>
      <c r="BC19" s="27">
        <v>53.333333333333336</v>
      </c>
      <c r="BD19" s="27">
        <v>40.916666666666664</v>
      </c>
      <c r="BE19" s="27">
        <v>48.043333333333329</v>
      </c>
      <c r="BF19" s="27">
        <v>75.833333333333329</v>
      </c>
      <c r="BG19" s="27">
        <v>10.666666666666666</v>
      </c>
      <c r="BH19" s="27">
        <v>10.126666666666667</v>
      </c>
      <c r="BI19" s="27">
        <v>18</v>
      </c>
      <c r="BJ19" s="27">
        <v>3.99</v>
      </c>
      <c r="BK19" s="27">
        <v>68.833333333333329</v>
      </c>
      <c r="BL19" s="27">
        <v>11.99</v>
      </c>
      <c r="BM19" s="27">
        <v>12.246666666666668</v>
      </c>
    </row>
    <row r="20" spans="1:65" x14ac:dyDescent="0.15">
      <c r="A20" s="13">
        <v>438060600</v>
      </c>
      <c r="B20" t="s">
        <v>211</v>
      </c>
      <c r="C20" t="s">
        <v>217</v>
      </c>
      <c r="D20" t="s">
        <v>218</v>
      </c>
      <c r="E20" s="27">
        <v>14.656666666666666</v>
      </c>
      <c r="F20" s="27">
        <v>5.7866666666666662</v>
      </c>
      <c r="G20" s="27">
        <v>4.793333333333333</v>
      </c>
      <c r="H20" s="27">
        <v>1.6533333333333333</v>
      </c>
      <c r="I20" s="27">
        <v>1.0533333333333335</v>
      </c>
      <c r="J20" s="27">
        <v>2.0633333333333335</v>
      </c>
      <c r="K20" s="27">
        <v>2.5099999999999998</v>
      </c>
      <c r="L20" s="27">
        <v>1.2</v>
      </c>
      <c r="M20" s="27">
        <v>4.4633333333333338</v>
      </c>
      <c r="N20" s="27">
        <v>3.0966666666666671</v>
      </c>
      <c r="O20" s="27">
        <v>0.59666666666666668</v>
      </c>
      <c r="P20" s="27">
        <v>1.74</v>
      </c>
      <c r="Q20" s="27">
        <v>3.7633333333333332</v>
      </c>
      <c r="R20" s="27">
        <v>3.9966666666666666</v>
      </c>
      <c r="S20" s="27">
        <v>5.8233333333333333</v>
      </c>
      <c r="T20" s="27">
        <v>2.6633333333333336</v>
      </c>
      <c r="U20" s="27">
        <v>4.41</v>
      </c>
      <c r="V20" s="27">
        <v>1.4133333333333333</v>
      </c>
      <c r="W20" s="27">
        <v>2.06</v>
      </c>
      <c r="X20" s="27">
        <v>1.76</v>
      </c>
      <c r="Y20" s="27">
        <v>20.123333333333335</v>
      </c>
      <c r="Z20" s="27">
        <v>5.7666666666666657</v>
      </c>
      <c r="AA20" s="27">
        <v>2.8866666666666667</v>
      </c>
      <c r="AB20" s="27">
        <v>1.21</v>
      </c>
      <c r="AC20" s="27">
        <v>3.4233333333333333</v>
      </c>
      <c r="AD20" s="27">
        <v>2.0533333333333332</v>
      </c>
      <c r="AE20" s="29">
        <v>2083.2199999999998</v>
      </c>
      <c r="AF20" s="29">
        <v>497560.66666666669</v>
      </c>
      <c r="AG20" s="25">
        <v>4.7133333333334093</v>
      </c>
      <c r="AH20" s="29">
        <v>1956.2532807644166</v>
      </c>
      <c r="AI20" s="27">
        <v>187.69821581622989</v>
      </c>
      <c r="AJ20" s="27" t="s">
        <v>829</v>
      </c>
      <c r="AK20" s="27" t="s">
        <v>829</v>
      </c>
      <c r="AL20" s="27">
        <v>187.69821581622989</v>
      </c>
      <c r="AM20" s="27">
        <v>185.99095</v>
      </c>
      <c r="AN20" s="27">
        <v>55.483333333333341</v>
      </c>
      <c r="AO20" s="30">
        <v>4.2976666666666672</v>
      </c>
      <c r="AP20" s="27">
        <v>117.08333333333333</v>
      </c>
      <c r="AQ20" s="27">
        <v>99</v>
      </c>
      <c r="AR20" s="27">
        <v>99</v>
      </c>
      <c r="AS20" s="27">
        <v>13.506666666666668</v>
      </c>
      <c r="AT20" s="27">
        <v>471.44</v>
      </c>
      <c r="AU20" s="27">
        <v>4.5233333333333334</v>
      </c>
      <c r="AV20" s="27">
        <v>12.146666666666668</v>
      </c>
      <c r="AW20" s="27">
        <v>4.24</v>
      </c>
      <c r="AX20" s="27">
        <v>19.25</v>
      </c>
      <c r="AY20" s="27">
        <v>50.833333333333336</v>
      </c>
      <c r="AZ20" s="27">
        <v>2.2200000000000002</v>
      </c>
      <c r="BA20" s="27">
        <v>0.96666666666666667</v>
      </c>
      <c r="BB20" s="27">
        <v>12.020000000000001</v>
      </c>
      <c r="BC20" s="27">
        <v>19.04</v>
      </c>
      <c r="BD20" s="27">
        <v>19.873333333333331</v>
      </c>
      <c r="BE20" s="27">
        <v>28.766666666666666</v>
      </c>
      <c r="BF20" s="27">
        <v>77.62</v>
      </c>
      <c r="BG20" s="27">
        <v>9.99</v>
      </c>
      <c r="BH20" s="27">
        <v>10.530000000000001</v>
      </c>
      <c r="BI20" s="27">
        <v>16.03</v>
      </c>
      <c r="BJ20" s="27">
        <v>2.4333333333333331</v>
      </c>
      <c r="BK20" s="27">
        <v>60.5</v>
      </c>
      <c r="BL20" s="27">
        <v>10.573333333333332</v>
      </c>
      <c r="BM20" s="27">
        <v>8.7733333333333334</v>
      </c>
    </row>
    <row r="21" spans="1:65" x14ac:dyDescent="0.15">
      <c r="A21" s="13">
        <v>438060750</v>
      </c>
      <c r="B21" t="s">
        <v>211</v>
      </c>
      <c r="C21" t="s">
        <v>217</v>
      </c>
      <c r="D21" t="s">
        <v>219</v>
      </c>
      <c r="E21" s="27">
        <v>13.103333333333333</v>
      </c>
      <c r="F21" s="27">
        <v>4.1333333333333337</v>
      </c>
      <c r="G21" s="27">
        <v>4.5699999999999994</v>
      </c>
      <c r="H21" s="27">
        <v>1.6233333333333333</v>
      </c>
      <c r="I21" s="27">
        <v>1.2166666666666666</v>
      </c>
      <c r="J21" s="27">
        <v>2.0933333333333333</v>
      </c>
      <c r="K21" s="27">
        <v>2.38</v>
      </c>
      <c r="L21" s="27">
        <v>1.1466666666666667</v>
      </c>
      <c r="M21" s="27">
        <v>4.3666666666666663</v>
      </c>
      <c r="N21" s="27">
        <v>2.5666666666666669</v>
      </c>
      <c r="O21" s="27">
        <v>0.55666666666666664</v>
      </c>
      <c r="P21" s="27">
        <v>1.2433333333333334</v>
      </c>
      <c r="Q21" s="27">
        <v>3.6633333333333336</v>
      </c>
      <c r="R21" s="27">
        <v>3.1433333333333331</v>
      </c>
      <c r="S21" s="27">
        <v>5.45</v>
      </c>
      <c r="T21" s="27">
        <v>2.5466666666666669</v>
      </c>
      <c r="U21" s="27">
        <v>4.68</v>
      </c>
      <c r="V21" s="27">
        <v>1.3766666666666667</v>
      </c>
      <c r="W21" s="27">
        <v>2.3400000000000003</v>
      </c>
      <c r="X21" s="27">
        <v>1.9366666666666668</v>
      </c>
      <c r="Y21" s="27">
        <v>20.986666666666668</v>
      </c>
      <c r="Z21" s="27">
        <v>4.5</v>
      </c>
      <c r="AA21" s="27">
        <v>2.81</v>
      </c>
      <c r="AB21" s="27">
        <v>1.28</v>
      </c>
      <c r="AC21" s="27">
        <v>2.4500000000000002</v>
      </c>
      <c r="AD21" s="27">
        <v>1.5866666666666667</v>
      </c>
      <c r="AE21" s="29">
        <v>1706.5566666666666</v>
      </c>
      <c r="AF21" s="29">
        <v>433490</v>
      </c>
      <c r="AG21" s="25">
        <v>4.0838888888889144</v>
      </c>
      <c r="AH21" s="29">
        <v>1575.2568250109332</v>
      </c>
      <c r="AI21" s="27" t="s">
        <v>829</v>
      </c>
      <c r="AJ21" s="27">
        <v>195.7422300280376</v>
      </c>
      <c r="AK21" s="27">
        <v>68.820819260168051</v>
      </c>
      <c r="AL21" s="27">
        <v>264.56304928820566</v>
      </c>
      <c r="AM21" s="27">
        <v>185.63094999999998</v>
      </c>
      <c r="AN21" s="27">
        <v>36.22</v>
      </c>
      <c r="AO21" s="30">
        <v>4.1333333333333337</v>
      </c>
      <c r="AP21" s="27">
        <v>76.33</v>
      </c>
      <c r="AQ21" s="27">
        <v>76.946666666666673</v>
      </c>
      <c r="AR21" s="27">
        <v>102.94333333333333</v>
      </c>
      <c r="AS21" s="27">
        <v>10.213333333333333</v>
      </c>
      <c r="AT21" s="27">
        <v>476.51333333333332</v>
      </c>
      <c r="AU21" s="27">
        <v>5.4233333333333347</v>
      </c>
      <c r="AV21" s="27">
        <v>12.756666666666666</v>
      </c>
      <c r="AW21" s="27">
        <v>4.5566666666666675</v>
      </c>
      <c r="AX21" s="27">
        <v>20.556666666666668</v>
      </c>
      <c r="AY21" s="27">
        <v>30.876666666666665</v>
      </c>
      <c r="AZ21" s="27">
        <v>1.7866666666666664</v>
      </c>
      <c r="BA21" s="27">
        <v>1.07</v>
      </c>
      <c r="BB21" s="27">
        <v>11.816666666666668</v>
      </c>
      <c r="BC21" s="27">
        <v>25.33</v>
      </c>
      <c r="BD21" s="27">
        <v>25.666666666666668</v>
      </c>
      <c r="BE21" s="27">
        <v>25.02333333333333</v>
      </c>
      <c r="BF21" s="27">
        <v>93.780000000000015</v>
      </c>
      <c r="BG21" s="27">
        <v>8.8830555555555559</v>
      </c>
      <c r="BH21" s="27">
        <v>11.823333333333332</v>
      </c>
      <c r="BI21" s="27">
        <v>16.666666666666668</v>
      </c>
      <c r="BJ21" s="27">
        <v>2.5700000000000003</v>
      </c>
      <c r="BK21" s="27">
        <v>54.319999999999993</v>
      </c>
      <c r="BL21" s="27">
        <v>9.9066666666666663</v>
      </c>
      <c r="BM21" s="27">
        <v>6.45</v>
      </c>
    </row>
    <row r="22" spans="1:65" x14ac:dyDescent="0.15">
      <c r="A22" s="13">
        <v>439150650</v>
      </c>
      <c r="B22" t="s">
        <v>211</v>
      </c>
      <c r="C22" t="s">
        <v>220</v>
      </c>
      <c r="D22" t="s">
        <v>221</v>
      </c>
      <c r="E22" s="27">
        <v>13.816666666666668</v>
      </c>
      <c r="F22" s="27">
        <v>4.46</v>
      </c>
      <c r="G22" s="27">
        <v>4.6400000000000006</v>
      </c>
      <c r="H22" s="27">
        <v>1.8033333333333335</v>
      </c>
      <c r="I22" s="27">
        <v>1.08</v>
      </c>
      <c r="J22" s="27">
        <v>1.99</v>
      </c>
      <c r="K22" s="27">
        <v>2.4966666666666666</v>
      </c>
      <c r="L22" s="27">
        <v>1.0733333333333335</v>
      </c>
      <c r="M22" s="27">
        <v>4.003333333333333</v>
      </c>
      <c r="N22" s="27">
        <v>3.11</v>
      </c>
      <c r="O22" s="27">
        <v>0.66</v>
      </c>
      <c r="P22" s="27">
        <v>1.5200000000000002</v>
      </c>
      <c r="Q22" s="27">
        <v>4.2066666666666661</v>
      </c>
      <c r="R22" s="27">
        <v>3.91</v>
      </c>
      <c r="S22" s="27">
        <v>5.5366666666666662</v>
      </c>
      <c r="T22" s="27">
        <v>2.9</v>
      </c>
      <c r="U22" s="27">
        <v>4.7</v>
      </c>
      <c r="V22" s="27">
        <v>1.2733333333333334</v>
      </c>
      <c r="W22" s="27">
        <v>2.06</v>
      </c>
      <c r="X22" s="27">
        <v>1.7299999999999998</v>
      </c>
      <c r="Y22" s="27">
        <v>20.63</v>
      </c>
      <c r="Z22" s="27">
        <v>4.97</v>
      </c>
      <c r="AA22" s="27">
        <v>3.2133333333333334</v>
      </c>
      <c r="AB22" s="27">
        <v>1.49</v>
      </c>
      <c r="AC22" s="27">
        <v>3.39</v>
      </c>
      <c r="AD22" s="27">
        <v>2.31</v>
      </c>
      <c r="AE22" s="29">
        <v>1803.7766666666666</v>
      </c>
      <c r="AF22" s="29">
        <v>659498.33333333337</v>
      </c>
      <c r="AG22" s="25">
        <v>4.8600000000000385</v>
      </c>
      <c r="AH22" s="29">
        <v>2634.5743016286124</v>
      </c>
      <c r="AI22" s="27" t="s">
        <v>829</v>
      </c>
      <c r="AJ22" s="27">
        <v>82.139165103255266</v>
      </c>
      <c r="AK22" s="27">
        <v>67.922318366461326</v>
      </c>
      <c r="AL22" s="27">
        <v>150.06148346971659</v>
      </c>
      <c r="AM22" s="27">
        <v>186.89095</v>
      </c>
      <c r="AN22" s="27">
        <v>61.02</v>
      </c>
      <c r="AO22" s="30">
        <v>4.3066666666666675</v>
      </c>
      <c r="AP22" s="27">
        <v>103.55333333333333</v>
      </c>
      <c r="AQ22" s="27">
        <v>113.85666666666667</v>
      </c>
      <c r="AR22" s="27">
        <v>97.333333333333329</v>
      </c>
      <c r="AS22" s="27">
        <v>10.146666666666667</v>
      </c>
      <c r="AT22" s="27">
        <v>492.40666666666669</v>
      </c>
      <c r="AU22" s="27">
        <v>6.8900000000000006</v>
      </c>
      <c r="AV22" s="27">
        <v>12.073333333333332</v>
      </c>
      <c r="AW22" s="27">
        <v>4.8966666666666674</v>
      </c>
      <c r="AX22" s="27">
        <v>24.33</v>
      </c>
      <c r="AY22" s="27">
        <v>58.443333333333328</v>
      </c>
      <c r="AZ22" s="27">
        <v>1.9833333333333332</v>
      </c>
      <c r="BA22" s="27">
        <v>1.1033333333333333</v>
      </c>
      <c r="BB22" s="27">
        <v>16.386666666666667</v>
      </c>
      <c r="BC22" s="27">
        <v>48.276666666666664</v>
      </c>
      <c r="BD22" s="27">
        <v>37.686666666666667</v>
      </c>
      <c r="BE22" s="27">
        <v>47.609999999999992</v>
      </c>
      <c r="BF22" s="27">
        <v>102.07333333333332</v>
      </c>
      <c r="BG22" s="27">
        <v>8.3527777777777779</v>
      </c>
      <c r="BH22" s="27">
        <v>9.8800000000000008</v>
      </c>
      <c r="BI22" s="27">
        <v>14.223333333333334</v>
      </c>
      <c r="BJ22" s="27">
        <v>3.456666666666667</v>
      </c>
      <c r="BK22" s="27">
        <v>54.640000000000008</v>
      </c>
      <c r="BL22" s="27">
        <v>10.32</v>
      </c>
      <c r="BM22" s="27">
        <v>6.8766666666666678</v>
      </c>
    </row>
    <row r="23" spans="1:65" x14ac:dyDescent="0.15">
      <c r="A23" s="13">
        <v>446060850</v>
      </c>
      <c r="B23" t="s">
        <v>211</v>
      </c>
      <c r="C23" t="s">
        <v>222</v>
      </c>
      <c r="D23" t="s">
        <v>223</v>
      </c>
      <c r="E23" s="27">
        <v>12.19</v>
      </c>
      <c r="F23" s="27">
        <v>5.16</v>
      </c>
      <c r="G23" s="27">
        <v>4.6633333333333331</v>
      </c>
      <c r="H23" s="27">
        <v>1.47</v>
      </c>
      <c r="I23" s="27">
        <v>1.2333333333333334</v>
      </c>
      <c r="J23" s="27">
        <v>2.3666666666666667</v>
      </c>
      <c r="K23" s="27">
        <v>2.2166666666666668</v>
      </c>
      <c r="L23" s="27">
        <v>1.2566666666666666</v>
      </c>
      <c r="M23" s="27">
        <v>4.43</v>
      </c>
      <c r="N23" s="27">
        <v>3.6633333333333336</v>
      </c>
      <c r="O23" s="27">
        <v>0.69000000000000006</v>
      </c>
      <c r="P23" s="27">
        <v>1.4166666666666667</v>
      </c>
      <c r="Q23" s="27">
        <v>4.2733333333333334</v>
      </c>
      <c r="R23" s="27">
        <v>4.03</v>
      </c>
      <c r="S23" s="27">
        <v>5.9666666666666659</v>
      </c>
      <c r="T23" s="27">
        <v>2.686666666666667</v>
      </c>
      <c r="U23" s="27">
        <v>4.8933333333333335</v>
      </c>
      <c r="V23" s="27">
        <v>1.3366666666666667</v>
      </c>
      <c r="W23" s="27">
        <v>2.36</v>
      </c>
      <c r="X23" s="27">
        <v>2.293333333333333</v>
      </c>
      <c r="Y23" s="27">
        <v>19.27</v>
      </c>
      <c r="Z23" s="27">
        <v>5.0799999999999992</v>
      </c>
      <c r="AA23" s="27">
        <v>3.3000000000000003</v>
      </c>
      <c r="AB23" s="27">
        <v>1.4333333333333333</v>
      </c>
      <c r="AC23" s="27">
        <v>3.2366666666666668</v>
      </c>
      <c r="AD23" s="27">
        <v>2.3233333333333333</v>
      </c>
      <c r="AE23" s="29">
        <v>1409.9066666666668</v>
      </c>
      <c r="AF23" s="29">
        <v>481931.33333333331</v>
      </c>
      <c r="AG23" s="25">
        <v>4.6883333333334001</v>
      </c>
      <c r="AH23" s="29">
        <v>1880.0408828134923</v>
      </c>
      <c r="AI23" s="27" t="s">
        <v>829</v>
      </c>
      <c r="AJ23" s="27">
        <v>103.78131716108169</v>
      </c>
      <c r="AK23" s="27">
        <v>69.052499637916853</v>
      </c>
      <c r="AL23" s="27">
        <v>172.83381679899855</v>
      </c>
      <c r="AM23" s="27">
        <v>186.25885000000002</v>
      </c>
      <c r="AN23" s="27">
        <v>62</v>
      </c>
      <c r="AO23" s="30">
        <v>4.089666666666667</v>
      </c>
      <c r="AP23" s="27">
        <v>108.10333333333334</v>
      </c>
      <c r="AQ23" s="27">
        <v>140</v>
      </c>
      <c r="AR23" s="27">
        <v>101.33333333333333</v>
      </c>
      <c r="AS23" s="27">
        <v>10.686666666666667</v>
      </c>
      <c r="AT23" s="27">
        <v>449.55</v>
      </c>
      <c r="AU23" s="27">
        <v>6.3666666666666671</v>
      </c>
      <c r="AV23" s="27">
        <v>12.756666666666668</v>
      </c>
      <c r="AW23" s="27">
        <v>4.4033333333333333</v>
      </c>
      <c r="AX23" s="27">
        <v>24.5</v>
      </c>
      <c r="AY23" s="27">
        <v>39.5</v>
      </c>
      <c r="AZ23" s="27">
        <v>2.68</v>
      </c>
      <c r="BA23" s="27">
        <v>1.2266666666666668</v>
      </c>
      <c r="BB23" s="27">
        <v>18.666666666666668</v>
      </c>
      <c r="BC23" s="27">
        <v>37.993333333333332</v>
      </c>
      <c r="BD23" s="27">
        <v>29.77333333333333</v>
      </c>
      <c r="BE23" s="27">
        <v>31</v>
      </c>
      <c r="BF23" s="27">
        <v>74.819999999999993</v>
      </c>
      <c r="BG23" s="27">
        <v>14</v>
      </c>
      <c r="BH23" s="27">
        <v>11.543333333333335</v>
      </c>
      <c r="BI23" s="27">
        <v>9.4700000000000006</v>
      </c>
      <c r="BJ23" s="27">
        <v>3.4633333333333334</v>
      </c>
      <c r="BK23" s="27">
        <v>62</v>
      </c>
      <c r="BL23" s="27">
        <v>10.293333333333333</v>
      </c>
      <c r="BM23" s="27">
        <v>9.0233333333333334</v>
      </c>
    </row>
    <row r="24" spans="1:65" x14ac:dyDescent="0.15">
      <c r="A24" s="13">
        <v>449740900</v>
      </c>
      <c r="B24" t="s">
        <v>211</v>
      </c>
      <c r="C24" t="s">
        <v>224</v>
      </c>
      <c r="D24" t="s">
        <v>225</v>
      </c>
      <c r="E24" s="27">
        <v>11.661808865408803</v>
      </c>
      <c r="F24" s="27">
        <v>5.1101939447683913</v>
      </c>
      <c r="G24" s="27">
        <v>5.1360714920035546</v>
      </c>
      <c r="H24" s="27">
        <v>1.5752804442883532</v>
      </c>
      <c r="I24" s="27">
        <v>1.346106601829989</v>
      </c>
      <c r="J24" s="27">
        <v>1.9323967644258158</v>
      </c>
      <c r="K24" s="27">
        <v>2.5737747608784791</v>
      </c>
      <c r="L24" s="27">
        <v>1.2858010272935791</v>
      </c>
      <c r="M24" s="27">
        <v>4.3909232003855845</v>
      </c>
      <c r="N24" s="27">
        <v>3.0151463591371925</v>
      </c>
      <c r="O24" s="27">
        <v>0.59951647358913807</v>
      </c>
      <c r="P24" s="27">
        <v>1.3972786401342898</v>
      </c>
      <c r="Q24" s="27">
        <v>3.6558312789791358</v>
      </c>
      <c r="R24" s="27">
        <v>4.1985444734045698</v>
      </c>
      <c r="S24" s="27">
        <v>5.9250694223846567</v>
      </c>
      <c r="T24" s="27">
        <v>2.8231600774293146</v>
      </c>
      <c r="U24" s="27">
        <v>4.7929025010633817</v>
      </c>
      <c r="V24" s="27">
        <v>1.2938853377193389</v>
      </c>
      <c r="W24" s="27">
        <v>2.0056491136969163</v>
      </c>
      <c r="X24" s="27">
        <v>2.126486905346797</v>
      </c>
      <c r="Y24" s="27">
        <v>19.608744295623715</v>
      </c>
      <c r="Z24" s="27">
        <v>4.7389103979147711</v>
      </c>
      <c r="AA24" s="27">
        <v>3.1964383324367258</v>
      </c>
      <c r="AB24" s="27">
        <v>1.3905841922320654</v>
      </c>
      <c r="AC24" s="27">
        <v>2.9512083697244438</v>
      </c>
      <c r="AD24" s="27">
        <v>1.7624749580816674</v>
      </c>
      <c r="AE24" s="29">
        <v>1130.6889712288778</v>
      </c>
      <c r="AF24" s="29">
        <v>403076.39640876232</v>
      </c>
      <c r="AG24" s="25">
        <v>4.710152350040218</v>
      </c>
      <c r="AH24" s="29">
        <v>1573.8301790519051</v>
      </c>
      <c r="AI24" s="27">
        <v>206.0654512779773</v>
      </c>
      <c r="AJ24" s="27" t="s">
        <v>829</v>
      </c>
      <c r="AK24" s="27" t="s">
        <v>829</v>
      </c>
      <c r="AL24" s="27">
        <v>206.0654512779773</v>
      </c>
      <c r="AM24" s="27">
        <v>180.92138012340422</v>
      </c>
      <c r="AN24" s="27">
        <v>43.423164539881718</v>
      </c>
      <c r="AO24" s="30">
        <v>4.1860439597417827</v>
      </c>
      <c r="AP24" s="27">
        <v>110.58388013553387</v>
      </c>
      <c r="AQ24" s="27">
        <v>110.24428955729252</v>
      </c>
      <c r="AR24" s="27">
        <v>117.10327982156248</v>
      </c>
      <c r="AS24" s="27">
        <v>11.983660626338347</v>
      </c>
      <c r="AT24" s="27">
        <v>484.06787351671665</v>
      </c>
      <c r="AU24" s="27">
        <v>6.5996508796994418</v>
      </c>
      <c r="AV24" s="27">
        <v>12.088294545604896</v>
      </c>
      <c r="AW24" s="27">
        <v>4.7263543456813881</v>
      </c>
      <c r="AX24" s="27">
        <v>18.694165181798496</v>
      </c>
      <c r="AY24" s="27">
        <v>30.743159288847149</v>
      </c>
      <c r="AZ24" s="27">
        <v>1.8515545984197992</v>
      </c>
      <c r="BA24" s="27">
        <v>1.1884337120847031</v>
      </c>
      <c r="BB24" s="27">
        <v>13.643606411398045</v>
      </c>
      <c r="BC24" s="27">
        <v>31.797276181599432</v>
      </c>
      <c r="BD24" s="27">
        <v>20.505097409031048</v>
      </c>
      <c r="BE24" s="27">
        <v>34.652095936222523</v>
      </c>
      <c r="BF24" s="27">
        <v>73.30554529864672</v>
      </c>
      <c r="BG24" s="27">
        <v>16.217936682315422</v>
      </c>
      <c r="BH24" s="27">
        <v>9.2961536338179993</v>
      </c>
      <c r="BI24" s="27">
        <v>11.290961656941372</v>
      </c>
      <c r="BJ24" s="27">
        <v>2.5761373241029806</v>
      </c>
      <c r="BK24" s="27">
        <v>68.117248977597583</v>
      </c>
      <c r="BL24" s="27">
        <v>10.32262089394594</v>
      </c>
      <c r="BM24" s="27">
        <v>7.101109756455771</v>
      </c>
    </row>
    <row r="25" spans="1:65" x14ac:dyDescent="0.15">
      <c r="A25" s="13">
        <v>522220300</v>
      </c>
      <c r="B25" t="s">
        <v>226</v>
      </c>
      <c r="C25" t="s">
        <v>227</v>
      </c>
      <c r="D25" t="s">
        <v>228</v>
      </c>
      <c r="E25" s="27">
        <v>12.623333333333333</v>
      </c>
      <c r="F25" s="27">
        <v>5.47</v>
      </c>
      <c r="G25" s="27">
        <v>4.63</v>
      </c>
      <c r="H25" s="27">
        <v>1.2033333333333334</v>
      </c>
      <c r="I25" s="27">
        <v>1.0466666666666666</v>
      </c>
      <c r="J25" s="27">
        <v>2.0733333333333337</v>
      </c>
      <c r="K25" s="27">
        <v>1.8166666666666667</v>
      </c>
      <c r="L25" s="27">
        <v>1.0900000000000001</v>
      </c>
      <c r="M25" s="27">
        <v>3.6966666666666668</v>
      </c>
      <c r="N25" s="27">
        <v>3.9299999999999997</v>
      </c>
      <c r="O25" s="27">
        <v>0.41333333333333327</v>
      </c>
      <c r="P25" s="27">
        <v>1.6633333333333333</v>
      </c>
      <c r="Q25" s="27">
        <v>3.44</v>
      </c>
      <c r="R25" s="27">
        <v>3.6466666666666669</v>
      </c>
      <c r="S25" s="27">
        <v>4.7566666666666668</v>
      </c>
      <c r="T25" s="27">
        <v>2.77</v>
      </c>
      <c r="U25" s="27">
        <v>3.65</v>
      </c>
      <c r="V25" s="27">
        <v>1.3233333333333335</v>
      </c>
      <c r="W25" s="27">
        <v>1.86</v>
      </c>
      <c r="X25" s="27">
        <v>1.8366666666666667</v>
      </c>
      <c r="Y25" s="27">
        <v>19.169999999999998</v>
      </c>
      <c r="Z25" s="27">
        <v>4.916666666666667</v>
      </c>
      <c r="AA25" s="27">
        <v>2.8833333333333333</v>
      </c>
      <c r="AB25" s="27">
        <v>1.0433333333333332</v>
      </c>
      <c r="AC25" s="27">
        <v>3.0266666666666668</v>
      </c>
      <c r="AD25" s="27">
        <v>2.1633333333333336</v>
      </c>
      <c r="AE25" s="29">
        <v>933.5</v>
      </c>
      <c r="AF25" s="29">
        <v>370991.66666666669</v>
      </c>
      <c r="AG25" s="25">
        <v>4.912777777777853</v>
      </c>
      <c r="AH25" s="29">
        <v>1489.6570205111454</v>
      </c>
      <c r="AI25" s="27" t="s">
        <v>829</v>
      </c>
      <c r="AJ25" s="27">
        <v>78.044219115508184</v>
      </c>
      <c r="AK25" s="27">
        <v>72.719274051439442</v>
      </c>
      <c r="AL25" s="27">
        <v>150.76349316694763</v>
      </c>
      <c r="AM25" s="27">
        <v>205.99969999999999</v>
      </c>
      <c r="AN25" s="27">
        <v>72.776666666666657</v>
      </c>
      <c r="AO25" s="30">
        <v>3.374333333333333</v>
      </c>
      <c r="AP25" s="27">
        <v>85.556666666666672</v>
      </c>
      <c r="AQ25" s="27">
        <v>115.83333333333333</v>
      </c>
      <c r="AR25" s="27">
        <v>83.276666666666657</v>
      </c>
      <c r="AS25" s="27">
        <v>9.0400000000000009</v>
      </c>
      <c r="AT25" s="27">
        <v>409.33333333333331</v>
      </c>
      <c r="AU25" s="27">
        <v>5.38</v>
      </c>
      <c r="AV25" s="27">
        <v>9.99</v>
      </c>
      <c r="AW25" s="27">
        <v>4.38</v>
      </c>
      <c r="AX25" s="27">
        <v>22.5</v>
      </c>
      <c r="AY25" s="27">
        <v>51.113333333333337</v>
      </c>
      <c r="AZ25" s="27">
        <v>2.3166666666666669</v>
      </c>
      <c r="BA25" s="27">
        <v>0.97333333333333327</v>
      </c>
      <c r="BB25" s="27">
        <v>15.723333333333334</v>
      </c>
      <c r="BC25" s="27">
        <v>27.603333333333328</v>
      </c>
      <c r="BD25" s="27">
        <v>20.823333333333334</v>
      </c>
      <c r="BE25" s="27">
        <v>31.763333333333332</v>
      </c>
      <c r="BF25" s="27">
        <v>92.416666666666671</v>
      </c>
      <c r="BG25" s="27">
        <v>34</v>
      </c>
      <c r="BH25" s="27">
        <v>12.206666666666669</v>
      </c>
      <c r="BI25" s="27">
        <v>15.223333333333334</v>
      </c>
      <c r="BJ25" s="27">
        <v>2.2466666666666666</v>
      </c>
      <c r="BK25" s="27">
        <v>59.653333333333329</v>
      </c>
      <c r="BL25" s="27">
        <v>9.6566666666666663</v>
      </c>
      <c r="BM25" s="27">
        <v>11</v>
      </c>
    </row>
    <row r="26" spans="1:65" x14ac:dyDescent="0.15">
      <c r="A26" s="13">
        <v>526300500</v>
      </c>
      <c r="B26" t="s">
        <v>226</v>
      </c>
      <c r="C26" t="s">
        <v>229</v>
      </c>
      <c r="D26" t="s">
        <v>230</v>
      </c>
      <c r="E26" s="27">
        <v>14.019999999999998</v>
      </c>
      <c r="F26" s="27">
        <v>5.1899999999999995</v>
      </c>
      <c r="G26" s="27">
        <v>4.7233333333333336</v>
      </c>
      <c r="H26" s="27">
        <v>1.36</v>
      </c>
      <c r="I26" s="27">
        <v>1.0433333333333334</v>
      </c>
      <c r="J26" s="27">
        <v>2.4633333333333334</v>
      </c>
      <c r="K26" s="27">
        <v>1.96</v>
      </c>
      <c r="L26" s="27">
        <v>1.4233333333333331</v>
      </c>
      <c r="M26" s="27">
        <v>3.9966666666666666</v>
      </c>
      <c r="N26" s="27">
        <v>3.5666666666666664</v>
      </c>
      <c r="O26" s="27">
        <v>0.58333333333333337</v>
      </c>
      <c r="P26" s="27">
        <v>1.78</v>
      </c>
      <c r="Q26" s="27">
        <v>3.7466666666666666</v>
      </c>
      <c r="R26" s="27">
        <v>3.6533333333333338</v>
      </c>
      <c r="S26" s="27">
        <v>4.6366666666666667</v>
      </c>
      <c r="T26" s="27">
        <v>2.4266666666666667</v>
      </c>
      <c r="U26" s="27">
        <v>4.5199999999999996</v>
      </c>
      <c r="V26" s="27">
        <v>1.2166666666666666</v>
      </c>
      <c r="W26" s="27">
        <v>2.0733333333333337</v>
      </c>
      <c r="X26" s="27">
        <v>2.2866666666666666</v>
      </c>
      <c r="Y26" s="27">
        <v>21.526666666666667</v>
      </c>
      <c r="Z26" s="27">
        <v>5.2</v>
      </c>
      <c r="AA26" s="27">
        <v>3.2533333333333334</v>
      </c>
      <c r="AB26" s="27">
        <v>1.3066666666666666</v>
      </c>
      <c r="AC26" s="27">
        <v>2.6766666666666663</v>
      </c>
      <c r="AD26" s="27">
        <v>2.1933333333333334</v>
      </c>
      <c r="AE26" s="29">
        <v>755.69333333333327</v>
      </c>
      <c r="AF26" s="29">
        <v>416733.33333333331</v>
      </c>
      <c r="AG26" s="25">
        <v>5.0194444444444706</v>
      </c>
      <c r="AH26" s="29">
        <v>1685.9792509499359</v>
      </c>
      <c r="AI26" s="27" t="s">
        <v>829</v>
      </c>
      <c r="AJ26" s="27">
        <v>85.422371157907591</v>
      </c>
      <c r="AK26" s="27">
        <v>84.140696005542438</v>
      </c>
      <c r="AL26" s="27">
        <v>169.56306716345003</v>
      </c>
      <c r="AM26" s="27">
        <v>205.54470000000001</v>
      </c>
      <c r="AN26" s="27">
        <v>43.443333333333328</v>
      </c>
      <c r="AO26" s="30">
        <v>3.661</v>
      </c>
      <c r="AP26" s="27">
        <v>110.22333333333334</v>
      </c>
      <c r="AQ26" s="27">
        <v>95.833333333333329</v>
      </c>
      <c r="AR26" s="27">
        <v>80.443333333333328</v>
      </c>
      <c r="AS26" s="27">
        <v>9.2299999999999986</v>
      </c>
      <c r="AT26" s="27">
        <v>413.16</v>
      </c>
      <c r="AU26" s="27">
        <v>4.7633333333333328</v>
      </c>
      <c r="AV26" s="27">
        <v>11.056666666666667</v>
      </c>
      <c r="AW26" s="27">
        <v>4.4866666666666672</v>
      </c>
      <c r="AX26" s="27">
        <v>14.556666666666667</v>
      </c>
      <c r="AY26" s="27">
        <v>39.89</v>
      </c>
      <c r="AZ26" s="27">
        <v>2.0733333333333333</v>
      </c>
      <c r="BA26" s="27">
        <v>1.0333333333333334</v>
      </c>
      <c r="BB26" s="27">
        <v>13.306666666666667</v>
      </c>
      <c r="BC26" s="27">
        <v>25.080000000000002</v>
      </c>
      <c r="BD26" s="27">
        <v>26.046666666666667</v>
      </c>
      <c r="BE26" s="27">
        <v>35.94</v>
      </c>
      <c r="BF26" s="27">
        <v>120.55333333333334</v>
      </c>
      <c r="BG26" s="27">
        <v>29.916666666666668</v>
      </c>
      <c r="BH26" s="27">
        <v>12.236666666666666</v>
      </c>
      <c r="BI26" s="27">
        <v>15.89</v>
      </c>
      <c r="BJ26" s="27">
        <v>3.0100000000000002</v>
      </c>
      <c r="BK26" s="27">
        <v>54.416666666666664</v>
      </c>
      <c r="BL26" s="27">
        <v>9.9633333333333329</v>
      </c>
      <c r="BM26" s="27">
        <v>12.263333333333335</v>
      </c>
    </row>
    <row r="27" spans="1:65" x14ac:dyDescent="0.15">
      <c r="A27" s="13">
        <v>527860600</v>
      </c>
      <c r="B27" t="s">
        <v>226</v>
      </c>
      <c r="C27" t="s">
        <v>231</v>
      </c>
      <c r="D27" t="s">
        <v>232</v>
      </c>
      <c r="E27" s="27">
        <v>12.676666666666668</v>
      </c>
      <c r="F27" s="27">
        <v>4.3666666666666671</v>
      </c>
      <c r="G27" s="27">
        <v>4.7566666666666668</v>
      </c>
      <c r="H27" s="27">
        <v>1.51</v>
      </c>
      <c r="I27" s="27">
        <v>1.0266666666666666</v>
      </c>
      <c r="J27" s="27">
        <v>2.2933333333333334</v>
      </c>
      <c r="K27" s="27">
        <v>1.8866666666666667</v>
      </c>
      <c r="L27" s="27">
        <v>1.2033333333333334</v>
      </c>
      <c r="M27" s="27">
        <v>4.0333333333333332</v>
      </c>
      <c r="N27" s="27">
        <v>3.5999999999999996</v>
      </c>
      <c r="O27" s="27">
        <v>0.53333333333333333</v>
      </c>
      <c r="P27" s="27">
        <v>1.7733333333333334</v>
      </c>
      <c r="Q27" s="27">
        <v>3.9066666666666667</v>
      </c>
      <c r="R27" s="27">
        <v>3.3866666666666667</v>
      </c>
      <c r="S27" s="27">
        <v>4.5666666666666673</v>
      </c>
      <c r="T27" s="27">
        <v>2.2966666666666669</v>
      </c>
      <c r="U27" s="27">
        <v>4.1499999999999995</v>
      </c>
      <c r="V27" s="27">
        <v>1.2</v>
      </c>
      <c r="W27" s="27">
        <v>1.9766666666666666</v>
      </c>
      <c r="X27" s="27">
        <v>1.9100000000000001</v>
      </c>
      <c r="Y27" s="27">
        <v>19.653333333333332</v>
      </c>
      <c r="Z27" s="27">
        <v>4.2966666666666669</v>
      </c>
      <c r="AA27" s="27">
        <v>3.0366666666666666</v>
      </c>
      <c r="AB27" s="27">
        <v>0.89</v>
      </c>
      <c r="AC27" s="27">
        <v>2.936666666666667</v>
      </c>
      <c r="AD27" s="27">
        <v>1.9466666666666665</v>
      </c>
      <c r="AE27" s="29">
        <v>844.55666666666673</v>
      </c>
      <c r="AF27" s="29">
        <v>338516.33333333331</v>
      </c>
      <c r="AG27" s="25">
        <v>4.7916666666667167</v>
      </c>
      <c r="AH27" s="29">
        <v>1333.6976656396657</v>
      </c>
      <c r="AI27" s="27" t="s">
        <v>829</v>
      </c>
      <c r="AJ27" s="27">
        <v>63.827276322119324</v>
      </c>
      <c r="AK27" s="27">
        <v>92.820290602119357</v>
      </c>
      <c r="AL27" s="27">
        <v>156.64756692423867</v>
      </c>
      <c r="AM27" s="27">
        <v>200.80259999999998</v>
      </c>
      <c r="AN27" s="27">
        <v>49.716666666666669</v>
      </c>
      <c r="AO27" s="30">
        <v>3.3003333333333331</v>
      </c>
      <c r="AP27" s="27">
        <v>101.66666666666667</v>
      </c>
      <c r="AQ27" s="27">
        <v>109.88666666666666</v>
      </c>
      <c r="AR27" s="27">
        <v>71.776666666666657</v>
      </c>
      <c r="AS27" s="27">
        <v>9.8033333333333328</v>
      </c>
      <c r="AT27" s="27">
        <v>372.45333333333338</v>
      </c>
      <c r="AU27" s="27">
        <v>4.43</v>
      </c>
      <c r="AV27" s="27">
        <v>10.366666666666667</v>
      </c>
      <c r="AW27" s="27">
        <v>4.6433333333333335</v>
      </c>
      <c r="AX27" s="27">
        <v>18.223333333333333</v>
      </c>
      <c r="AY27" s="27">
        <v>22.333333333333332</v>
      </c>
      <c r="AZ27" s="27">
        <v>1.9600000000000002</v>
      </c>
      <c r="BA27" s="27">
        <v>0.98666666666666669</v>
      </c>
      <c r="BB27" s="27">
        <v>13.15</v>
      </c>
      <c r="BC27" s="27">
        <v>43.333333333333336</v>
      </c>
      <c r="BD27" s="27">
        <v>27.793333333333333</v>
      </c>
      <c r="BE27" s="27">
        <v>39.273333333333333</v>
      </c>
      <c r="BF27" s="27">
        <v>102.5</v>
      </c>
      <c r="BG27" s="27">
        <v>34</v>
      </c>
      <c r="BH27" s="27">
        <v>12.12</v>
      </c>
      <c r="BI27" s="27">
        <v>13.5</v>
      </c>
      <c r="BJ27" s="27">
        <v>3.4166666666666665</v>
      </c>
      <c r="BK27" s="27">
        <v>53.99</v>
      </c>
      <c r="BL27" s="27">
        <v>10.130000000000001</v>
      </c>
      <c r="BM27" s="27">
        <v>10.873333333333335</v>
      </c>
    </row>
    <row r="28" spans="1:65" x14ac:dyDescent="0.15">
      <c r="A28" s="13">
        <v>530780125</v>
      </c>
      <c r="B28" t="s">
        <v>226</v>
      </c>
      <c r="C28" t="s">
        <v>233</v>
      </c>
      <c r="D28" t="s">
        <v>234</v>
      </c>
      <c r="E28" s="27">
        <v>11.413333333333332</v>
      </c>
      <c r="F28" s="27">
        <v>4.5066666666666668</v>
      </c>
      <c r="G28" s="27">
        <v>4.7399999999999993</v>
      </c>
      <c r="H28" s="27">
        <v>1.2366666666666666</v>
      </c>
      <c r="I28" s="27">
        <v>1.0466666666666669</v>
      </c>
      <c r="J28" s="27">
        <v>2.33</v>
      </c>
      <c r="K28" s="27">
        <v>1.8966666666666665</v>
      </c>
      <c r="L28" s="27">
        <v>1.1833333333333333</v>
      </c>
      <c r="M28" s="27">
        <v>3.94</v>
      </c>
      <c r="N28" s="27">
        <v>3.0400000000000005</v>
      </c>
      <c r="O28" s="27">
        <v>0.54999999999999993</v>
      </c>
      <c r="P28" s="27">
        <v>1.6566666666666665</v>
      </c>
      <c r="Q28" s="27">
        <v>3.8799999999999994</v>
      </c>
      <c r="R28" s="27">
        <v>3.5966666666666662</v>
      </c>
      <c r="S28" s="27">
        <v>4.6766666666666667</v>
      </c>
      <c r="T28" s="27">
        <v>2.7466666666666661</v>
      </c>
      <c r="U28" s="27">
        <v>3.8966666666666669</v>
      </c>
      <c r="V28" s="27">
        <v>1.2733333333333334</v>
      </c>
      <c r="W28" s="27">
        <v>1.8499999999999999</v>
      </c>
      <c r="X28" s="27">
        <v>1.76</v>
      </c>
      <c r="Y28" s="27">
        <v>19.426666666666666</v>
      </c>
      <c r="Z28" s="27">
        <v>4.2966666666666669</v>
      </c>
      <c r="AA28" s="27">
        <v>2.6766666666666672</v>
      </c>
      <c r="AB28" s="27">
        <v>0.87</v>
      </c>
      <c r="AC28" s="27">
        <v>2.2966666666666664</v>
      </c>
      <c r="AD28" s="27">
        <v>2.02</v>
      </c>
      <c r="AE28" s="29">
        <v>778.61</v>
      </c>
      <c r="AF28" s="29">
        <v>362422</v>
      </c>
      <c r="AG28" s="25">
        <v>4.7777777777778878</v>
      </c>
      <c r="AH28" s="29">
        <v>1429.1150542785356</v>
      </c>
      <c r="AI28" s="27" t="s">
        <v>829</v>
      </c>
      <c r="AJ28" s="27">
        <v>64.770125995326097</v>
      </c>
      <c r="AK28" s="27">
        <v>91.688387081208319</v>
      </c>
      <c r="AL28" s="27">
        <v>156.45851307653442</v>
      </c>
      <c r="AM28" s="27">
        <v>201.74009999999998</v>
      </c>
      <c r="AN28" s="27">
        <v>52.550000000000004</v>
      </c>
      <c r="AO28" s="30">
        <v>3.5033333333333334</v>
      </c>
      <c r="AP28" s="27">
        <v>97.526666666666657</v>
      </c>
      <c r="AQ28" s="27">
        <v>106.88666666666666</v>
      </c>
      <c r="AR28" s="27">
        <v>83.33</v>
      </c>
      <c r="AS28" s="27">
        <v>9.49</v>
      </c>
      <c r="AT28" s="27">
        <v>442.69666666666672</v>
      </c>
      <c r="AU28" s="27">
        <v>3.7900000000000005</v>
      </c>
      <c r="AV28" s="27">
        <v>9.65</v>
      </c>
      <c r="AW28" s="27">
        <v>3.7266666666666666</v>
      </c>
      <c r="AX28" s="27">
        <v>21</v>
      </c>
      <c r="AY28" s="27">
        <v>35.78</v>
      </c>
      <c r="AZ28" s="27">
        <v>1.7166666666666668</v>
      </c>
      <c r="BA28" s="27">
        <v>0.95666666666666667</v>
      </c>
      <c r="BB28" s="27">
        <v>12.280000000000001</v>
      </c>
      <c r="BC28" s="27">
        <v>31.603333333333335</v>
      </c>
      <c r="BD28" s="27">
        <v>22.349999999999998</v>
      </c>
      <c r="BE28" s="27">
        <v>33.04</v>
      </c>
      <c r="BF28" s="27">
        <v>61.669999999999995</v>
      </c>
      <c r="BG28" s="27">
        <v>6.95</v>
      </c>
      <c r="BH28" s="27">
        <v>11.5</v>
      </c>
      <c r="BI28" s="27">
        <v>14.863333333333335</v>
      </c>
      <c r="BJ28" s="27">
        <v>2.3699999999999997</v>
      </c>
      <c r="BK28" s="27">
        <v>49.333333333333336</v>
      </c>
      <c r="BL28" s="27">
        <v>9.5133333333333336</v>
      </c>
      <c r="BM28" s="27">
        <v>11.693333333333335</v>
      </c>
    </row>
    <row r="29" spans="1:65" x14ac:dyDescent="0.15">
      <c r="A29" s="13">
        <v>530780700</v>
      </c>
      <c r="B29" t="s">
        <v>226</v>
      </c>
      <c r="C29" t="s">
        <v>233</v>
      </c>
      <c r="D29" t="s">
        <v>235</v>
      </c>
      <c r="E29" s="27">
        <v>12.303333333333335</v>
      </c>
      <c r="F29" s="27">
        <v>4.9333333333333336</v>
      </c>
      <c r="G29" s="27">
        <v>4.669999999999999</v>
      </c>
      <c r="H29" s="27">
        <v>1.406666666666667</v>
      </c>
      <c r="I29" s="27">
        <v>1.0566666666666666</v>
      </c>
      <c r="J29" s="27">
        <v>2.1166666666666667</v>
      </c>
      <c r="K29" s="27">
        <v>2.0766666666666667</v>
      </c>
      <c r="L29" s="27">
        <v>1.1633333333333333</v>
      </c>
      <c r="M29" s="27">
        <v>4.123333333333334</v>
      </c>
      <c r="N29" s="27">
        <v>3.3633333333333333</v>
      </c>
      <c r="O29" s="27">
        <v>0.57666666666666666</v>
      </c>
      <c r="P29" s="27">
        <v>1.8566666666666667</v>
      </c>
      <c r="Q29" s="27">
        <v>3.7133333333333334</v>
      </c>
      <c r="R29" s="27">
        <v>3.74</v>
      </c>
      <c r="S29" s="27">
        <v>3.9000000000000004</v>
      </c>
      <c r="T29" s="27">
        <v>2.42</v>
      </c>
      <c r="U29" s="27">
        <v>4.5566666666666658</v>
      </c>
      <c r="V29" s="27">
        <v>1.3166666666666667</v>
      </c>
      <c r="W29" s="27">
        <v>1.9866666666666666</v>
      </c>
      <c r="X29" s="27">
        <v>2.44</v>
      </c>
      <c r="Y29" s="27">
        <v>19.796666666666667</v>
      </c>
      <c r="Z29" s="27">
        <v>3.9033333333333338</v>
      </c>
      <c r="AA29" s="27">
        <v>3.0966666666666662</v>
      </c>
      <c r="AB29" s="27">
        <v>0.90333333333333332</v>
      </c>
      <c r="AC29" s="27">
        <v>3.0966666666666662</v>
      </c>
      <c r="AD29" s="27">
        <v>1.93</v>
      </c>
      <c r="AE29" s="29">
        <v>945.77666666666664</v>
      </c>
      <c r="AF29" s="29">
        <v>395450</v>
      </c>
      <c r="AG29" s="25">
        <v>4.918750000000002</v>
      </c>
      <c r="AH29" s="29">
        <v>1584.2318775260164</v>
      </c>
      <c r="AI29" s="27" t="s">
        <v>829</v>
      </c>
      <c r="AJ29" s="27">
        <v>81.766617385141657</v>
      </c>
      <c r="AK29" s="27">
        <v>91.688387081208319</v>
      </c>
      <c r="AL29" s="27">
        <v>173.45500446634998</v>
      </c>
      <c r="AM29" s="27">
        <v>204.43719999999999</v>
      </c>
      <c r="AN29" s="27">
        <v>54.16</v>
      </c>
      <c r="AO29" s="30">
        <v>3.5150000000000001</v>
      </c>
      <c r="AP29" s="27">
        <v>94.056666666666672</v>
      </c>
      <c r="AQ29" s="27">
        <v>116.77666666666666</v>
      </c>
      <c r="AR29" s="27">
        <v>58.25</v>
      </c>
      <c r="AS29" s="27">
        <v>9.3699999999999992</v>
      </c>
      <c r="AT29" s="27">
        <v>431.72</v>
      </c>
      <c r="AU29" s="27">
        <v>5.7566666666666677</v>
      </c>
      <c r="AV29" s="27">
        <v>11.78</v>
      </c>
      <c r="AW29" s="27">
        <v>5.0199999999999996</v>
      </c>
      <c r="AX29" s="27">
        <v>29.39</v>
      </c>
      <c r="AY29" s="27">
        <v>52.553333333333335</v>
      </c>
      <c r="AZ29" s="27">
        <v>2.1566666666666667</v>
      </c>
      <c r="BA29" s="27">
        <v>0.98999999999999988</v>
      </c>
      <c r="BB29" s="27">
        <v>12.343333333333334</v>
      </c>
      <c r="BC29" s="27">
        <v>37.549999999999997</v>
      </c>
      <c r="BD29" s="27">
        <v>29.766666666666666</v>
      </c>
      <c r="BE29" s="27">
        <v>37.266666666666666</v>
      </c>
      <c r="BF29" s="27">
        <v>68.75</v>
      </c>
      <c r="BG29" s="27">
        <v>34</v>
      </c>
      <c r="BH29" s="27">
        <v>13.043333333333331</v>
      </c>
      <c r="BI29" s="27">
        <v>15.833333333333334</v>
      </c>
      <c r="BJ29" s="27">
        <v>3.7566666666666673</v>
      </c>
      <c r="BK29" s="27">
        <v>55.266666666666673</v>
      </c>
      <c r="BL29" s="27">
        <v>9.6966666666666672</v>
      </c>
      <c r="BM29" s="27">
        <v>11.660000000000002</v>
      </c>
    </row>
    <row r="30" spans="1:65" x14ac:dyDescent="0.15">
      <c r="A30" s="13">
        <v>611244620</v>
      </c>
      <c r="B30" t="s">
        <v>236</v>
      </c>
      <c r="C30" t="s">
        <v>237</v>
      </c>
      <c r="D30" t="s">
        <v>238</v>
      </c>
      <c r="E30" s="27">
        <v>15.396666666666667</v>
      </c>
      <c r="F30" s="27">
        <v>5.23</v>
      </c>
      <c r="G30" s="27">
        <v>5.5</v>
      </c>
      <c r="H30" s="27">
        <v>1.8366666666666667</v>
      </c>
      <c r="I30" s="27">
        <v>1.3533333333333335</v>
      </c>
      <c r="J30" s="27">
        <v>2.7566666666666664</v>
      </c>
      <c r="K30" s="27">
        <v>3.7266666666666666</v>
      </c>
      <c r="L30" s="27">
        <v>1.3566666666666667</v>
      </c>
      <c r="M30" s="27">
        <v>5.0966666666666667</v>
      </c>
      <c r="N30" s="27">
        <v>3.1633333333333336</v>
      </c>
      <c r="O30" s="27">
        <v>0.71</v>
      </c>
      <c r="P30" s="27">
        <v>1.5666666666666667</v>
      </c>
      <c r="Q30" s="27">
        <v>4.4533333333333331</v>
      </c>
      <c r="R30" s="27">
        <v>4.57</v>
      </c>
      <c r="S30" s="27">
        <v>6.0133333333333328</v>
      </c>
      <c r="T30" s="27">
        <v>3.6433333333333331</v>
      </c>
      <c r="U30" s="27">
        <v>5.75</v>
      </c>
      <c r="V30" s="27">
        <v>1.6833333333333333</v>
      </c>
      <c r="W30" s="27">
        <v>2.76</v>
      </c>
      <c r="X30" s="27">
        <v>2.19</v>
      </c>
      <c r="Y30" s="27">
        <v>19.966666666666669</v>
      </c>
      <c r="Z30" s="27">
        <v>6.2033333333333331</v>
      </c>
      <c r="AA30" s="27">
        <v>3.02</v>
      </c>
      <c r="AB30" s="27">
        <v>1.26</v>
      </c>
      <c r="AC30" s="27">
        <v>3.3933333333333331</v>
      </c>
      <c r="AD30" s="27">
        <v>2.2933333333333334</v>
      </c>
      <c r="AE30" s="29">
        <v>2919.1333333333332</v>
      </c>
      <c r="AF30" s="29">
        <v>1248881.6666666667</v>
      </c>
      <c r="AG30" s="25">
        <v>4.7066666666667212</v>
      </c>
      <c r="AH30" s="29">
        <v>4883.6146456279912</v>
      </c>
      <c r="AI30" s="27" t="s">
        <v>829</v>
      </c>
      <c r="AJ30" s="27">
        <v>75.470966850000011</v>
      </c>
      <c r="AK30" s="27">
        <v>84.088577189501279</v>
      </c>
      <c r="AL30" s="27">
        <v>159.5595440395013</v>
      </c>
      <c r="AM30" s="27">
        <v>178.71334999999999</v>
      </c>
      <c r="AN30" s="27">
        <v>57.133333333333333</v>
      </c>
      <c r="AO30" s="30">
        <v>5.5439999999999996</v>
      </c>
      <c r="AP30" s="27">
        <v>123.61666666666667</v>
      </c>
      <c r="AQ30" s="27">
        <v>98.533333333333346</v>
      </c>
      <c r="AR30" s="27">
        <v>116.13333333333333</v>
      </c>
      <c r="AS30" s="27">
        <v>12.006666666666666</v>
      </c>
      <c r="AT30" s="27">
        <v>492.75</v>
      </c>
      <c r="AU30" s="27">
        <v>5.7733333333333334</v>
      </c>
      <c r="AV30" s="27">
        <v>12.823333333333332</v>
      </c>
      <c r="AW30" s="27">
        <v>4.8933333333333335</v>
      </c>
      <c r="AX30" s="27">
        <v>25.793333333333333</v>
      </c>
      <c r="AY30" s="27">
        <v>65.61</v>
      </c>
      <c r="AZ30" s="27">
        <v>3.0066666666666664</v>
      </c>
      <c r="BA30" s="27">
        <v>1.2466666666666668</v>
      </c>
      <c r="BB30" s="27">
        <v>17.529999999999998</v>
      </c>
      <c r="BC30" s="27">
        <v>36.729999999999997</v>
      </c>
      <c r="BD30" s="27">
        <v>29.349999999999998</v>
      </c>
      <c r="BE30" s="27">
        <v>40.063333333333333</v>
      </c>
      <c r="BF30" s="27">
        <v>84.573333333333323</v>
      </c>
      <c r="BG30" s="27">
        <v>13.930555555555555</v>
      </c>
      <c r="BH30" s="27">
        <v>15.343333333333334</v>
      </c>
      <c r="BI30" s="27">
        <v>24.056666666666668</v>
      </c>
      <c r="BJ30" s="27">
        <v>2.6033333333333331</v>
      </c>
      <c r="BK30" s="27">
        <v>75.333333333333329</v>
      </c>
      <c r="BL30" s="27">
        <v>9.7333333333333343</v>
      </c>
      <c r="BM30" s="27">
        <v>7.2399999999999993</v>
      </c>
    </row>
    <row r="31" spans="1:65" x14ac:dyDescent="0.15">
      <c r="A31" s="13">
        <v>612540100</v>
      </c>
      <c r="B31" t="s">
        <v>236</v>
      </c>
      <c r="C31" t="s">
        <v>815</v>
      </c>
      <c r="D31" t="s">
        <v>816</v>
      </c>
      <c r="E31" s="27">
        <v>13.626666666666665</v>
      </c>
      <c r="F31" s="27">
        <v>5.23</v>
      </c>
      <c r="G31" s="27">
        <v>5.1100000000000003</v>
      </c>
      <c r="H31" s="27">
        <v>1.87</v>
      </c>
      <c r="I31" s="27">
        <v>1.1433333333333333</v>
      </c>
      <c r="J31" s="27">
        <v>2.6566666666666667</v>
      </c>
      <c r="K31" s="27">
        <v>3.4966666666666661</v>
      </c>
      <c r="L31" s="27">
        <v>1.2833333333333334</v>
      </c>
      <c r="M31" s="27">
        <v>4.88</v>
      </c>
      <c r="N31" s="27">
        <v>2.76</v>
      </c>
      <c r="O31" s="27">
        <v>0.65333333333333332</v>
      </c>
      <c r="P31" s="27">
        <v>1.45</v>
      </c>
      <c r="Q31" s="27">
        <v>4.5133333333333328</v>
      </c>
      <c r="R31" s="27">
        <v>4.543333333333333</v>
      </c>
      <c r="S31" s="27">
        <v>5.2166666666666677</v>
      </c>
      <c r="T31" s="27">
        <v>3.2533333333333334</v>
      </c>
      <c r="U31" s="27">
        <v>5.2133333333333338</v>
      </c>
      <c r="V31" s="27">
        <v>1.6666666666666667</v>
      </c>
      <c r="W31" s="27">
        <v>2.59</v>
      </c>
      <c r="X31" s="27">
        <v>2.6</v>
      </c>
      <c r="Y31" s="27">
        <v>20.823333333333334</v>
      </c>
      <c r="Z31" s="27">
        <v>6.2366666666666672</v>
      </c>
      <c r="AA31" s="27">
        <v>3.5566666666666666</v>
      </c>
      <c r="AB31" s="27">
        <v>1.5533333333333335</v>
      </c>
      <c r="AC31" s="27">
        <v>3.5233333333333334</v>
      </c>
      <c r="AD31" s="27">
        <v>2.1366666666666667</v>
      </c>
      <c r="AE31" s="29">
        <v>1338.79</v>
      </c>
      <c r="AF31" s="29">
        <v>484069.66666666669</v>
      </c>
      <c r="AG31" s="25">
        <v>4.4937333333333989</v>
      </c>
      <c r="AH31" s="29">
        <v>1843.7114341416293</v>
      </c>
      <c r="AI31" s="27" t="s">
        <v>829</v>
      </c>
      <c r="AJ31" s="27">
        <v>245.87474437802544</v>
      </c>
      <c r="AK31" s="27">
        <v>114.88296347640882</v>
      </c>
      <c r="AL31" s="27">
        <v>360.75770785443427</v>
      </c>
      <c r="AM31" s="27">
        <v>178.56039999999999</v>
      </c>
      <c r="AN31" s="27">
        <v>47.866666666666667</v>
      </c>
      <c r="AO31" s="30">
        <v>5.1266666666666669</v>
      </c>
      <c r="AP31" s="27">
        <v>87.61</v>
      </c>
      <c r="AQ31" s="27">
        <v>115.48333333333333</v>
      </c>
      <c r="AR31" s="27">
        <v>121.82666666666667</v>
      </c>
      <c r="AS31" s="27">
        <v>9.5833333333333339</v>
      </c>
      <c r="AT31" s="27">
        <v>481.04</v>
      </c>
      <c r="AU31" s="27">
        <v>5.2233333333333336</v>
      </c>
      <c r="AV31" s="27">
        <v>13.513333333333334</v>
      </c>
      <c r="AW31" s="27">
        <v>4.4766666666666675</v>
      </c>
      <c r="AX31" s="27">
        <v>25.333333333333332</v>
      </c>
      <c r="AY31" s="27">
        <v>55.233333333333327</v>
      </c>
      <c r="AZ31" s="27">
        <v>2.4166666666666665</v>
      </c>
      <c r="BA31" s="27">
        <v>1.3099999999999998</v>
      </c>
      <c r="BB31" s="27">
        <v>18.276666666666667</v>
      </c>
      <c r="BC31" s="27">
        <v>25.803333333333331</v>
      </c>
      <c r="BD31" s="27">
        <v>25.200000000000003</v>
      </c>
      <c r="BE31" s="27">
        <v>30.166666666666668</v>
      </c>
      <c r="BF31" s="27">
        <v>87.553333333333327</v>
      </c>
      <c r="BG31" s="27">
        <v>10.881944444444445</v>
      </c>
      <c r="BH31" s="27">
        <v>10.543333333333335</v>
      </c>
      <c r="BI31" s="27">
        <v>16.61</v>
      </c>
      <c r="BJ31" s="27">
        <v>3.0566666666666666</v>
      </c>
      <c r="BK31" s="27">
        <v>55.946666666666665</v>
      </c>
      <c r="BL31" s="27">
        <v>9.7099999999999991</v>
      </c>
      <c r="BM31" s="27">
        <v>8.9366666666666656</v>
      </c>
    </row>
    <row r="32" spans="1:65" x14ac:dyDescent="0.15">
      <c r="A32" s="13">
        <v>631084500</v>
      </c>
      <c r="B32" t="s">
        <v>236</v>
      </c>
      <c r="C32" t="s">
        <v>239</v>
      </c>
      <c r="D32" t="s">
        <v>240</v>
      </c>
      <c r="E32" s="27">
        <v>14.79</v>
      </c>
      <c r="F32" s="27">
        <v>5.2733333333333334</v>
      </c>
      <c r="G32" s="27">
        <v>5.6133333333333333</v>
      </c>
      <c r="H32" s="27">
        <v>1.7733333333333334</v>
      </c>
      <c r="I32" s="27">
        <v>1.32</v>
      </c>
      <c r="J32" s="27">
        <v>2.76</v>
      </c>
      <c r="K32" s="27">
        <v>3.66</v>
      </c>
      <c r="L32" s="27">
        <v>1.4000000000000001</v>
      </c>
      <c r="M32" s="27">
        <v>5.1033333333333326</v>
      </c>
      <c r="N32" s="27">
        <v>3.1633333333333336</v>
      </c>
      <c r="O32" s="27">
        <v>0.69666666666666666</v>
      </c>
      <c r="P32" s="27">
        <v>1.59</v>
      </c>
      <c r="Q32" s="27">
        <v>4.2600000000000007</v>
      </c>
      <c r="R32" s="27">
        <v>4.203333333333334</v>
      </c>
      <c r="S32" s="27">
        <v>6.2133333333333338</v>
      </c>
      <c r="T32" s="27">
        <v>3.6166666666666667</v>
      </c>
      <c r="U32" s="27">
        <v>5.7399999999999993</v>
      </c>
      <c r="V32" s="27">
        <v>1.6866666666666665</v>
      </c>
      <c r="W32" s="27">
        <v>2.9299999999999997</v>
      </c>
      <c r="X32" s="27">
        <v>2.2733333333333334</v>
      </c>
      <c r="Y32" s="27">
        <v>20.03</v>
      </c>
      <c r="Z32" s="27">
        <v>6.7533333333333339</v>
      </c>
      <c r="AA32" s="27">
        <v>3.1033333333333335</v>
      </c>
      <c r="AB32" s="27">
        <v>1.2666666666666666</v>
      </c>
      <c r="AC32" s="27">
        <v>3.36</v>
      </c>
      <c r="AD32" s="27">
        <v>2.14</v>
      </c>
      <c r="AE32" s="29">
        <v>3181.6566666666672</v>
      </c>
      <c r="AF32" s="29">
        <v>1098873.6666666667</v>
      </c>
      <c r="AG32" s="25">
        <v>4.706666666666707</v>
      </c>
      <c r="AH32" s="29">
        <v>4299.5706742175462</v>
      </c>
      <c r="AI32" s="27" t="s">
        <v>829</v>
      </c>
      <c r="AJ32" s="27">
        <v>123.99197448440373</v>
      </c>
      <c r="AK32" s="27">
        <v>84.337320343459893</v>
      </c>
      <c r="AL32" s="27">
        <v>208.32929482786363</v>
      </c>
      <c r="AM32" s="27">
        <v>192.21334999999999</v>
      </c>
      <c r="AN32" s="27">
        <v>56</v>
      </c>
      <c r="AO32" s="30">
        <v>5.5443333333333342</v>
      </c>
      <c r="AP32" s="27">
        <v>132.26666666666665</v>
      </c>
      <c r="AQ32" s="27">
        <v>130</v>
      </c>
      <c r="AR32" s="27">
        <v>128.20000000000002</v>
      </c>
      <c r="AS32" s="27">
        <v>12.183333333333332</v>
      </c>
      <c r="AT32" s="27">
        <v>492.75</v>
      </c>
      <c r="AU32" s="27">
        <v>6.4066666666666663</v>
      </c>
      <c r="AV32" s="27">
        <v>12.600000000000001</v>
      </c>
      <c r="AW32" s="27">
        <v>4.99</v>
      </c>
      <c r="AX32" s="27">
        <v>28.39</v>
      </c>
      <c r="AY32" s="27">
        <v>82.666666666666671</v>
      </c>
      <c r="AZ32" s="27">
        <v>3.2900000000000005</v>
      </c>
      <c r="BA32" s="27">
        <v>1.22</v>
      </c>
      <c r="BB32" s="27">
        <v>20.516666666666666</v>
      </c>
      <c r="BC32" s="27">
        <v>36.493333333333339</v>
      </c>
      <c r="BD32" s="27">
        <v>30.683333333333334</v>
      </c>
      <c r="BE32" s="27">
        <v>42.493333333333332</v>
      </c>
      <c r="BF32" s="27">
        <v>85.376666666666665</v>
      </c>
      <c r="BG32" s="27">
        <v>9.6666666666666661</v>
      </c>
      <c r="BH32" s="27">
        <v>17.180000000000003</v>
      </c>
      <c r="BI32" s="27">
        <v>22.943333333333332</v>
      </c>
      <c r="BJ32" s="27">
        <v>2.62</v>
      </c>
      <c r="BK32" s="27">
        <v>80.593333333333334</v>
      </c>
      <c r="BL32" s="27">
        <v>9.9600000000000009</v>
      </c>
      <c r="BM32" s="27">
        <v>7.9533333333333331</v>
      </c>
    </row>
    <row r="33" spans="1:65" x14ac:dyDescent="0.15">
      <c r="A33" s="13">
        <v>633700540</v>
      </c>
      <c r="B33" t="s">
        <v>236</v>
      </c>
      <c r="C33" t="s">
        <v>817</v>
      </c>
      <c r="D33" t="s">
        <v>818</v>
      </c>
      <c r="E33" s="27">
        <v>13.186666666666667</v>
      </c>
      <c r="F33" s="27">
        <v>5.3133333333333335</v>
      </c>
      <c r="G33" s="27">
        <v>4.873333333333334</v>
      </c>
      <c r="H33" s="27">
        <v>1.75</v>
      </c>
      <c r="I33" s="27">
        <v>1.1433333333333335</v>
      </c>
      <c r="J33" s="27">
        <v>2.7533333333333334</v>
      </c>
      <c r="K33" s="27">
        <v>3.2699999999999996</v>
      </c>
      <c r="L33" s="27">
        <v>1.3633333333333333</v>
      </c>
      <c r="M33" s="27">
        <v>4.7566666666666668</v>
      </c>
      <c r="N33" s="27">
        <v>2.9933333333333336</v>
      </c>
      <c r="O33" s="27">
        <v>0.66666666666666663</v>
      </c>
      <c r="P33" s="27">
        <v>1.8033333333333335</v>
      </c>
      <c r="Q33" s="27">
        <v>4.003333333333333</v>
      </c>
      <c r="R33" s="27">
        <v>3.8966666666666665</v>
      </c>
      <c r="S33" s="27">
        <v>6.0133333333333328</v>
      </c>
      <c r="T33" s="27">
        <v>3.3566666666666669</v>
      </c>
      <c r="U33" s="27">
        <v>4.9433333333333334</v>
      </c>
      <c r="V33" s="27">
        <v>1.6266666666666669</v>
      </c>
      <c r="W33" s="27">
        <v>2.3199999999999998</v>
      </c>
      <c r="X33" s="27">
        <v>2.2233333333333332</v>
      </c>
      <c r="Y33" s="27">
        <v>20.676666666666666</v>
      </c>
      <c r="Z33" s="27">
        <v>5.336666666666666</v>
      </c>
      <c r="AA33" s="27">
        <v>3.4566666666666666</v>
      </c>
      <c r="AB33" s="27">
        <v>1.5766666666666669</v>
      </c>
      <c r="AC33" s="27">
        <v>3.2566666666666664</v>
      </c>
      <c r="AD33" s="27">
        <v>2.0833333333333335</v>
      </c>
      <c r="AE33" s="29">
        <v>1975.6833333333334</v>
      </c>
      <c r="AF33" s="29">
        <v>622074.66666666663</v>
      </c>
      <c r="AG33" s="25">
        <v>4.4473333333333294</v>
      </c>
      <c r="AH33" s="29">
        <v>2348.6910789540193</v>
      </c>
      <c r="AI33" s="27" t="s">
        <v>829</v>
      </c>
      <c r="AJ33" s="27">
        <v>249.59324233491338</v>
      </c>
      <c r="AK33" s="27">
        <v>59.267452319668621</v>
      </c>
      <c r="AL33" s="27">
        <v>308.86069465458201</v>
      </c>
      <c r="AM33" s="27">
        <v>178.71334999999999</v>
      </c>
      <c r="AN33" s="27">
        <v>71.606666666666669</v>
      </c>
      <c r="AO33" s="30">
        <v>4.9590000000000005</v>
      </c>
      <c r="AP33" s="27">
        <v>99.910000000000011</v>
      </c>
      <c r="AQ33" s="27">
        <v>109.41666666666667</v>
      </c>
      <c r="AR33" s="27">
        <v>110.81</v>
      </c>
      <c r="AS33" s="27">
        <v>11.546666666666667</v>
      </c>
      <c r="AT33" s="27">
        <v>406.83</v>
      </c>
      <c r="AU33" s="27">
        <v>5.29</v>
      </c>
      <c r="AV33" s="27">
        <v>14.316666666666665</v>
      </c>
      <c r="AW33" s="27">
        <v>4.74</v>
      </c>
      <c r="AX33" s="27">
        <v>21.666666666666668</v>
      </c>
      <c r="AY33" s="27">
        <v>36.946666666666665</v>
      </c>
      <c r="AZ33" s="27">
        <v>3.0666666666666664</v>
      </c>
      <c r="BA33" s="27">
        <v>1.5966666666666667</v>
      </c>
      <c r="BB33" s="27">
        <v>19.573333333333334</v>
      </c>
      <c r="BC33" s="27">
        <v>29.7</v>
      </c>
      <c r="BD33" s="27">
        <v>19.826666666666664</v>
      </c>
      <c r="BE33" s="27">
        <v>29.606666666666666</v>
      </c>
      <c r="BF33" s="27">
        <v>72.850000000000009</v>
      </c>
      <c r="BG33" s="27">
        <v>10.861388888888889</v>
      </c>
      <c r="BH33" s="27">
        <v>12.81</v>
      </c>
      <c r="BI33" s="27">
        <v>18.93</v>
      </c>
      <c r="BJ33" s="27">
        <v>2.9766666666666666</v>
      </c>
      <c r="BK33" s="27">
        <v>62.383333333333326</v>
      </c>
      <c r="BL33" s="27">
        <v>9.5766666666666662</v>
      </c>
      <c r="BM33" s="27">
        <v>6.3266666666666671</v>
      </c>
    </row>
    <row r="34" spans="1:65" x14ac:dyDescent="0.15">
      <c r="A34" s="13">
        <v>636084600</v>
      </c>
      <c r="B34" t="s">
        <v>236</v>
      </c>
      <c r="C34" t="s">
        <v>839</v>
      </c>
      <c r="D34" t="s">
        <v>241</v>
      </c>
      <c r="E34" s="27">
        <v>18.290000000000003</v>
      </c>
      <c r="F34" s="27">
        <v>4.6466666666666665</v>
      </c>
      <c r="G34" s="27">
        <v>5.5633333333333335</v>
      </c>
      <c r="H34" s="27">
        <v>1.9033333333333333</v>
      </c>
      <c r="I34" s="27">
        <v>1.64</v>
      </c>
      <c r="J34" s="27">
        <v>3.33</v>
      </c>
      <c r="K34" s="27">
        <v>3.8033333333333332</v>
      </c>
      <c r="L34" s="27">
        <v>1.75</v>
      </c>
      <c r="M34" s="27">
        <v>6.55</v>
      </c>
      <c r="N34" s="27">
        <v>3.063333333333333</v>
      </c>
      <c r="O34" s="27">
        <v>0.89</v>
      </c>
      <c r="P34" s="27">
        <v>2.6166666666666667</v>
      </c>
      <c r="Q34" s="27">
        <v>5.21</v>
      </c>
      <c r="R34" s="27">
        <v>4.663333333333334</v>
      </c>
      <c r="S34" s="27">
        <v>6.9566666666666661</v>
      </c>
      <c r="T34" s="27">
        <v>4.2700000000000005</v>
      </c>
      <c r="U34" s="27">
        <v>5.73</v>
      </c>
      <c r="V34" s="27">
        <v>2.3966666666666665</v>
      </c>
      <c r="W34" s="27">
        <v>2.6833333333333336</v>
      </c>
      <c r="X34" s="27">
        <v>2.7466666666666666</v>
      </c>
      <c r="Y34" s="27">
        <v>26.013333333333332</v>
      </c>
      <c r="Z34" s="27">
        <v>7.69</v>
      </c>
      <c r="AA34" s="27">
        <v>3.8966666666666669</v>
      </c>
      <c r="AB34" s="27">
        <v>2.2633333333333332</v>
      </c>
      <c r="AC34" s="27">
        <v>3.3166666666666664</v>
      </c>
      <c r="AD34" s="27">
        <v>2.2366666666666664</v>
      </c>
      <c r="AE34" s="29">
        <v>2752.7266666666669</v>
      </c>
      <c r="AF34" s="29">
        <v>909739.33333333337</v>
      </c>
      <c r="AG34" s="25">
        <v>4.5692666666666542</v>
      </c>
      <c r="AH34" s="29">
        <v>3498.6912817273642</v>
      </c>
      <c r="AI34" s="27" t="s">
        <v>829</v>
      </c>
      <c r="AJ34" s="27">
        <v>172.29094056248837</v>
      </c>
      <c r="AK34" s="27">
        <v>96.156779377807439</v>
      </c>
      <c r="AL34" s="27">
        <v>268.44771994029583</v>
      </c>
      <c r="AM34" s="27">
        <v>189.81039999999999</v>
      </c>
      <c r="AN34" s="27">
        <v>71.403333333333322</v>
      </c>
      <c r="AO34" s="30">
        <v>5.3616666666666672</v>
      </c>
      <c r="AP34" s="27">
        <v>150.29666666666665</v>
      </c>
      <c r="AQ34" s="27">
        <v>167.43000000000004</v>
      </c>
      <c r="AR34" s="27">
        <v>145.09666666666666</v>
      </c>
      <c r="AS34" s="27">
        <v>12.583333333333334</v>
      </c>
      <c r="AT34" s="27">
        <v>489.73333333333335</v>
      </c>
      <c r="AU34" s="27">
        <v>5.8166666666666664</v>
      </c>
      <c r="AV34" s="27">
        <v>14.876666666666665</v>
      </c>
      <c r="AW34" s="27">
        <v>4.87</v>
      </c>
      <c r="AX34" s="27">
        <v>26.89</v>
      </c>
      <c r="AY34" s="27">
        <v>79.793333333333337</v>
      </c>
      <c r="AZ34" s="27">
        <v>3.3666666666666671</v>
      </c>
      <c r="BA34" s="27">
        <v>1.4866666666666666</v>
      </c>
      <c r="BB34" s="27">
        <v>15.46</v>
      </c>
      <c r="BC34" s="27">
        <v>47.43333333333333</v>
      </c>
      <c r="BD34" s="27">
        <v>30.13</v>
      </c>
      <c r="BE34" s="27">
        <v>57.356666666666662</v>
      </c>
      <c r="BF34" s="27">
        <v>75.376666666666665</v>
      </c>
      <c r="BG34" s="27">
        <v>13.520277777777778</v>
      </c>
      <c r="BH34" s="27">
        <v>14.153333333333334</v>
      </c>
      <c r="BI34" s="27">
        <v>22.39</v>
      </c>
      <c r="BJ34" s="27">
        <v>3.3000000000000003</v>
      </c>
      <c r="BK34" s="27">
        <v>72.19</v>
      </c>
      <c r="BL34" s="27">
        <v>10.58</v>
      </c>
      <c r="BM34" s="27">
        <v>8.56</v>
      </c>
    </row>
    <row r="35" spans="1:65" x14ac:dyDescent="0.15">
      <c r="A35" s="13">
        <v>640900720</v>
      </c>
      <c r="B35" t="s">
        <v>236</v>
      </c>
      <c r="C35" t="s">
        <v>840</v>
      </c>
      <c r="D35" t="s">
        <v>242</v>
      </c>
      <c r="E35" s="27">
        <v>12.123333333333335</v>
      </c>
      <c r="F35" s="27">
        <v>5.7600000000000007</v>
      </c>
      <c r="G35" s="27">
        <v>4.99</v>
      </c>
      <c r="H35" s="27">
        <v>1.5133333333333334</v>
      </c>
      <c r="I35" s="27">
        <v>1.1399999999999999</v>
      </c>
      <c r="J35" s="27">
        <v>3.0833333333333335</v>
      </c>
      <c r="K35" s="27">
        <v>3.3433333333333337</v>
      </c>
      <c r="L35" s="27">
        <v>1.37</v>
      </c>
      <c r="M35" s="27">
        <v>4.1466666666666665</v>
      </c>
      <c r="N35" s="27">
        <v>3.8499999999999996</v>
      </c>
      <c r="O35" s="27">
        <v>0.70000000000000007</v>
      </c>
      <c r="P35" s="27">
        <v>1.6633333333333333</v>
      </c>
      <c r="Q35" s="27">
        <v>3.67</v>
      </c>
      <c r="R35" s="27">
        <v>4.0233333333333334</v>
      </c>
      <c r="S35" s="27">
        <v>5.2499999999999991</v>
      </c>
      <c r="T35" s="27">
        <v>3.6166666666666667</v>
      </c>
      <c r="U35" s="27">
        <v>5.1099999999999994</v>
      </c>
      <c r="V35" s="27">
        <v>1.5099999999999998</v>
      </c>
      <c r="W35" s="27">
        <v>2.3000000000000003</v>
      </c>
      <c r="X35" s="27">
        <v>2.1766666666666667</v>
      </c>
      <c r="Y35" s="27">
        <v>18.893333333333331</v>
      </c>
      <c r="Z35" s="27">
        <v>6.7833333333333341</v>
      </c>
      <c r="AA35" s="27">
        <v>3.3866666666666667</v>
      </c>
      <c r="AB35" s="27">
        <v>1.5599999999999998</v>
      </c>
      <c r="AC35" s="27">
        <v>3.2266666666666666</v>
      </c>
      <c r="AD35" s="27">
        <v>2.0233333333333334</v>
      </c>
      <c r="AE35" s="29">
        <v>2401.5733333333333</v>
      </c>
      <c r="AF35" s="29">
        <v>582334</v>
      </c>
      <c r="AG35" s="25">
        <v>4.6016666666667261</v>
      </c>
      <c r="AH35" s="29">
        <v>2251.4311130370756</v>
      </c>
      <c r="AI35" s="27" t="s">
        <v>829</v>
      </c>
      <c r="AJ35" s="27">
        <v>152.89157155555554</v>
      </c>
      <c r="AK35" s="27">
        <v>43.295127062289559</v>
      </c>
      <c r="AL35" s="27">
        <v>196.18669861784511</v>
      </c>
      <c r="AM35" s="27">
        <v>189.21334999999999</v>
      </c>
      <c r="AN35" s="27">
        <v>50.626666666666665</v>
      </c>
      <c r="AO35" s="30">
        <v>5.4796666666666667</v>
      </c>
      <c r="AP35" s="27">
        <v>149</v>
      </c>
      <c r="AQ35" s="27">
        <v>176.25666666666666</v>
      </c>
      <c r="AR35" s="27">
        <v>109.66666666666667</v>
      </c>
      <c r="AS35" s="27">
        <v>11.280000000000001</v>
      </c>
      <c r="AT35" s="27">
        <v>408.08333333333331</v>
      </c>
      <c r="AU35" s="27">
        <v>7.19</v>
      </c>
      <c r="AV35" s="27">
        <v>14.273333333333333</v>
      </c>
      <c r="AW35" s="27">
        <v>4.9566666666666661</v>
      </c>
      <c r="AX35" s="27">
        <v>33</v>
      </c>
      <c r="AY35" s="27">
        <v>57.083333333333336</v>
      </c>
      <c r="AZ35" s="27">
        <v>3.1833333333333336</v>
      </c>
      <c r="BA35" s="27">
        <v>1.3733333333333333</v>
      </c>
      <c r="BB35" s="27">
        <v>16.653333333333332</v>
      </c>
      <c r="BC35" s="27">
        <v>33.296666666666667</v>
      </c>
      <c r="BD35" s="27">
        <v>28.77</v>
      </c>
      <c r="BE35" s="27">
        <v>26.72666666666667</v>
      </c>
      <c r="BF35" s="27">
        <v>76.2</v>
      </c>
      <c r="BG35" s="27">
        <v>13.66388888888889</v>
      </c>
      <c r="BH35" s="27">
        <v>12.51</v>
      </c>
      <c r="BI35" s="27">
        <v>26.586666666666662</v>
      </c>
      <c r="BJ35" s="27">
        <v>2.6333333333333333</v>
      </c>
      <c r="BK35" s="27">
        <v>43.333333333333336</v>
      </c>
      <c r="BL35" s="27">
        <v>9.5299999999999994</v>
      </c>
      <c r="BM35" s="27">
        <v>9.11</v>
      </c>
    </row>
    <row r="36" spans="1:65" x14ac:dyDescent="0.15">
      <c r="A36" s="13">
        <v>641740760</v>
      </c>
      <c r="B36" t="s">
        <v>236</v>
      </c>
      <c r="C36" t="s">
        <v>243</v>
      </c>
      <c r="D36" t="s">
        <v>244</v>
      </c>
      <c r="E36" s="27">
        <v>14.799999999999999</v>
      </c>
      <c r="F36" s="27">
        <v>5.3833333333333329</v>
      </c>
      <c r="G36" s="27">
        <v>5.5366666666666662</v>
      </c>
      <c r="H36" s="27">
        <v>1.8466666666666667</v>
      </c>
      <c r="I36" s="27">
        <v>1.3466666666666667</v>
      </c>
      <c r="J36" s="27">
        <v>2.7033333333333331</v>
      </c>
      <c r="K36" s="27">
        <v>3.706666666666667</v>
      </c>
      <c r="L36" s="27">
        <v>1.4100000000000001</v>
      </c>
      <c r="M36" s="27">
        <v>5.1499999999999995</v>
      </c>
      <c r="N36" s="27">
        <v>3.2733333333333334</v>
      </c>
      <c r="O36" s="27">
        <v>0.69666666666666666</v>
      </c>
      <c r="P36" s="27">
        <v>1.59</v>
      </c>
      <c r="Q36" s="27">
        <v>4.2666666666666666</v>
      </c>
      <c r="R36" s="27">
        <v>4.3233333333333333</v>
      </c>
      <c r="S36" s="27">
        <v>5.913333333333334</v>
      </c>
      <c r="T36" s="27">
        <v>3.6966666666666668</v>
      </c>
      <c r="U36" s="27">
        <v>5.8066666666666675</v>
      </c>
      <c r="V36" s="27">
        <v>1.5200000000000002</v>
      </c>
      <c r="W36" s="27">
        <v>2.84</v>
      </c>
      <c r="X36" s="27">
        <v>2.3666666666666667</v>
      </c>
      <c r="Y36" s="27">
        <v>20.106666666666666</v>
      </c>
      <c r="Z36" s="27">
        <v>6.7533333333333339</v>
      </c>
      <c r="AA36" s="27">
        <v>3.16</v>
      </c>
      <c r="AB36" s="27">
        <v>1.27</v>
      </c>
      <c r="AC36" s="27">
        <v>3.44</v>
      </c>
      <c r="AD36" s="27">
        <v>2.1800000000000002</v>
      </c>
      <c r="AE36" s="29">
        <v>3056.7366666666662</v>
      </c>
      <c r="AF36" s="29">
        <v>1001748.3333333334</v>
      </c>
      <c r="AG36" s="25">
        <v>4.7066666666666661</v>
      </c>
      <c r="AH36" s="29">
        <v>3920.867154780175</v>
      </c>
      <c r="AI36" s="27" t="s">
        <v>829</v>
      </c>
      <c r="AJ36" s="27">
        <v>145.74690445469625</v>
      </c>
      <c r="AK36" s="27">
        <v>74.465206507309361</v>
      </c>
      <c r="AL36" s="27">
        <v>220.21211096200562</v>
      </c>
      <c r="AM36" s="27">
        <v>183.96524999999997</v>
      </c>
      <c r="AN36" s="27">
        <v>62.6</v>
      </c>
      <c r="AO36" s="30">
        <v>5.5043333333333324</v>
      </c>
      <c r="AP36" s="27">
        <v>126.18333333333334</v>
      </c>
      <c r="AQ36" s="27">
        <v>116.25</v>
      </c>
      <c r="AR36" s="27">
        <v>118.33333333333333</v>
      </c>
      <c r="AS36" s="27">
        <v>12.089999999999998</v>
      </c>
      <c r="AT36" s="27">
        <v>492.75</v>
      </c>
      <c r="AU36" s="27">
        <v>6.0366666666666662</v>
      </c>
      <c r="AV36" s="27">
        <v>12.49</v>
      </c>
      <c r="AW36" s="27">
        <v>4.5433333333333339</v>
      </c>
      <c r="AX36" s="27">
        <v>27.666666666666668</v>
      </c>
      <c r="AY36" s="27">
        <v>66.333333333333329</v>
      </c>
      <c r="AZ36" s="27">
        <v>3.2366666666666668</v>
      </c>
      <c r="BA36" s="27">
        <v>1.2933333333333332</v>
      </c>
      <c r="BB36" s="27">
        <v>16.096666666666668</v>
      </c>
      <c r="BC36" s="27">
        <v>36.493333333333339</v>
      </c>
      <c r="BD36" s="27">
        <v>29.436666666666667</v>
      </c>
      <c r="BE36" s="27">
        <v>40.626666666666665</v>
      </c>
      <c r="BF36" s="27">
        <v>76.180000000000007</v>
      </c>
      <c r="BG36" s="27">
        <v>9.9166666666666661</v>
      </c>
      <c r="BH36" s="27">
        <v>16.079999999999998</v>
      </c>
      <c r="BI36" s="27">
        <v>24.113333333333333</v>
      </c>
      <c r="BJ36" s="27">
        <v>2.61</v>
      </c>
      <c r="BK36" s="27">
        <v>75.49666666666667</v>
      </c>
      <c r="BL36" s="27">
        <v>10.07</v>
      </c>
      <c r="BM36" s="27">
        <v>7.8266666666666671</v>
      </c>
    </row>
    <row r="37" spans="1:65" x14ac:dyDescent="0.15">
      <c r="A37" s="13">
        <v>641884800</v>
      </c>
      <c r="B37" t="s">
        <v>236</v>
      </c>
      <c r="C37" t="s">
        <v>841</v>
      </c>
      <c r="D37" t="s">
        <v>245</v>
      </c>
      <c r="E37" s="27">
        <v>18.356666666666669</v>
      </c>
      <c r="F37" s="27">
        <v>5.38</v>
      </c>
      <c r="G37" s="27">
        <v>5.5566666666666675</v>
      </c>
      <c r="H37" s="27">
        <v>1.95</v>
      </c>
      <c r="I37" s="27">
        <v>1.5733333333333333</v>
      </c>
      <c r="J37" s="27">
        <v>3.3833333333333333</v>
      </c>
      <c r="K37" s="27">
        <v>3.83</v>
      </c>
      <c r="L37" s="27">
        <v>1.7033333333333331</v>
      </c>
      <c r="M37" s="27">
        <v>6.623333333333334</v>
      </c>
      <c r="N37" s="27">
        <v>3.0566666666666666</v>
      </c>
      <c r="O37" s="27">
        <v>0.89</v>
      </c>
      <c r="P37" s="27">
        <v>2.6766666666666663</v>
      </c>
      <c r="Q37" s="27">
        <v>5.0366666666666662</v>
      </c>
      <c r="R37" s="27">
        <v>4.4766666666666675</v>
      </c>
      <c r="S37" s="27">
        <v>6.9966666666666661</v>
      </c>
      <c r="T37" s="27">
        <v>4.3233333333333333</v>
      </c>
      <c r="U37" s="27">
        <v>5.7433333333333332</v>
      </c>
      <c r="V37" s="27">
        <v>2.3566666666666669</v>
      </c>
      <c r="W37" s="27">
        <v>2.6366666666666667</v>
      </c>
      <c r="X37" s="27">
        <v>2.8900000000000006</v>
      </c>
      <c r="Y37" s="27">
        <v>26.496666666666666</v>
      </c>
      <c r="Z37" s="27">
        <v>7.416666666666667</v>
      </c>
      <c r="AA37" s="27">
        <v>3.9233333333333333</v>
      </c>
      <c r="AB37" s="27">
        <v>2.3633333333333333</v>
      </c>
      <c r="AC37" s="27">
        <v>3.3766666666666665</v>
      </c>
      <c r="AD37" s="27">
        <v>2.27</v>
      </c>
      <c r="AE37" s="29">
        <v>3585.4633333333331</v>
      </c>
      <c r="AF37" s="29">
        <v>1502556.6666666667</v>
      </c>
      <c r="AG37" s="25">
        <v>4.5859333333333581</v>
      </c>
      <c r="AH37" s="29">
        <v>5786.0759275425007</v>
      </c>
      <c r="AI37" s="27" t="s">
        <v>829</v>
      </c>
      <c r="AJ37" s="27">
        <v>172.30884218458786</v>
      </c>
      <c r="AK37" s="27">
        <v>95.331235557780545</v>
      </c>
      <c r="AL37" s="27">
        <v>267.64007774236842</v>
      </c>
      <c r="AM37" s="27">
        <v>201.38334999999998</v>
      </c>
      <c r="AN37" s="27">
        <v>76.459999999999994</v>
      </c>
      <c r="AO37" s="30">
        <v>5.4236666666666666</v>
      </c>
      <c r="AP37" s="27">
        <v>154.96333333333334</v>
      </c>
      <c r="AQ37" s="27">
        <v>174.07000000000002</v>
      </c>
      <c r="AR37" s="27">
        <v>148.06666666666666</v>
      </c>
      <c r="AS37" s="27">
        <v>12.523333333333333</v>
      </c>
      <c r="AT37" s="27">
        <v>492.72333333333336</v>
      </c>
      <c r="AU37" s="27">
        <v>6.2</v>
      </c>
      <c r="AV37" s="27">
        <v>14.773333333333333</v>
      </c>
      <c r="AW37" s="27">
        <v>4.87</v>
      </c>
      <c r="AX37" s="27">
        <v>26.736666666666668</v>
      </c>
      <c r="AY37" s="27">
        <v>85.61333333333333</v>
      </c>
      <c r="AZ37" s="27">
        <v>3.3566666666666669</v>
      </c>
      <c r="BA37" s="27">
        <v>1.5233333333333334</v>
      </c>
      <c r="BB37" s="27">
        <v>15.723333333333334</v>
      </c>
      <c r="BC37" s="27">
        <v>50.77</v>
      </c>
      <c r="BD37" s="27">
        <v>30.583333333333332</v>
      </c>
      <c r="BE37" s="27">
        <v>60.5</v>
      </c>
      <c r="BF37" s="27">
        <v>77.323333333333338</v>
      </c>
      <c r="BG37" s="27">
        <v>11.780277777777778</v>
      </c>
      <c r="BH37" s="27">
        <v>15.410000000000002</v>
      </c>
      <c r="BI37" s="27">
        <v>24.223333333333333</v>
      </c>
      <c r="BJ37" s="27">
        <v>3.5700000000000003</v>
      </c>
      <c r="BK37" s="27">
        <v>77.02</v>
      </c>
      <c r="BL37" s="27">
        <v>10.5</v>
      </c>
      <c r="BM37" s="27">
        <v>8.7166666666666668</v>
      </c>
    </row>
    <row r="38" spans="1:65" x14ac:dyDescent="0.15">
      <c r="A38" s="13">
        <v>644700900</v>
      </c>
      <c r="B38" t="s">
        <v>236</v>
      </c>
      <c r="C38" t="s">
        <v>246</v>
      </c>
      <c r="D38" t="s">
        <v>247</v>
      </c>
      <c r="E38" s="27">
        <v>14.646666666666667</v>
      </c>
      <c r="F38" s="27">
        <v>6.8266666666666671</v>
      </c>
      <c r="G38" s="27">
        <v>5.43</v>
      </c>
      <c r="H38" s="27">
        <v>1.84</v>
      </c>
      <c r="I38" s="27">
        <v>1.4799999999999998</v>
      </c>
      <c r="J38" s="27">
        <v>2.9933333333333327</v>
      </c>
      <c r="K38" s="27">
        <v>2.9733333333333332</v>
      </c>
      <c r="L38" s="27">
        <v>1.4533333333333331</v>
      </c>
      <c r="M38" s="27">
        <v>5.7166666666666659</v>
      </c>
      <c r="N38" s="27">
        <v>4.2066666666666661</v>
      </c>
      <c r="O38" s="27">
        <v>0.75666666666666671</v>
      </c>
      <c r="P38" s="27">
        <v>2.2266666666666666</v>
      </c>
      <c r="Q38" s="27">
        <v>4.5633333333333335</v>
      </c>
      <c r="R38" s="27">
        <v>4.41</v>
      </c>
      <c r="S38" s="27">
        <v>6.96</v>
      </c>
      <c r="T38" s="27">
        <v>2.9133333333333336</v>
      </c>
      <c r="U38" s="27">
        <v>5.3633333333333333</v>
      </c>
      <c r="V38" s="27">
        <v>1.86</v>
      </c>
      <c r="W38" s="27">
        <v>2.4566666666666666</v>
      </c>
      <c r="X38" s="27">
        <v>2.4899999999999998</v>
      </c>
      <c r="Y38" s="27">
        <v>17.936666666666667</v>
      </c>
      <c r="Z38" s="27">
        <v>6.416666666666667</v>
      </c>
      <c r="AA38" s="27">
        <v>3.47</v>
      </c>
      <c r="AB38" s="27">
        <v>1.8166666666666667</v>
      </c>
      <c r="AC38" s="27">
        <v>3.1766666666666663</v>
      </c>
      <c r="AD38" s="27">
        <v>2.1733333333333333</v>
      </c>
      <c r="AE38" s="29">
        <v>1912.3500000000001</v>
      </c>
      <c r="AF38" s="29">
        <v>632777.66666666663</v>
      </c>
      <c r="AG38" s="25">
        <v>4.6116666666666868</v>
      </c>
      <c r="AH38" s="29">
        <v>2448.5739680738225</v>
      </c>
      <c r="AI38" s="27" t="s">
        <v>829</v>
      </c>
      <c r="AJ38" s="27">
        <v>249.59494657192045</v>
      </c>
      <c r="AK38" s="27">
        <v>59.268915081759644</v>
      </c>
      <c r="AL38" s="27">
        <v>308.86386165368009</v>
      </c>
      <c r="AM38" s="27">
        <v>181.17420000000001</v>
      </c>
      <c r="AN38" s="27">
        <v>69.219999999999985</v>
      </c>
      <c r="AO38" s="30">
        <v>5.2606666666666664</v>
      </c>
      <c r="AP38" s="27">
        <v>126</v>
      </c>
      <c r="AQ38" s="27">
        <v>132.38333333333333</v>
      </c>
      <c r="AR38" s="27">
        <v>110.88666666666666</v>
      </c>
      <c r="AS38" s="27">
        <v>12.266666666666666</v>
      </c>
      <c r="AT38" s="27">
        <v>480.84999999999997</v>
      </c>
      <c r="AU38" s="27">
        <v>5.373333333333334</v>
      </c>
      <c r="AV38" s="27">
        <v>16.073333333333334</v>
      </c>
      <c r="AW38" s="27">
        <v>4.6100000000000003</v>
      </c>
      <c r="AX38" s="27">
        <v>21.883333333333336</v>
      </c>
      <c r="AY38" s="27">
        <v>42.083333333333336</v>
      </c>
      <c r="AZ38" s="27">
        <v>3.08</v>
      </c>
      <c r="BA38" s="27">
        <v>1.5</v>
      </c>
      <c r="BB38" s="27">
        <v>16.446666666666665</v>
      </c>
      <c r="BC38" s="27">
        <v>31.926666666666666</v>
      </c>
      <c r="BD38" s="27">
        <v>23.95</v>
      </c>
      <c r="BE38" s="27">
        <v>33.736666666666672</v>
      </c>
      <c r="BF38" s="27">
        <v>95.576666666666668</v>
      </c>
      <c r="BG38" s="27">
        <v>4.7466666666666661</v>
      </c>
      <c r="BH38" s="27">
        <v>12.44</v>
      </c>
      <c r="BI38" s="27">
        <v>21.333333333333332</v>
      </c>
      <c r="BJ38" s="27">
        <v>3.2866666666666671</v>
      </c>
      <c r="BK38" s="27">
        <v>51.833333333333336</v>
      </c>
      <c r="BL38" s="27">
        <v>10.01</v>
      </c>
      <c r="BM38" s="27">
        <v>7.5666666666666664</v>
      </c>
    </row>
    <row r="39" spans="1:65" x14ac:dyDescent="0.15">
      <c r="A39" s="13">
        <v>817820200</v>
      </c>
      <c r="B39" t="s">
        <v>248</v>
      </c>
      <c r="C39" t="s">
        <v>249</v>
      </c>
      <c r="D39" t="s">
        <v>250</v>
      </c>
      <c r="E39" s="27">
        <v>14.089999999999998</v>
      </c>
      <c r="F39" s="27">
        <v>4.59</v>
      </c>
      <c r="G39" s="27">
        <v>5.0866666666666669</v>
      </c>
      <c r="H39" s="27">
        <v>1.3499999999999999</v>
      </c>
      <c r="I39" s="27">
        <v>1.0433333333333332</v>
      </c>
      <c r="J39" s="27">
        <v>2.1666666666666665</v>
      </c>
      <c r="K39" s="27">
        <v>2.0433333333333334</v>
      </c>
      <c r="L39" s="27">
        <v>1.23</v>
      </c>
      <c r="M39" s="27">
        <v>4.6533333333333333</v>
      </c>
      <c r="N39" s="27">
        <v>3.1466666666666665</v>
      </c>
      <c r="O39" s="27">
        <v>0.55666666666666664</v>
      </c>
      <c r="P39" s="27">
        <v>1.7733333333333334</v>
      </c>
      <c r="Q39" s="27">
        <v>3.78</v>
      </c>
      <c r="R39" s="27">
        <v>3.5266666666666668</v>
      </c>
      <c r="S39" s="27">
        <v>5.14</v>
      </c>
      <c r="T39" s="27">
        <v>3.23</v>
      </c>
      <c r="U39" s="27">
        <v>4.496666666666667</v>
      </c>
      <c r="V39" s="27">
        <v>1.3933333333333333</v>
      </c>
      <c r="W39" s="27">
        <v>2.1533333333333333</v>
      </c>
      <c r="X39" s="27">
        <v>2.1199999999999997</v>
      </c>
      <c r="Y39" s="27">
        <v>20.326666666666668</v>
      </c>
      <c r="Z39" s="27">
        <v>5.01</v>
      </c>
      <c r="AA39" s="27">
        <v>2.9499999999999997</v>
      </c>
      <c r="AB39" s="27">
        <v>1.3533333333333335</v>
      </c>
      <c r="AC39" s="27">
        <v>3.3033333333333332</v>
      </c>
      <c r="AD39" s="27">
        <v>2.2399999999999998</v>
      </c>
      <c r="AE39" s="29">
        <v>1512.2233333333334</v>
      </c>
      <c r="AF39" s="29">
        <v>497622.33333333331</v>
      </c>
      <c r="AG39" s="25">
        <v>4.7080000000000544</v>
      </c>
      <c r="AH39" s="29">
        <v>1943.1596951104996</v>
      </c>
      <c r="AI39" s="27" t="s">
        <v>829</v>
      </c>
      <c r="AJ39" s="27">
        <v>104.56204939549635</v>
      </c>
      <c r="AK39" s="27">
        <v>85.711097743551633</v>
      </c>
      <c r="AL39" s="27">
        <v>190.27314713904798</v>
      </c>
      <c r="AM39" s="27">
        <v>186.39144999999999</v>
      </c>
      <c r="AN39" s="27">
        <v>55.18</v>
      </c>
      <c r="AO39" s="30">
        <v>3.9636666666666667</v>
      </c>
      <c r="AP39" s="27">
        <v>123.36</v>
      </c>
      <c r="AQ39" s="27">
        <v>134.96</v>
      </c>
      <c r="AR39" s="27">
        <v>108.28666666666668</v>
      </c>
      <c r="AS39" s="27">
        <v>10.243333333333334</v>
      </c>
      <c r="AT39" s="27">
        <v>468.93666666666667</v>
      </c>
      <c r="AU39" s="27">
        <v>6.0733333333333333</v>
      </c>
      <c r="AV39" s="27">
        <v>11.47</v>
      </c>
      <c r="AW39" s="27">
        <v>4.7133333333333338</v>
      </c>
      <c r="AX39" s="27">
        <v>28.866666666666664</v>
      </c>
      <c r="AY39" s="27">
        <v>47.596666666666664</v>
      </c>
      <c r="AZ39" s="27">
        <v>2.58</v>
      </c>
      <c r="BA39" s="27">
        <v>1.0566666666666666</v>
      </c>
      <c r="BB39" s="27">
        <v>14.713333333333333</v>
      </c>
      <c r="BC39" s="27">
        <v>44.379999999999995</v>
      </c>
      <c r="BD39" s="27">
        <v>32.18333333333333</v>
      </c>
      <c r="BE39" s="27">
        <v>38.506666666666661</v>
      </c>
      <c r="BF39" s="27">
        <v>90.36</v>
      </c>
      <c r="BG39" s="27">
        <v>13.128888888888889</v>
      </c>
      <c r="BH39" s="27">
        <v>10.56</v>
      </c>
      <c r="BI39" s="27">
        <v>15.706666666666665</v>
      </c>
      <c r="BJ39" s="27">
        <v>2.9733333333333332</v>
      </c>
      <c r="BK39" s="27">
        <v>61.846666666666664</v>
      </c>
      <c r="BL39" s="27">
        <v>9.5633333333333326</v>
      </c>
      <c r="BM39" s="27">
        <v>7.8566666666666665</v>
      </c>
    </row>
    <row r="40" spans="1:65" x14ac:dyDescent="0.15">
      <c r="A40" s="13">
        <v>819740300</v>
      </c>
      <c r="B40" t="s">
        <v>248</v>
      </c>
      <c r="C40" t="s">
        <v>251</v>
      </c>
      <c r="D40" t="s">
        <v>252</v>
      </c>
      <c r="E40" s="27">
        <v>13.299999999999999</v>
      </c>
      <c r="F40" s="27">
        <v>4.4666666666666659</v>
      </c>
      <c r="G40" s="27">
        <v>4.93</v>
      </c>
      <c r="H40" s="27">
        <v>1.6499999999999997</v>
      </c>
      <c r="I40" s="27">
        <v>1.05</v>
      </c>
      <c r="J40" s="27">
        <v>2.0666666666666669</v>
      </c>
      <c r="K40" s="27">
        <v>2.0699999999999998</v>
      </c>
      <c r="L40" s="27">
        <v>1.2166666666666668</v>
      </c>
      <c r="M40" s="27">
        <v>4.4433333333333334</v>
      </c>
      <c r="N40" s="27">
        <v>2.5333333333333332</v>
      </c>
      <c r="O40" s="27">
        <v>0.54666666666666675</v>
      </c>
      <c r="P40" s="27">
        <v>1.76</v>
      </c>
      <c r="Q40" s="27">
        <v>3.9133333333333336</v>
      </c>
      <c r="R40" s="27">
        <v>3.66</v>
      </c>
      <c r="S40" s="27">
        <v>4.9666666666666659</v>
      </c>
      <c r="T40" s="27">
        <v>2.4900000000000002</v>
      </c>
      <c r="U40" s="27">
        <v>4.34</v>
      </c>
      <c r="V40" s="27">
        <v>1.3133333333333332</v>
      </c>
      <c r="W40" s="27">
        <v>2.0666666666666669</v>
      </c>
      <c r="X40" s="27">
        <v>1.7366666666666666</v>
      </c>
      <c r="Y40" s="27">
        <v>19.423333333333332</v>
      </c>
      <c r="Z40" s="27">
        <v>4.8066666666666666</v>
      </c>
      <c r="AA40" s="27">
        <v>2.69</v>
      </c>
      <c r="AB40" s="27">
        <v>1.0933333333333335</v>
      </c>
      <c r="AC40" s="27">
        <v>3.27</v>
      </c>
      <c r="AD40" s="27">
        <v>1.95</v>
      </c>
      <c r="AE40" s="29">
        <v>1840.7066666666667</v>
      </c>
      <c r="AF40" s="29">
        <v>639886</v>
      </c>
      <c r="AG40" s="25">
        <v>4.3574666666666637</v>
      </c>
      <c r="AH40" s="29">
        <v>2406.2180947284705</v>
      </c>
      <c r="AI40" s="27" t="s">
        <v>829</v>
      </c>
      <c r="AJ40" s="27">
        <v>58.596976962895759</v>
      </c>
      <c r="AK40" s="27">
        <v>78.483054410150189</v>
      </c>
      <c r="AL40" s="27">
        <v>137.08003137304595</v>
      </c>
      <c r="AM40" s="27">
        <v>190.08435</v>
      </c>
      <c r="AN40" s="27">
        <v>61.606666666666662</v>
      </c>
      <c r="AO40" s="30">
        <v>3.718</v>
      </c>
      <c r="AP40" s="27">
        <v>115</v>
      </c>
      <c r="AQ40" s="27">
        <v>106</v>
      </c>
      <c r="AR40" s="27">
        <v>118.21</v>
      </c>
      <c r="AS40" s="27">
        <v>9.9700000000000006</v>
      </c>
      <c r="AT40" s="27">
        <v>485.84</v>
      </c>
      <c r="AU40" s="27">
        <v>5.39</v>
      </c>
      <c r="AV40" s="27">
        <v>11.823333333333332</v>
      </c>
      <c r="AW40" s="27">
        <v>4.6566666666666672</v>
      </c>
      <c r="AX40" s="27">
        <v>25.179999999999996</v>
      </c>
      <c r="AY40" s="27">
        <v>47.086666666666666</v>
      </c>
      <c r="AZ40" s="27">
        <v>2.0533333333333332</v>
      </c>
      <c r="BA40" s="27">
        <v>1.08</v>
      </c>
      <c r="BB40" s="27">
        <v>16.91</v>
      </c>
      <c r="BC40" s="27">
        <v>35.523333333333333</v>
      </c>
      <c r="BD40" s="27">
        <v>28.51</v>
      </c>
      <c r="BE40" s="27">
        <v>37.869999999999997</v>
      </c>
      <c r="BF40" s="27">
        <v>104.64999999999999</v>
      </c>
      <c r="BG40" s="27">
        <v>13.823333333333332</v>
      </c>
      <c r="BH40" s="27">
        <v>14.21</v>
      </c>
      <c r="BI40" s="27">
        <v>21.599999999999998</v>
      </c>
      <c r="BJ40" s="27">
        <v>2.7333333333333329</v>
      </c>
      <c r="BK40" s="27">
        <v>67.296666666666667</v>
      </c>
      <c r="BL40" s="27">
        <v>9.3699999999999992</v>
      </c>
      <c r="BM40" s="27">
        <v>7.919999999999999</v>
      </c>
    </row>
    <row r="41" spans="1:65" x14ac:dyDescent="0.15">
      <c r="A41" s="13">
        <v>819740351</v>
      </c>
      <c r="B41" t="s">
        <v>248</v>
      </c>
      <c r="C41" t="s">
        <v>251</v>
      </c>
      <c r="D41" t="s">
        <v>253</v>
      </c>
      <c r="E41" s="27">
        <v>11.943333333333333</v>
      </c>
      <c r="F41" s="27">
        <v>4.3633333333333342</v>
      </c>
      <c r="G41" s="27">
        <v>3.8966666666666665</v>
      </c>
      <c r="H41" s="27">
        <v>1.18</v>
      </c>
      <c r="I41" s="27">
        <v>0.89666666666666661</v>
      </c>
      <c r="J41" s="27">
        <v>1.9466666666666665</v>
      </c>
      <c r="K41" s="27">
        <v>1.86</v>
      </c>
      <c r="L41" s="27">
        <v>1.0900000000000001</v>
      </c>
      <c r="M41" s="27">
        <v>3.5666666666666664</v>
      </c>
      <c r="N41" s="27">
        <v>2.23</v>
      </c>
      <c r="O41" s="27">
        <v>0.52999999999999992</v>
      </c>
      <c r="P41" s="27">
        <v>1.6933333333333334</v>
      </c>
      <c r="Q41" s="27">
        <v>3.7300000000000004</v>
      </c>
      <c r="R41" s="27">
        <v>3.686666666666667</v>
      </c>
      <c r="S41" s="27">
        <v>4.4766666666666666</v>
      </c>
      <c r="T41" s="27">
        <v>3.8899999999999992</v>
      </c>
      <c r="U41" s="27">
        <v>3.4466666666666668</v>
      </c>
      <c r="V41" s="27">
        <v>1.1733333333333333</v>
      </c>
      <c r="W41" s="27">
        <v>1.9466666666666665</v>
      </c>
      <c r="X41" s="27">
        <v>1.7566666666666666</v>
      </c>
      <c r="Y41" s="27">
        <v>18.956666666666667</v>
      </c>
      <c r="Z41" s="27">
        <v>4.07</v>
      </c>
      <c r="AA41" s="27">
        <v>2.5733333333333337</v>
      </c>
      <c r="AB41" s="27">
        <v>0.84</v>
      </c>
      <c r="AC41" s="27">
        <v>2.83</v>
      </c>
      <c r="AD41" s="27">
        <v>1.97</v>
      </c>
      <c r="AE41" s="29">
        <v>2062.0366666666669</v>
      </c>
      <c r="AF41" s="29">
        <v>579742.66666666663</v>
      </c>
      <c r="AG41" s="25">
        <v>4.7999999999999963</v>
      </c>
      <c r="AH41" s="29">
        <v>2286.5162828563271</v>
      </c>
      <c r="AI41" s="27" t="s">
        <v>829</v>
      </c>
      <c r="AJ41" s="27">
        <v>54.836309322222228</v>
      </c>
      <c r="AK41" s="27">
        <v>46.803200532586509</v>
      </c>
      <c r="AL41" s="27">
        <v>101.63950985480874</v>
      </c>
      <c r="AM41" s="27">
        <v>191.99935000000002</v>
      </c>
      <c r="AN41" s="27">
        <v>70.67</v>
      </c>
      <c r="AO41" s="30">
        <v>3.911</v>
      </c>
      <c r="AP41" s="27">
        <v>75.5</v>
      </c>
      <c r="AQ41" s="27">
        <v>102.33333333333333</v>
      </c>
      <c r="AR41" s="27">
        <v>98.89</v>
      </c>
      <c r="AS41" s="27">
        <v>9.49</v>
      </c>
      <c r="AT41" s="27">
        <v>451.32666666666665</v>
      </c>
      <c r="AU41" s="27">
        <v>5.3900000000000006</v>
      </c>
      <c r="AV41" s="27">
        <v>12.049999999999999</v>
      </c>
      <c r="AW41" s="27">
        <v>4.6233333333333331</v>
      </c>
      <c r="AX41" s="27">
        <v>25.333333333333332</v>
      </c>
      <c r="AY41" s="27">
        <v>33.89</v>
      </c>
      <c r="AZ41" s="27">
        <v>2.0233333333333334</v>
      </c>
      <c r="BA41" s="27">
        <v>1.04</v>
      </c>
      <c r="BB41" s="27">
        <v>14.44</v>
      </c>
      <c r="BC41" s="27">
        <v>32.85</v>
      </c>
      <c r="BD41" s="27">
        <v>19.55</v>
      </c>
      <c r="BE41" s="27">
        <v>28.443333333333332</v>
      </c>
      <c r="BF41" s="27">
        <v>66.11</v>
      </c>
      <c r="BG41" s="27">
        <v>19.256944444444446</v>
      </c>
      <c r="BH41" s="27">
        <v>16.440000000000001</v>
      </c>
      <c r="BI41" s="27">
        <v>17.666666666666668</v>
      </c>
      <c r="BJ41" s="27">
        <v>2.9000000000000004</v>
      </c>
      <c r="BK41" s="27">
        <v>58.65</v>
      </c>
      <c r="BL41" s="27">
        <v>9.0833333333333339</v>
      </c>
      <c r="BM41" s="27">
        <v>8.6566666666666663</v>
      </c>
    </row>
    <row r="42" spans="1:65" x14ac:dyDescent="0.15">
      <c r="A42" s="13">
        <v>839380800</v>
      </c>
      <c r="B42" t="s">
        <v>248</v>
      </c>
      <c r="C42" t="s">
        <v>256</v>
      </c>
      <c r="D42" t="s">
        <v>257</v>
      </c>
      <c r="E42" s="27">
        <v>14.113333333333335</v>
      </c>
      <c r="F42" s="27">
        <v>4.7566666666666668</v>
      </c>
      <c r="G42" s="27">
        <v>5.2600000000000007</v>
      </c>
      <c r="H42" s="27">
        <v>1.4433333333333334</v>
      </c>
      <c r="I42" s="27">
        <v>1.0866666666666667</v>
      </c>
      <c r="J42" s="27">
        <v>2.5033333333333334</v>
      </c>
      <c r="K42" s="27">
        <v>2.0699999999999998</v>
      </c>
      <c r="L42" s="27">
        <v>1.1633333333333333</v>
      </c>
      <c r="M42" s="27">
        <v>4.92</v>
      </c>
      <c r="N42" s="27">
        <v>2.5566666666666666</v>
      </c>
      <c r="O42" s="27">
        <v>0.63</v>
      </c>
      <c r="P42" s="27">
        <v>1.8133333333333335</v>
      </c>
      <c r="Q42" s="27">
        <v>4.09</v>
      </c>
      <c r="R42" s="27">
        <v>3.7900000000000005</v>
      </c>
      <c r="S42" s="27">
        <v>5.6066666666666665</v>
      </c>
      <c r="T42" s="27">
        <v>2.8066666666666666</v>
      </c>
      <c r="U42" s="27">
        <v>4.5366666666666662</v>
      </c>
      <c r="V42" s="27">
        <v>1.3166666666666667</v>
      </c>
      <c r="W42" s="27">
        <v>2.2766666666666668</v>
      </c>
      <c r="X42" s="27">
        <v>1.7166666666666668</v>
      </c>
      <c r="Y42" s="27">
        <v>20.976666666666663</v>
      </c>
      <c r="Z42" s="27">
        <v>5.4633333333333338</v>
      </c>
      <c r="AA42" s="27">
        <v>2.83</v>
      </c>
      <c r="AB42" s="27">
        <v>1.4166666666666667</v>
      </c>
      <c r="AC42" s="27">
        <v>3.4066666666666667</v>
      </c>
      <c r="AD42" s="27">
        <v>2.1066666666666669</v>
      </c>
      <c r="AE42" s="29">
        <v>1470.9166666666667</v>
      </c>
      <c r="AF42" s="29">
        <v>415032</v>
      </c>
      <c r="AG42" s="25">
        <v>4.7916666666666705</v>
      </c>
      <c r="AH42" s="29">
        <v>1640.9141785072923</v>
      </c>
      <c r="AI42" s="27" t="s">
        <v>829</v>
      </c>
      <c r="AJ42" s="27">
        <v>101.26632366111112</v>
      </c>
      <c r="AK42" s="27">
        <v>74.791271253299001</v>
      </c>
      <c r="AL42" s="27">
        <v>176.05759491441012</v>
      </c>
      <c r="AM42" s="27">
        <v>190.86434999999997</v>
      </c>
      <c r="AN42" s="27">
        <v>45.359999999999992</v>
      </c>
      <c r="AO42" s="30">
        <v>4.0666666666666664</v>
      </c>
      <c r="AP42" s="27">
        <v>99.46</v>
      </c>
      <c r="AQ42" s="27">
        <v>98.556666666666672</v>
      </c>
      <c r="AR42" s="27">
        <v>104.16666666666667</v>
      </c>
      <c r="AS42" s="27">
        <v>10.283333333333333</v>
      </c>
      <c r="AT42" s="27">
        <v>467.41333333333336</v>
      </c>
      <c r="AU42" s="27">
        <v>6.19</v>
      </c>
      <c r="AV42" s="27">
        <v>12.363333333333332</v>
      </c>
      <c r="AW42" s="27">
        <v>4.706666666666667</v>
      </c>
      <c r="AX42" s="27">
        <v>22.693333333333332</v>
      </c>
      <c r="AY42" s="27">
        <v>38.39</v>
      </c>
      <c r="AZ42" s="27">
        <v>2.64</v>
      </c>
      <c r="BA42" s="27">
        <v>1.0366666666666668</v>
      </c>
      <c r="BB42" s="27">
        <v>13.803333333333333</v>
      </c>
      <c r="BC42" s="27">
        <v>20.25</v>
      </c>
      <c r="BD42" s="27">
        <v>20.746666666666666</v>
      </c>
      <c r="BE42" s="27">
        <v>20.526666666666667</v>
      </c>
      <c r="BF42" s="27">
        <v>109.31666666666668</v>
      </c>
      <c r="BG42" s="27">
        <v>10.504444444444445</v>
      </c>
      <c r="BH42" s="27">
        <v>10.916666666666666</v>
      </c>
      <c r="BI42" s="27">
        <v>12.11</v>
      </c>
      <c r="BJ42" s="27">
        <v>2.5400000000000005</v>
      </c>
      <c r="BK42" s="27">
        <v>44.276666666666671</v>
      </c>
      <c r="BL42" s="27">
        <v>9.620000000000001</v>
      </c>
      <c r="BM42" s="27">
        <v>6.2</v>
      </c>
    </row>
    <row r="43" spans="1:65" x14ac:dyDescent="0.15">
      <c r="A43" s="13">
        <v>914860800</v>
      </c>
      <c r="B43" t="s">
        <v>258</v>
      </c>
      <c r="C43" t="s">
        <v>259</v>
      </c>
      <c r="D43" t="s">
        <v>260</v>
      </c>
      <c r="E43" s="27">
        <v>16.029999999999998</v>
      </c>
      <c r="F43" s="27">
        <v>4.8400000000000007</v>
      </c>
      <c r="G43" s="27">
        <v>5.05</v>
      </c>
      <c r="H43" s="27">
        <v>1.8866666666666667</v>
      </c>
      <c r="I43" s="27">
        <v>1.17</v>
      </c>
      <c r="J43" s="27">
        <v>2.9633333333333334</v>
      </c>
      <c r="K43" s="27">
        <v>2.78</v>
      </c>
      <c r="L43" s="27">
        <v>1.3466666666666667</v>
      </c>
      <c r="M43" s="27">
        <v>4.666666666666667</v>
      </c>
      <c r="N43" s="27">
        <v>4.09</v>
      </c>
      <c r="O43" s="27">
        <v>0.77</v>
      </c>
      <c r="P43" s="27">
        <v>2.2400000000000002</v>
      </c>
      <c r="Q43" s="27">
        <v>3.706666666666667</v>
      </c>
      <c r="R43" s="27">
        <v>3.8833333333333333</v>
      </c>
      <c r="S43" s="27">
        <v>4.58</v>
      </c>
      <c r="T43" s="27">
        <v>3.5700000000000003</v>
      </c>
      <c r="U43" s="27">
        <v>5.0533333333333337</v>
      </c>
      <c r="V43" s="27">
        <v>1.5200000000000002</v>
      </c>
      <c r="W43" s="27">
        <v>2.2033333333333331</v>
      </c>
      <c r="X43" s="27">
        <v>2.0166666666666666</v>
      </c>
      <c r="Y43" s="27">
        <v>19.400000000000002</v>
      </c>
      <c r="Z43" s="27">
        <v>6.31</v>
      </c>
      <c r="AA43" s="27">
        <v>3.3266666666666667</v>
      </c>
      <c r="AB43" s="27">
        <v>1.5433333333333332</v>
      </c>
      <c r="AC43" s="27">
        <v>3.19</v>
      </c>
      <c r="AD43" s="27">
        <v>2.1166666666666667</v>
      </c>
      <c r="AE43" s="29">
        <v>2553.21</v>
      </c>
      <c r="AF43" s="29">
        <v>697166.66666666663</v>
      </c>
      <c r="AG43" s="25">
        <v>4.6749999999999652</v>
      </c>
      <c r="AH43" s="29">
        <v>2707.9990934215921</v>
      </c>
      <c r="AI43" s="27" t="s">
        <v>829</v>
      </c>
      <c r="AJ43" s="27">
        <v>146.37338421666666</v>
      </c>
      <c r="AK43" s="27">
        <v>135.48034983233981</v>
      </c>
      <c r="AL43" s="27">
        <v>281.85373404900645</v>
      </c>
      <c r="AM43" s="27">
        <v>182.98469999999998</v>
      </c>
      <c r="AN43" s="27">
        <v>70</v>
      </c>
      <c r="AO43" s="30">
        <v>4.1596666666666664</v>
      </c>
      <c r="AP43" s="27">
        <v>130</v>
      </c>
      <c r="AQ43" s="27">
        <v>139.26333333333332</v>
      </c>
      <c r="AR43" s="27">
        <v>116.91666666666667</v>
      </c>
      <c r="AS43" s="27">
        <v>10.773333333333333</v>
      </c>
      <c r="AT43" s="27">
        <v>466.19333333333333</v>
      </c>
      <c r="AU43" s="27">
        <v>6.2866666666666662</v>
      </c>
      <c r="AV43" s="27">
        <v>11.75</v>
      </c>
      <c r="AW43" s="27">
        <v>5.0233333333333334</v>
      </c>
      <c r="AX43" s="27">
        <v>32.5</v>
      </c>
      <c r="AY43" s="27">
        <v>67.5</v>
      </c>
      <c r="AZ43" s="27">
        <v>3.3533333333333335</v>
      </c>
      <c r="BA43" s="27">
        <v>1.1833333333333333</v>
      </c>
      <c r="BB43" s="27">
        <v>16.22</v>
      </c>
      <c r="BC43" s="27">
        <v>32.533333333333331</v>
      </c>
      <c r="BD43" s="27">
        <v>23.423333333333332</v>
      </c>
      <c r="BE43" s="27">
        <v>27.293333333333333</v>
      </c>
      <c r="BF43" s="27">
        <v>131.28666666666666</v>
      </c>
      <c r="BG43" s="27">
        <v>12.534444444444444</v>
      </c>
      <c r="BH43" s="27">
        <v>14.24</v>
      </c>
      <c r="BI43" s="27">
        <v>21.833333333333332</v>
      </c>
      <c r="BJ43" s="27">
        <v>3.4033333333333338</v>
      </c>
      <c r="BK43" s="27">
        <v>83.243333333333339</v>
      </c>
      <c r="BL43" s="27">
        <v>10.013333333333334</v>
      </c>
      <c r="BM43" s="27">
        <v>9.59</v>
      </c>
    </row>
    <row r="44" spans="1:65" x14ac:dyDescent="0.15">
      <c r="A44" s="13">
        <v>925540400</v>
      </c>
      <c r="B44" t="s">
        <v>258</v>
      </c>
      <c r="C44" t="s">
        <v>261</v>
      </c>
      <c r="D44" t="s">
        <v>262</v>
      </c>
      <c r="E44" s="27">
        <v>15.410000000000002</v>
      </c>
      <c r="F44" s="27">
        <v>5.0133333333333336</v>
      </c>
      <c r="G44" s="27">
        <v>4.6100000000000003</v>
      </c>
      <c r="H44" s="27">
        <v>1.5599999999999998</v>
      </c>
      <c r="I44" s="27">
        <v>1.03</v>
      </c>
      <c r="J44" s="27">
        <v>2.8566666666666669</v>
      </c>
      <c r="K44" s="27">
        <v>2.6233333333333335</v>
      </c>
      <c r="L44" s="27">
        <v>1.5233333333333334</v>
      </c>
      <c r="M44" s="27">
        <v>4.1733333333333329</v>
      </c>
      <c r="N44" s="27">
        <v>4.3433333333333337</v>
      </c>
      <c r="O44" s="27">
        <v>0.67666666666666664</v>
      </c>
      <c r="P44" s="27">
        <v>1.7966666666666669</v>
      </c>
      <c r="Q44" s="27">
        <v>4.0433333333333339</v>
      </c>
      <c r="R44" s="27">
        <v>4.1766666666666667</v>
      </c>
      <c r="S44" s="27">
        <v>5.5566666666666675</v>
      </c>
      <c r="T44" s="27">
        <v>3.293333333333333</v>
      </c>
      <c r="U44" s="27">
        <v>4.95</v>
      </c>
      <c r="V44" s="27">
        <v>1.2</v>
      </c>
      <c r="W44" s="27">
        <v>2.1566666666666663</v>
      </c>
      <c r="X44" s="27">
        <v>1.68</v>
      </c>
      <c r="Y44" s="27">
        <v>20.029999999999998</v>
      </c>
      <c r="Z44" s="27">
        <v>5.68</v>
      </c>
      <c r="AA44" s="27">
        <v>2.9833333333333338</v>
      </c>
      <c r="AB44" s="27">
        <v>1.6066666666666667</v>
      </c>
      <c r="AC44" s="27">
        <v>3.0133333333333332</v>
      </c>
      <c r="AD44" s="27">
        <v>2.2100000000000004</v>
      </c>
      <c r="AE44" s="29">
        <v>1717.4433333333334</v>
      </c>
      <c r="AF44" s="29">
        <v>388226.66666666669</v>
      </c>
      <c r="AG44" s="25">
        <v>4.711666666666642</v>
      </c>
      <c r="AH44" s="29">
        <v>1514.1213636974105</v>
      </c>
      <c r="AI44" s="27" t="s">
        <v>829</v>
      </c>
      <c r="AJ44" s="27">
        <v>147.49010998568488</v>
      </c>
      <c r="AK44" s="27">
        <v>113.11558637777779</v>
      </c>
      <c r="AL44" s="27">
        <v>260.6056963634627</v>
      </c>
      <c r="AM44" s="27">
        <v>183.19359999999998</v>
      </c>
      <c r="AN44" s="27">
        <v>63.133333333333333</v>
      </c>
      <c r="AO44" s="30">
        <v>3.9673333333333338</v>
      </c>
      <c r="AP44" s="27">
        <v>148</v>
      </c>
      <c r="AQ44" s="27">
        <v>108.33333333333333</v>
      </c>
      <c r="AR44" s="27">
        <v>98.5</v>
      </c>
      <c r="AS44" s="27">
        <v>9.706666666666667</v>
      </c>
      <c r="AT44" s="27">
        <v>451.62999999999994</v>
      </c>
      <c r="AU44" s="27">
        <v>6.5166666666666657</v>
      </c>
      <c r="AV44" s="27">
        <v>9.956666666666667</v>
      </c>
      <c r="AW44" s="27">
        <v>4.74</v>
      </c>
      <c r="AX44" s="27">
        <v>32</v>
      </c>
      <c r="AY44" s="27">
        <v>51.776666666666664</v>
      </c>
      <c r="AZ44" s="27">
        <v>2.6799999999999997</v>
      </c>
      <c r="BA44" s="27">
        <v>1.0333333333333334</v>
      </c>
      <c r="BB44" s="27">
        <v>16.989999999999998</v>
      </c>
      <c r="BC44" s="27">
        <v>29.28</v>
      </c>
      <c r="BD44" s="27">
        <v>27.573333333333334</v>
      </c>
      <c r="BE44" s="27">
        <v>34.483333333333334</v>
      </c>
      <c r="BF44" s="27">
        <v>106.85000000000001</v>
      </c>
      <c r="BG44" s="27">
        <v>12.967777777777778</v>
      </c>
      <c r="BH44" s="27">
        <v>11.423333333333332</v>
      </c>
      <c r="BI44" s="27">
        <v>20.22</v>
      </c>
      <c r="BJ44" s="27">
        <v>3.3233333333333337</v>
      </c>
      <c r="BK44" s="27">
        <v>74.033333333333331</v>
      </c>
      <c r="BL44" s="27">
        <v>10.476666666666667</v>
      </c>
      <c r="BM44" s="27">
        <v>8.32</v>
      </c>
    </row>
    <row r="45" spans="1:65" x14ac:dyDescent="0.15">
      <c r="A45" s="13">
        <v>935300620</v>
      </c>
      <c r="B45" t="s">
        <v>258</v>
      </c>
      <c r="C45" t="s">
        <v>263</v>
      </c>
      <c r="D45" t="s">
        <v>264</v>
      </c>
      <c r="E45" s="27">
        <v>13.033333333333331</v>
      </c>
      <c r="F45" s="27">
        <v>5.4899999999999993</v>
      </c>
      <c r="G45" s="27">
        <v>4.6500000000000004</v>
      </c>
      <c r="H45" s="27">
        <v>1.4400000000000002</v>
      </c>
      <c r="I45" s="27">
        <v>1.03</v>
      </c>
      <c r="J45" s="27">
        <v>2.8433333333333337</v>
      </c>
      <c r="K45" s="27">
        <v>2.5333333333333332</v>
      </c>
      <c r="L45" s="27">
        <v>1.3499999999999999</v>
      </c>
      <c r="M45" s="27">
        <v>4.0333333333333341</v>
      </c>
      <c r="N45" s="27">
        <v>4.2833333333333332</v>
      </c>
      <c r="O45" s="27">
        <v>0.67666666666666664</v>
      </c>
      <c r="P45" s="27">
        <v>1.656666666666667</v>
      </c>
      <c r="Q45" s="27">
        <v>3.6066666666666669</v>
      </c>
      <c r="R45" s="27">
        <v>3.81</v>
      </c>
      <c r="S45" s="27">
        <v>4.793333333333333</v>
      </c>
      <c r="T45" s="27">
        <v>3.16</v>
      </c>
      <c r="U45" s="27">
        <v>4.6866666666666665</v>
      </c>
      <c r="V45" s="27">
        <v>1.3166666666666667</v>
      </c>
      <c r="W45" s="27">
        <v>2.0233333333333334</v>
      </c>
      <c r="X45" s="27">
        <v>1.83</v>
      </c>
      <c r="Y45" s="27">
        <v>19.183333333333334</v>
      </c>
      <c r="Z45" s="27">
        <v>5.8066666666666675</v>
      </c>
      <c r="AA45" s="27">
        <v>2.99</v>
      </c>
      <c r="AB45" s="27">
        <v>1.4033333333333333</v>
      </c>
      <c r="AC45" s="27">
        <v>3.1266666666666665</v>
      </c>
      <c r="AD45" s="27">
        <v>2.1033333333333335</v>
      </c>
      <c r="AE45" s="29">
        <v>2127.46</v>
      </c>
      <c r="AF45" s="29">
        <v>434014</v>
      </c>
      <c r="AG45" s="25">
        <v>4.7116666666666438</v>
      </c>
      <c r="AH45" s="29">
        <v>1690.6610756815235</v>
      </c>
      <c r="AI45" s="27" t="s">
        <v>829</v>
      </c>
      <c r="AJ45" s="27">
        <v>166.18412988444445</v>
      </c>
      <c r="AK45" s="27">
        <v>115.10737477777776</v>
      </c>
      <c r="AL45" s="27">
        <v>281.29150466222222</v>
      </c>
      <c r="AM45" s="27">
        <v>186.44469999999998</v>
      </c>
      <c r="AN45" s="27">
        <v>70</v>
      </c>
      <c r="AO45" s="30">
        <v>4.043333333333333</v>
      </c>
      <c r="AP45" s="27">
        <v>131.33333333333334</v>
      </c>
      <c r="AQ45" s="27">
        <v>146.79333333333332</v>
      </c>
      <c r="AR45" s="27">
        <v>125.96</v>
      </c>
      <c r="AS45" s="27">
        <v>9.5866666666666678</v>
      </c>
      <c r="AT45" s="27">
        <v>463.09333333333331</v>
      </c>
      <c r="AU45" s="27">
        <v>6.44</v>
      </c>
      <c r="AV45" s="27">
        <v>10.563333333333333</v>
      </c>
      <c r="AW45" s="27">
        <v>5.0433333333333339</v>
      </c>
      <c r="AX45" s="27">
        <v>28.333333333333332</v>
      </c>
      <c r="AY45" s="27">
        <v>46.140000000000008</v>
      </c>
      <c r="AZ45" s="27">
        <v>2.7566666666666664</v>
      </c>
      <c r="BA45" s="27">
        <v>1.0633333333333335</v>
      </c>
      <c r="BB45" s="27">
        <v>14.906666666666666</v>
      </c>
      <c r="BC45" s="27">
        <v>28.743333333333329</v>
      </c>
      <c r="BD45" s="27">
        <v>29.416666666666668</v>
      </c>
      <c r="BE45" s="27">
        <v>25.556666666666668</v>
      </c>
      <c r="BF45" s="27">
        <v>126.45333333333333</v>
      </c>
      <c r="BG45" s="27">
        <v>13.86777777777778</v>
      </c>
      <c r="BH45" s="27">
        <v>13</v>
      </c>
      <c r="BI45" s="27">
        <v>20</v>
      </c>
      <c r="BJ45" s="27">
        <v>2.9</v>
      </c>
      <c r="BK45" s="27">
        <v>99.25</v>
      </c>
      <c r="BL45" s="27">
        <v>10.100000000000001</v>
      </c>
      <c r="BM45" s="27">
        <v>10.733333333333334</v>
      </c>
    </row>
    <row r="46" spans="1:65" x14ac:dyDescent="0.15">
      <c r="A46" s="13">
        <v>1020100500</v>
      </c>
      <c r="B46" t="s">
        <v>265</v>
      </c>
      <c r="C46" t="s">
        <v>266</v>
      </c>
      <c r="D46" t="s">
        <v>267</v>
      </c>
      <c r="E46" s="27">
        <v>11.943333333333333</v>
      </c>
      <c r="F46" s="27">
        <v>5.53</v>
      </c>
      <c r="G46" s="27">
        <v>4.9833333333333334</v>
      </c>
      <c r="H46" s="27">
        <v>1.9366666666666668</v>
      </c>
      <c r="I46" s="27">
        <v>1.0366666666666668</v>
      </c>
      <c r="J46" s="27">
        <v>2.4633333333333334</v>
      </c>
      <c r="K46" s="27">
        <v>2.42</v>
      </c>
      <c r="L46" s="27">
        <v>1.1466666666666667</v>
      </c>
      <c r="M46" s="27">
        <v>4.25</v>
      </c>
      <c r="N46" s="27">
        <v>4.5333333333333341</v>
      </c>
      <c r="O46" s="27">
        <v>0.6</v>
      </c>
      <c r="P46" s="27">
        <v>1.7</v>
      </c>
      <c r="Q46" s="27">
        <v>3.5866666666666673</v>
      </c>
      <c r="R46" s="27">
        <v>4.01</v>
      </c>
      <c r="S46" s="27">
        <v>5.5133333333333328</v>
      </c>
      <c r="T46" s="27">
        <v>3.7366666666666668</v>
      </c>
      <c r="U46" s="27">
        <v>4.6066666666666665</v>
      </c>
      <c r="V46" s="27">
        <v>1.55</v>
      </c>
      <c r="W46" s="27">
        <v>2.1166666666666667</v>
      </c>
      <c r="X46" s="27">
        <v>1.7733333333333334</v>
      </c>
      <c r="Y46" s="27">
        <v>19.046666666666667</v>
      </c>
      <c r="Z46" s="27">
        <v>5.86</v>
      </c>
      <c r="AA46" s="27">
        <v>3.1833333333333331</v>
      </c>
      <c r="AB46" s="27">
        <v>1.7066666666666668</v>
      </c>
      <c r="AC46" s="27">
        <v>3.2733333333333334</v>
      </c>
      <c r="AD46" s="27">
        <v>2.2066666666666666</v>
      </c>
      <c r="AE46" s="29">
        <v>1542.1666666666667</v>
      </c>
      <c r="AF46" s="29">
        <v>388568.66666666669</v>
      </c>
      <c r="AG46" s="25">
        <v>4.9135000000000701</v>
      </c>
      <c r="AH46" s="29">
        <v>1554.1923390594382</v>
      </c>
      <c r="AI46" s="27" t="s">
        <v>829</v>
      </c>
      <c r="AJ46" s="27">
        <v>94.223164611111102</v>
      </c>
      <c r="AK46" s="27">
        <v>93.038117107302227</v>
      </c>
      <c r="AL46" s="27">
        <v>187.26128171841333</v>
      </c>
      <c r="AM46" s="27">
        <v>189.8492</v>
      </c>
      <c r="AN46" s="27">
        <v>59.99</v>
      </c>
      <c r="AO46" s="30">
        <v>3.9480000000000004</v>
      </c>
      <c r="AP46" s="27">
        <v>126.08333333333333</v>
      </c>
      <c r="AQ46" s="27">
        <v>102.5</v>
      </c>
      <c r="AR46" s="27">
        <v>110.56</v>
      </c>
      <c r="AS46" s="27">
        <v>10.676666666666668</v>
      </c>
      <c r="AT46" s="27">
        <v>418.7</v>
      </c>
      <c r="AU46" s="27">
        <v>6.3833333333333329</v>
      </c>
      <c r="AV46" s="27">
        <v>10.99</v>
      </c>
      <c r="AW46" s="27">
        <v>4.5900000000000007</v>
      </c>
      <c r="AX46" s="27">
        <v>19.166666666666668</v>
      </c>
      <c r="AY46" s="27">
        <v>48.5</v>
      </c>
      <c r="AZ46" s="27">
        <v>3.06</v>
      </c>
      <c r="BA46" s="27">
        <v>1.42</v>
      </c>
      <c r="BB46" s="27">
        <v>13</v>
      </c>
      <c r="BC46" s="27">
        <v>31.8</v>
      </c>
      <c r="BD46" s="27">
        <v>30.02</v>
      </c>
      <c r="BE46" s="27">
        <v>31.26</v>
      </c>
      <c r="BF46" s="27">
        <v>76.666666666666671</v>
      </c>
      <c r="BG46" s="27">
        <v>11.663333333333334</v>
      </c>
      <c r="BH46" s="27">
        <v>12.49</v>
      </c>
      <c r="BI46" s="27">
        <v>15.833333333333334</v>
      </c>
      <c r="BJ46" s="27">
        <v>3.6066666666666669</v>
      </c>
      <c r="BK46" s="27">
        <v>73.086666666666659</v>
      </c>
      <c r="BL46" s="27">
        <v>10.596666666666668</v>
      </c>
      <c r="BM46" s="27">
        <v>11.516666666666666</v>
      </c>
    </row>
    <row r="47" spans="1:65" x14ac:dyDescent="0.15">
      <c r="A47" s="13">
        <v>1041540600</v>
      </c>
      <c r="B47" t="s">
        <v>265</v>
      </c>
      <c r="C47" t="s">
        <v>842</v>
      </c>
      <c r="D47" s="14" t="s">
        <v>843</v>
      </c>
      <c r="E47" s="27">
        <v>11.866666666666667</v>
      </c>
      <c r="F47" s="27">
        <v>5.833333333333333</v>
      </c>
      <c r="G47" s="27">
        <v>4.873333333333334</v>
      </c>
      <c r="H47" s="27">
        <v>1.4366666666666665</v>
      </c>
      <c r="I47" s="27">
        <v>1.03</v>
      </c>
      <c r="J47" s="27">
        <v>2.5133333333333336</v>
      </c>
      <c r="K47" s="27">
        <v>2.4733333333333332</v>
      </c>
      <c r="L47" s="27">
        <v>1.1866666666666668</v>
      </c>
      <c r="M47" s="27">
        <v>4.43</v>
      </c>
      <c r="N47" s="27">
        <v>4.5966666666666667</v>
      </c>
      <c r="O47" s="27">
        <v>0.68666666666666665</v>
      </c>
      <c r="P47" s="27">
        <v>1.7133333333333336</v>
      </c>
      <c r="Q47" s="27">
        <v>3.6</v>
      </c>
      <c r="R47" s="27">
        <v>4.0199999999999996</v>
      </c>
      <c r="S47" s="27">
        <v>5.373333333333334</v>
      </c>
      <c r="T47" s="27">
        <v>3.3933333333333331</v>
      </c>
      <c r="U47" s="27">
        <v>4.6066666666666665</v>
      </c>
      <c r="V47" s="27">
        <v>1.4166666666666667</v>
      </c>
      <c r="W47" s="27">
        <v>2.0833333333333335</v>
      </c>
      <c r="X47" s="27">
        <v>1.6666666666666667</v>
      </c>
      <c r="Y47" s="27">
        <v>18.923333333333332</v>
      </c>
      <c r="Z47" s="27">
        <v>6.69</v>
      </c>
      <c r="AA47" s="27">
        <v>3.0766666666666667</v>
      </c>
      <c r="AB47" s="27">
        <v>1.6033333333333333</v>
      </c>
      <c r="AC47" s="27">
        <v>3.206666666666667</v>
      </c>
      <c r="AD47" s="27">
        <v>2.23</v>
      </c>
      <c r="AE47" s="29">
        <v>1551.0766666666666</v>
      </c>
      <c r="AF47" s="29">
        <v>481720</v>
      </c>
      <c r="AG47" s="25">
        <v>4.8735000000000381</v>
      </c>
      <c r="AH47" s="29">
        <v>1916.5565759168273</v>
      </c>
      <c r="AI47" s="27" t="s">
        <v>829</v>
      </c>
      <c r="AJ47" s="27">
        <v>67.20613261650459</v>
      </c>
      <c r="AK47" s="27">
        <v>93.038117107302227</v>
      </c>
      <c r="AL47" s="27">
        <v>160.24424972380683</v>
      </c>
      <c r="AM47" s="27">
        <v>184.0942</v>
      </c>
      <c r="AN47" s="27">
        <v>103.11</v>
      </c>
      <c r="AO47" s="30">
        <v>3.9326666666666661</v>
      </c>
      <c r="AP47" s="27">
        <v>150.37</v>
      </c>
      <c r="AQ47" s="27">
        <v>110.76333333333334</v>
      </c>
      <c r="AR47" s="27">
        <v>129.42666666666665</v>
      </c>
      <c r="AS47" s="27">
        <v>9.6999999999999993</v>
      </c>
      <c r="AT47" s="27">
        <v>428.8</v>
      </c>
      <c r="AU47" s="27">
        <v>5.75</v>
      </c>
      <c r="AV47" s="27">
        <v>11.459999999999999</v>
      </c>
      <c r="AW47" s="27">
        <v>4.5233333333333334</v>
      </c>
      <c r="AX47" s="27">
        <v>27.5</v>
      </c>
      <c r="AY47" s="27">
        <v>48.333333333333336</v>
      </c>
      <c r="AZ47" s="27">
        <v>3.06</v>
      </c>
      <c r="BA47" s="27">
        <v>1.1200000000000001</v>
      </c>
      <c r="BB47" s="27">
        <v>11.83</v>
      </c>
      <c r="BC47" s="27">
        <v>23.91333333333333</v>
      </c>
      <c r="BD47" s="27">
        <v>25.756666666666664</v>
      </c>
      <c r="BE47" s="27">
        <v>28.553333333333331</v>
      </c>
      <c r="BF47" s="27">
        <v>87.3</v>
      </c>
      <c r="BG47" s="27">
        <v>2.9166666666666665</v>
      </c>
      <c r="BH47" s="27">
        <v>12.673333333333334</v>
      </c>
      <c r="BI47" s="27">
        <v>20.833333333333332</v>
      </c>
      <c r="BJ47" s="27">
        <v>3.2699999999999996</v>
      </c>
      <c r="BK47" s="27">
        <v>54.333333333333336</v>
      </c>
      <c r="BL47" s="27">
        <v>10</v>
      </c>
      <c r="BM47" s="27">
        <v>11.066666666666668</v>
      </c>
    </row>
    <row r="48" spans="1:65" x14ac:dyDescent="0.15">
      <c r="A48" s="13">
        <v>1048864800</v>
      </c>
      <c r="B48" t="s">
        <v>265</v>
      </c>
      <c r="C48" t="s">
        <v>268</v>
      </c>
      <c r="D48" t="s">
        <v>269</v>
      </c>
      <c r="E48" s="27">
        <v>12.433333333333332</v>
      </c>
      <c r="F48" s="27">
        <v>5.8766666666666678</v>
      </c>
      <c r="G48" s="27">
        <v>5.43</v>
      </c>
      <c r="H48" s="27">
        <v>1.74</v>
      </c>
      <c r="I48" s="27">
        <v>1.2966666666666666</v>
      </c>
      <c r="J48" s="27">
        <v>3.3966666666666665</v>
      </c>
      <c r="K48" s="27">
        <v>2.6233333333333335</v>
      </c>
      <c r="L48" s="27">
        <v>1.2733333333333332</v>
      </c>
      <c r="M48" s="27">
        <v>5.0733333333333333</v>
      </c>
      <c r="N48" s="27">
        <v>3.8066666666666666</v>
      </c>
      <c r="O48" s="27">
        <v>0.64</v>
      </c>
      <c r="P48" s="27">
        <v>1.8200000000000003</v>
      </c>
      <c r="Q48" s="27">
        <v>3.7300000000000004</v>
      </c>
      <c r="R48" s="27">
        <v>4.0666666666666664</v>
      </c>
      <c r="S48" s="27">
        <v>4.5466666666666669</v>
      </c>
      <c r="T48" s="27">
        <v>3.7166666666666668</v>
      </c>
      <c r="U48" s="27">
        <v>5.1566666666666672</v>
      </c>
      <c r="V48" s="27">
        <v>1.68</v>
      </c>
      <c r="W48" s="27">
        <v>2.3833333333333333</v>
      </c>
      <c r="X48" s="27">
        <v>1.8133333333333332</v>
      </c>
      <c r="Y48" s="27">
        <v>22.956666666666667</v>
      </c>
      <c r="Z48" s="27">
        <v>6.1266666666666678</v>
      </c>
      <c r="AA48" s="27">
        <v>3.59</v>
      </c>
      <c r="AB48" s="27">
        <v>1.6833333333333333</v>
      </c>
      <c r="AC48" s="27">
        <v>3.73</v>
      </c>
      <c r="AD48" s="27">
        <v>2.5433333333333334</v>
      </c>
      <c r="AE48" s="29">
        <v>1904.4000000000003</v>
      </c>
      <c r="AF48" s="29">
        <v>429723.66666666669</v>
      </c>
      <c r="AG48" s="25">
        <v>4.8801666666666597</v>
      </c>
      <c r="AH48" s="29">
        <v>1710.9747932282696</v>
      </c>
      <c r="AI48" s="27" t="s">
        <v>829</v>
      </c>
      <c r="AJ48" s="27">
        <v>55.400180968203792</v>
      </c>
      <c r="AK48" s="27">
        <v>89.912329325022299</v>
      </c>
      <c r="AL48" s="27">
        <v>145.3125102932261</v>
      </c>
      <c r="AM48" s="27">
        <v>180.86210000000003</v>
      </c>
      <c r="AN48" s="27">
        <v>76.5</v>
      </c>
      <c r="AO48" s="30">
        <v>3.8866666666666667</v>
      </c>
      <c r="AP48" s="27">
        <v>94.793333333333337</v>
      </c>
      <c r="AQ48" s="27">
        <v>125.16666666666667</v>
      </c>
      <c r="AR48" s="27">
        <v>153.33666666666667</v>
      </c>
      <c r="AS48" s="27">
        <v>11.406666666666666</v>
      </c>
      <c r="AT48" s="27">
        <v>479.85666666666663</v>
      </c>
      <c r="AU48" s="27">
        <v>6.6466666666666656</v>
      </c>
      <c r="AV48" s="27">
        <v>11.373333333333333</v>
      </c>
      <c r="AW48" s="27">
        <v>4.9200000000000008</v>
      </c>
      <c r="AX48" s="27">
        <v>28.636666666666667</v>
      </c>
      <c r="AY48" s="27">
        <v>49.723333333333336</v>
      </c>
      <c r="AZ48" s="27">
        <v>2.81</v>
      </c>
      <c r="BA48" s="27">
        <v>1.3800000000000001</v>
      </c>
      <c r="BB48" s="27">
        <v>18.333333333333332</v>
      </c>
      <c r="BC48" s="27">
        <v>39.5</v>
      </c>
      <c r="BD48" s="27">
        <v>29.703333333333333</v>
      </c>
      <c r="BE48" s="27">
        <v>37.476666666666667</v>
      </c>
      <c r="BF48" s="27">
        <v>80</v>
      </c>
      <c r="BG48" s="27">
        <v>11.996666666666668</v>
      </c>
      <c r="BH48" s="27">
        <v>12.453333333333333</v>
      </c>
      <c r="BI48" s="27">
        <v>18</v>
      </c>
      <c r="BJ48" s="27">
        <v>4.2266666666666666</v>
      </c>
      <c r="BK48" s="27">
        <v>60.666666666666664</v>
      </c>
      <c r="BL48" s="27">
        <v>10.433333333333335</v>
      </c>
      <c r="BM48" s="27">
        <v>10.446666666666667</v>
      </c>
    </row>
    <row r="49" spans="1:65" x14ac:dyDescent="0.15">
      <c r="A49" s="13">
        <v>1147894750</v>
      </c>
      <c r="B49" t="s">
        <v>270</v>
      </c>
      <c r="C49" t="s">
        <v>271</v>
      </c>
      <c r="D49" t="s">
        <v>272</v>
      </c>
      <c r="E49" s="27">
        <v>13.410000000000002</v>
      </c>
      <c r="F49" s="27">
        <v>5.5</v>
      </c>
      <c r="G49" s="27">
        <v>5.1499999999999995</v>
      </c>
      <c r="H49" s="27">
        <v>1.2066666666666668</v>
      </c>
      <c r="I49" s="27">
        <v>1.2333333333333334</v>
      </c>
      <c r="J49" s="27">
        <v>2.9133333333333336</v>
      </c>
      <c r="K49" s="27">
        <v>2.6233333333333331</v>
      </c>
      <c r="L49" s="27">
        <v>1.32</v>
      </c>
      <c r="M49" s="27">
        <v>4.7366666666666672</v>
      </c>
      <c r="N49" s="27">
        <v>4.4733333333333336</v>
      </c>
      <c r="O49" s="27">
        <v>0.72333333333333327</v>
      </c>
      <c r="P49" s="27">
        <v>1.72</v>
      </c>
      <c r="Q49" s="27">
        <v>3.6966666666666668</v>
      </c>
      <c r="R49" s="27">
        <v>4.083333333333333</v>
      </c>
      <c r="S49" s="27">
        <v>5.3566666666666665</v>
      </c>
      <c r="T49" s="27">
        <v>4.2</v>
      </c>
      <c r="U49" s="27">
        <v>5.163333333333334</v>
      </c>
      <c r="V49" s="27">
        <v>1.71</v>
      </c>
      <c r="W49" s="27">
        <v>2.35</v>
      </c>
      <c r="X49" s="27">
        <v>1.9000000000000001</v>
      </c>
      <c r="Y49" s="27">
        <v>18.873333333333335</v>
      </c>
      <c r="Z49" s="27">
        <v>6.4433333333333325</v>
      </c>
      <c r="AA49" s="27">
        <v>3.563333333333333</v>
      </c>
      <c r="AB49" s="27">
        <v>1.76</v>
      </c>
      <c r="AC49" s="27">
        <v>3.5666666666666664</v>
      </c>
      <c r="AD49" s="27">
        <v>2.3000000000000003</v>
      </c>
      <c r="AE49" s="29">
        <v>3219.7666666666664</v>
      </c>
      <c r="AF49" s="29">
        <v>1156418.3333333333</v>
      </c>
      <c r="AG49" s="25">
        <v>4.8399999999999919</v>
      </c>
      <c r="AH49" s="29">
        <v>4578.5721269177457</v>
      </c>
      <c r="AI49" s="27" t="s">
        <v>829</v>
      </c>
      <c r="AJ49" s="27">
        <v>117.06042694403233</v>
      </c>
      <c r="AK49" s="27">
        <v>100.22887544600326</v>
      </c>
      <c r="AL49" s="27">
        <v>217.28930239003557</v>
      </c>
      <c r="AM49" s="27">
        <v>188.98415</v>
      </c>
      <c r="AN49" s="27">
        <v>67.8</v>
      </c>
      <c r="AO49" s="30">
        <v>3.9820000000000007</v>
      </c>
      <c r="AP49" s="27">
        <v>75</v>
      </c>
      <c r="AQ49" s="27">
        <v>129.71</v>
      </c>
      <c r="AR49" s="27">
        <v>105.2</v>
      </c>
      <c r="AS49" s="27">
        <v>11.403333333333334</v>
      </c>
      <c r="AT49" s="27">
        <v>442.79</v>
      </c>
      <c r="AU49" s="27">
        <v>6.79</v>
      </c>
      <c r="AV49" s="27">
        <v>11.99</v>
      </c>
      <c r="AW49" s="27">
        <v>4.7733333333333334</v>
      </c>
      <c r="AX49" s="27">
        <v>41.946666666666665</v>
      </c>
      <c r="AY49" s="27">
        <v>81</v>
      </c>
      <c r="AZ49" s="27">
        <v>2.64</v>
      </c>
      <c r="BA49" s="27">
        <v>1.3833333333333331</v>
      </c>
      <c r="BB49" s="27">
        <v>13.476666666666667</v>
      </c>
      <c r="BC49" s="27">
        <v>37.826666666666675</v>
      </c>
      <c r="BD49" s="27">
        <v>33.136666666666663</v>
      </c>
      <c r="BE49" s="27">
        <v>33.24666666666667</v>
      </c>
      <c r="BF49" s="27">
        <v>72.400000000000006</v>
      </c>
      <c r="BG49" s="27">
        <v>10</v>
      </c>
      <c r="BH49" s="27">
        <v>14.896666666666667</v>
      </c>
      <c r="BI49" s="27">
        <v>23.776666666666667</v>
      </c>
      <c r="BJ49" s="27">
        <v>3.5633333333333339</v>
      </c>
      <c r="BK49" s="27">
        <v>85</v>
      </c>
      <c r="BL49" s="27">
        <v>10.566666666666666</v>
      </c>
      <c r="BM49" s="27">
        <v>11.25</v>
      </c>
    </row>
    <row r="50" spans="1:65" x14ac:dyDescent="0.15">
      <c r="A50" s="13">
        <v>1215980190</v>
      </c>
      <c r="B50" t="s">
        <v>273</v>
      </c>
      <c r="C50" t="s">
        <v>274</v>
      </c>
      <c r="D50" t="s">
        <v>275</v>
      </c>
      <c r="E50" s="27">
        <v>14.43</v>
      </c>
      <c r="F50" s="27">
        <v>5.5966666666666667</v>
      </c>
      <c r="G50" s="27">
        <v>5.2633333333333328</v>
      </c>
      <c r="H50" s="27">
        <v>2.3433333333333333</v>
      </c>
      <c r="I50" s="27">
        <v>1.19</v>
      </c>
      <c r="J50" s="27">
        <v>2.5533333333333332</v>
      </c>
      <c r="K50" s="27">
        <v>1.83</v>
      </c>
      <c r="L50" s="27">
        <v>1.25</v>
      </c>
      <c r="M50" s="27">
        <v>3.9366666666666661</v>
      </c>
      <c r="N50" s="27">
        <v>3.9333333333333336</v>
      </c>
      <c r="O50" s="27">
        <v>0.72000000000000008</v>
      </c>
      <c r="P50" s="27">
        <v>1.78</v>
      </c>
      <c r="Q50" s="27">
        <v>4.3000000000000007</v>
      </c>
      <c r="R50" s="27">
        <v>4.28</v>
      </c>
      <c r="S50" s="27">
        <v>4.04</v>
      </c>
      <c r="T50" s="27">
        <v>2.4833333333333334</v>
      </c>
      <c r="U50" s="27">
        <v>4.6400000000000006</v>
      </c>
      <c r="V50" s="27">
        <v>1.51</v>
      </c>
      <c r="W50" s="27">
        <v>1.9866666666666666</v>
      </c>
      <c r="X50" s="27">
        <v>2.0233333333333334</v>
      </c>
      <c r="Y50" s="27">
        <v>22.463333333333335</v>
      </c>
      <c r="Z50" s="27">
        <v>5.8866666666666667</v>
      </c>
      <c r="AA50" s="27">
        <v>3.64</v>
      </c>
      <c r="AB50" s="27">
        <v>1.5233333333333334</v>
      </c>
      <c r="AC50" s="27">
        <v>3.6566666666666663</v>
      </c>
      <c r="AD50" s="27">
        <v>2.44</v>
      </c>
      <c r="AE50" s="29">
        <v>1824</v>
      </c>
      <c r="AF50" s="29">
        <v>495793.66666666669</v>
      </c>
      <c r="AG50" s="25">
        <v>4.7550666666666954</v>
      </c>
      <c r="AH50" s="29">
        <v>1952.2031353719456</v>
      </c>
      <c r="AI50" s="27">
        <v>182.94337007723053</v>
      </c>
      <c r="AJ50" s="27" t="s">
        <v>829</v>
      </c>
      <c r="AK50" s="27" t="s">
        <v>829</v>
      </c>
      <c r="AL50" s="27">
        <v>182.94337007723053</v>
      </c>
      <c r="AM50" s="27">
        <v>195.3742</v>
      </c>
      <c r="AN50" s="27">
        <v>70.12</v>
      </c>
      <c r="AO50" s="30">
        <v>3.8616666666666668</v>
      </c>
      <c r="AP50" s="27">
        <v>96.643333333333331</v>
      </c>
      <c r="AQ50" s="27">
        <v>127.66666666666667</v>
      </c>
      <c r="AR50" s="27">
        <v>112.87666666666667</v>
      </c>
      <c r="AS50" s="27">
        <v>11.723333333333334</v>
      </c>
      <c r="AT50" s="27">
        <v>495.49333333333334</v>
      </c>
      <c r="AU50" s="27">
        <v>4.59</v>
      </c>
      <c r="AV50" s="27">
        <v>10.656666666666666</v>
      </c>
      <c r="AW50" s="27">
        <v>4.3600000000000003</v>
      </c>
      <c r="AX50" s="27">
        <v>25</v>
      </c>
      <c r="AY50" s="27">
        <v>50.6</v>
      </c>
      <c r="AZ50" s="27">
        <v>4.78</v>
      </c>
      <c r="BA50" s="27">
        <v>1.0466666666666669</v>
      </c>
      <c r="BB50" s="27">
        <v>15.706666666666669</v>
      </c>
      <c r="BC50" s="27">
        <v>29.736666666666665</v>
      </c>
      <c r="BD50" s="27">
        <v>24.74</v>
      </c>
      <c r="BE50" s="27">
        <v>25.446666666666669</v>
      </c>
      <c r="BF50" s="27">
        <v>108.66666666666667</v>
      </c>
      <c r="BG50" s="27">
        <v>14.99</v>
      </c>
      <c r="BH50" s="27">
        <v>12.053333333333333</v>
      </c>
      <c r="BI50" s="27">
        <v>19.333333333333332</v>
      </c>
      <c r="BJ50" s="27">
        <v>3.3666666666666667</v>
      </c>
      <c r="BK50" s="27">
        <v>62.970000000000006</v>
      </c>
      <c r="BL50" s="27">
        <v>11.270000000000001</v>
      </c>
      <c r="BM50" s="27">
        <v>10.993333333333334</v>
      </c>
    </row>
    <row r="51" spans="1:65" x14ac:dyDescent="0.15">
      <c r="A51" s="13">
        <v>1219660210</v>
      </c>
      <c r="B51" t="s">
        <v>273</v>
      </c>
      <c r="C51" t="s">
        <v>276</v>
      </c>
      <c r="D51" t="s">
        <v>277</v>
      </c>
      <c r="E51" s="27">
        <v>12.299999999999999</v>
      </c>
      <c r="F51" s="27">
        <v>4.2966666666666669</v>
      </c>
      <c r="G51" s="27">
        <v>4.24</v>
      </c>
      <c r="H51" s="27">
        <v>1.1499999999999999</v>
      </c>
      <c r="I51" s="27">
        <v>1.0633333333333332</v>
      </c>
      <c r="J51" s="27">
        <v>2.3066666666666666</v>
      </c>
      <c r="K51" s="27">
        <v>2.4466666666666668</v>
      </c>
      <c r="L51" s="27">
        <v>1.4033333333333333</v>
      </c>
      <c r="M51" s="27">
        <v>3.8933333333333331</v>
      </c>
      <c r="N51" s="27">
        <v>4.6400000000000006</v>
      </c>
      <c r="O51" s="27">
        <v>0.51666666666666672</v>
      </c>
      <c r="P51" s="27">
        <v>1.64</v>
      </c>
      <c r="Q51" s="27">
        <v>3.6666666666666665</v>
      </c>
      <c r="R51" s="27">
        <v>3.7866666666666666</v>
      </c>
      <c r="S51" s="27">
        <v>3.4633333333333334</v>
      </c>
      <c r="T51" s="27">
        <v>2.7733333333333334</v>
      </c>
      <c r="U51" s="27">
        <v>3.9066666666666663</v>
      </c>
      <c r="V51" s="27">
        <v>1.2633333333333334</v>
      </c>
      <c r="W51" s="27">
        <v>1.8366666666666667</v>
      </c>
      <c r="X51" s="27">
        <v>1.92</v>
      </c>
      <c r="Y51" s="27">
        <v>19.823333333333334</v>
      </c>
      <c r="Z51" s="27">
        <v>4.5099999999999989</v>
      </c>
      <c r="AA51" s="27">
        <v>3.0533333333333332</v>
      </c>
      <c r="AB51" s="27">
        <v>1.1066666666666667</v>
      </c>
      <c r="AC51" s="27">
        <v>2.75</v>
      </c>
      <c r="AD51" s="27">
        <v>2.1066666666666669</v>
      </c>
      <c r="AE51" s="29">
        <v>1631.1333333333332</v>
      </c>
      <c r="AF51" s="29">
        <v>405469.66666666669</v>
      </c>
      <c r="AG51" s="25">
        <v>4.8028333333334325</v>
      </c>
      <c r="AH51" s="29">
        <v>1607.6615618406995</v>
      </c>
      <c r="AI51" s="27">
        <v>183.2504284518343</v>
      </c>
      <c r="AJ51" s="27" t="s">
        <v>829</v>
      </c>
      <c r="AK51" s="27" t="s">
        <v>829</v>
      </c>
      <c r="AL51" s="27">
        <v>183.2504284518343</v>
      </c>
      <c r="AM51" s="27">
        <v>195.3742</v>
      </c>
      <c r="AN51" s="27">
        <v>52.593333333333334</v>
      </c>
      <c r="AO51" s="30">
        <v>3.6293333333333329</v>
      </c>
      <c r="AP51" s="27">
        <v>89.030000000000015</v>
      </c>
      <c r="AQ51" s="27">
        <v>109.97666666666667</v>
      </c>
      <c r="AR51" s="27">
        <v>112.13666666666666</v>
      </c>
      <c r="AS51" s="27">
        <v>10.053333333333335</v>
      </c>
      <c r="AT51" s="27">
        <v>428.95333333333338</v>
      </c>
      <c r="AU51" s="27">
        <v>5.25</v>
      </c>
      <c r="AV51" s="27">
        <v>10.65</v>
      </c>
      <c r="AW51" s="27">
        <v>4.5166666666666666</v>
      </c>
      <c r="AX51" s="27">
        <v>19.106666666666666</v>
      </c>
      <c r="AY51" s="27">
        <v>49.823333333333331</v>
      </c>
      <c r="AZ51" s="27">
        <v>1.9366666666666668</v>
      </c>
      <c r="BA51" s="27">
        <v>1.0333333333333334</v>
      </c>
      <c r="BB51" s="27">
        <v>16.966666666666665</v>
      </c>
      <c r="BC51" s="27">
        <v>28.146666666666665</v>
      </c>
      <c r="BD51" s="27">
        <v>21.643333333333331</v>
      </c>
      <c r="BE51" s="27">
        <v>30.41</v>
      </c>
      <c r="BF51" s="27">
        <v>86.720000000000013</v>
      </c>
      <c r="BG51" s="27">
        <v>4.3886111111111106</v>
      </c>
      <c r="BH51" s="27">
        <v>10.97</v>
      </c>
      <c r="BI51" s="27">
        <v>16.823333333333334</v>
      </c>
      <c r="BJ51" s="27">
        <v>2.9466666666666668</v>
      </c>
      <c r="BK51" s="27">
        <v>58.26</v>
      </c>
      <c r="BL51" s="27">
        <v>10.94</v>
      </c>
      <c r="BM51" s="27">
        <v>7.9666666666666677</v>
      </c>
    </row>
    <row r="52" spans="1:65" x14ac:dyDescent="0.15">
      <c r="A52" s="13">
        <v>1222744240</v>
      </c>
      <c r="B52" t="s">
        <v>273</v>
      </c>
      <c r="C52" t="s">
        <v>844</v>
      </c>
      <c r="D52" t="s">
        <v>278</v>
      </c>
      <c r="E52" s="27">
        <v>12.996666666666668</v>
      </c>
      <c r="F52" s="27">
        <v>5.5</v>
      </c>
      <c r="G52" s="27">
        <v>5.9233333333333329</v>
      </c>
      <c r="H52" s="27">
        <v>1.7</v>
      </c>
      <c r="I52" s="27">
        <v>1.1566666666666665</v>
      </c>
      <c r="J52" s="27">
        <v>3.6233333333333331</v>
      </c>
      <c r="K52" s="27">
        <v>2.4566666666666666</v>
      </c>
      <c r="L52" s="27">
        <v>1.4433333333333334</v>
      </c>
      <c r="M52" s="27">
        <v>4.5766666666666671</v>
      </c>
      <c r="N52" s="27">
        <v>4.8966666666666674</v>
      </c>
      <c r="O52" s="27">
        <v>0.76000000000000012</v>
      </c>
      <c r="P52" s="27">
        <v>1.89</v>
      </c>
      <c r="Q52" s="27">
        <v>5.5633333333333335</v>
      </c>
      <c r="R52" s="27">
        <v>4.5933333333333337</v>
      </c>
      <c r="S52" s="27">
        <v>5.2266666666666666</v>
      </c>
      <c r="T52" s="27">
        <v>3.25</v>
      </c>
      <c r="U52" s="27">
        <v>5.43</v>
      </c>
      <c r="V52" s="27">
        <v>1.5733333333333333</v>
      </c>
      <c r="W52" s="27">
        <v>2.2599999999999998</v>
      </c>
      <c r="X52" s="27">
        <v>2.7066666666666666</v>
      </c>
      <c r="Y52" s="27">
        <v>23.929999999999996</v>
      </c>
      <c r="Z52" s="27">
        <v>7.2933333333333339</v>
      </c>
      <c r="AA52" s="27">
        <v>3.8433333333333337</v>
      </c>
      <c r="AB52" s="27">
        <v>2.3933333333333331</v>
      </c>
      <c r="AC52" s="27">
        <v>3.1666666666666665</v>
      </c>
      <c r="AD52" s="27">
        <v>2.2933333333333334</v>
      </c>
      <c r="AE52" s="29">
        <v>2541.8666666666668</v>
      </c>
      <c r="AF52" s="29">
        <v>680113.33333333337</v>
      </c>
      <c r="AG52" s="25">
        <v>4.6072666666666899</v>
      </c>
      <c r="AH52" s="29">
        <v>2627.1741647346958</v>
      </c>
      <c r="AI52" s="27">
        <v>192.68078987402887</v>
      </c>
      <c r="AJ52" s="27" t="s">
        <v>829</v>
      </c>
      <c r="AK52" s="27" t="s">
        <v>829</v>
      </c>
      <c r="AL52" s="27">
        <v>192.68078987402887</v>
      </c>
      <c r="AM52" s="27">
        <v>195.67419999999996</v>
      </c>
      <c r="AN52" s="27">
        <v>64.236666666666665</v>
      </c>
      <c r="AO52" s="30">
        <v>3.8523333333333336</v>
      </c>
      <c r="AP52" s="27">
        <v>135.98999999999998</v>
      </c>
      <c r="AQ52" s="27">
        <v>105.55666666666667</v>
      </c>
      <c r="AR52" s="27">
        <v>95.066666666666663</v>
      </c>
      <c r="AS52" s="27">
        <v>12.780000000000001</v>
      </c>
      <c r="AT52" s="27">
        <v>489.27</v>
      </c>
      <c r="AU52" s="27">
        <v>5.1566666666666672</v>
      </c>
      <c r="AV52" s="27">
        <v>12.656666666666666</v>
      </c>
      <c r="AW52" s="27">
        <v>4.6633333333333331</v>
      </c>
      <c r="AX52" s="27">
        <v>22.466666666666669</v>
      </c>
      <c r="AY52" s="27">
        <v>76.466666666666669</v>
      </c>
      <c r="AZ52" s="27">
        <v>2.69</v>
      </c>
      <c r="BA52" s="27">
        <v>1.2566666666666668</v>
      </c>
      <c r="BB52" s="27">
        <v>19.21</v>
      </c>
      <c r="BC52" s="27">
        <v>25.02</v>
      </c>
      <c r="BD52" s="27">
        <v>24.946666666666669</v>
      </c>
      <c r="BE52" s="27">
        <v>24.856666666666666</v>
      </c>
      <c r="BF52" s="27">
        <v>74.206666666666663</v>
      </c>
      <c r="BG52" s="27">
        <v>12.501944444444446</v>
      </c>
      <c r="BH52" s="27">
        <v>13.443333333333333</v>
      </c>
      <c r="BI52" s="27">
        <v>21.956666666666667</v>
      </c>
      <c r="BJ52" s="27">
        <v>3.1066666666666669</v>
      </c>
      <c r="BK52" s="27">
        <v>61.346666666666664</v>
      </c>
      <c r="BL52" s="27">
        <v>12.29</v>
      </c>
      <c r="BM52" s="27">
        <v>8.6766666666666676</v>
      </c>
    </row>
    <row r="53" spans="1:65" x14ac:dyDescent="0.15">
      <c r="A53" s="13">
        <v>1227260440</v>
      </c>
      <c r="B53" t="s">
        <v>273</v>
      </c>
      <c r="C53" t="s">
        <v>279</v>
      </c>
      <c r="D53" t="s">
        <v>280</v>
      </c>
      <c r="E53" s="27">
        <v>13.816666666666668</v>
      </c>
      <c r="F53" s="27">
        <v>4.8266666666666671</v>
      </c>
      <c r="G53" s="27">
        <v>4.5666666666666664</v>
      </c>
      <c r="H53" s="27">
        <v>1.7866666666666664</v>
      </c>
      <c r="I53" s="27">
        <v>1.0266666666666666</v>
      </c>
      <c r="J53" s="27">
        <v>2.2600000000000002</v>
      </c>
      <c r="K53" s="27">
        <v>2.5299999999999998</v>
      </c>
      <c r="L53" s="27">
        <v>1.1066666666666667</v>
      </c>
      <c r="M53" s="27">
        <v>4.0166666666666666</v>
      </c>
      <c r="N53" s="27">
        <v>3.8366666666666664</v>
      </c>
      <c r="O53" s="27">
        <v>0.59666666666666668</v>
      </c>
      <c r="P53" s="27">
        <v>1.6266666666666667</v>
      </c>
      <c r="Q53" s="27">
        <v>4.003333333333333</v>
      </c>
      <c r="R53" s="27">
        <v>3.5933333333333337</v>
      </c>
      <c r="S53" s="27">
        <v>4.8566666666666665</v>
      </c>
      <c r="T53" s="27">
        <v>2.4233333333333333</v>
      </c>
      <c r="U53" s="27">
        <v>4.543333333333333</v>
      </c>
      <c r="V53" s="27">
        <v>1.2233333333333334</v>
      </c>
      <c r="W53" s="27">
        <v>1.9866666666666666</v>
      </c>
      <c r="X53" s="27">
        <v>2.0966666666666667</v>
      </c>
      <c r="Y53" s="27">
        <v>18.899999999999999</v>
      </c>
      <c r="Z53" s="27">
        <v>5.2166666666666668</v>
      </c>
      <c r="AA53" s="27">
        <v>2.9166666666666665</v>
      </c>
      <c r="AB53" s="27">
        <v>1.3833333333333335</v>
      </c>
      <c r="AC53" s="27">
        <v>3.1933333333333334</v>
      </c>
      <c r="AD53" s="27">
        <v>2.1133333333333333</v>
      </c>
      <c r="AE53" s="29">
        <v>1506.5566666666666</v>
      </c>
      <c r="AF53" s="29">
        <v>385800.33333333331</v>
      </c>
      <c r="AG53" s="25">
        <v>4.8400000000000176</v>
      </c>
      <c r="AH53" s="29">
        <v>1531.9213554652306</v>
      </c>
      <c r="AI53" s="27">
        <v>187.83646319553256</v>
      </c>
      <c r="AJ53" s="27" t="s">
        <v>829</v>
      </c>
      <c r="AK53" s="27" t="s">
        <v>829</v>
      </c>
      <c r="AL53" s="27">
        <v>187.83646319553256</v>
      </c>
      <c r="AM53" s="27">
        <v>196.1242</v>
      </c>
      <c r="AN53" s="27">
        <v>33.883333333333333</v>
      </c>
      <c r="AO53" s="30">
        <v>3.6766666666666663</v>
      </c>
      <c r="AP53" s="27">
        <v>72.663333333333341</v>
      </c>
      <c r="AQ53" s="27">
        <v>90.433333333333337</v>
      </c>
      <c r="AR53" s="27">
        <v>93.899999999999991</v>
      </c>
      <c r="AS53" s="27">
        <v>10.923333333333334</v>
      </c>
      <c r="AT53" s="27">
        <v>399.69666666666666</v>
      </c>
      <c r="AU53" s="27">
        <v>4.5533333333333337</v>
      </c>
      <c r="AV53" s="27">
        <v>10.526666666666666</v>
      </c>
      <c r="AW53" s="27">
        <v>4.2733333333333334</v>
      </c>
      <c r="AX53" s="27">
        <v>17.866666666666664</v>
      </c>
      <c r="AY53" s="27">
        <v>63</v>
      </c>
      <c r="AZ53" s="27">
        <v>2.4633333333333329</v>
      </c>
      <c r="BA53" s="27">
        <v>1.0266666666666666</v>
      </c>
      <c r="BB53" s="27">
        <v>12.016666666666666</v>
      </c>
      <c r="BC53" s="27">
        <v>25.836666666666662</v>
      </c>
      <c r="BD53" s="27">
        <v>20.386666666666667</v>
      </c>
      <c r="BE53" s="27">
        <v>35.743333333333332</v>
      </c>
      <c r="BF53" s="27">
        <v>75.333333333333329</v>
      </c>
      <c r="BG53" s="27">
        <v>4.1388888888888884</v>
      </c>
      <c r="BH53" s="27">
        <v>12.266666666666666</v>
      </c>
      <c r="BI53" s="27">
        <v>17.866666666666667</v>
      </c>
      <c r="BJ53" s="27">
        <v>2.5666666666666669</v>
      </c>
      <c r="BK53" s="27">
        <v>59.663333333333334</v>
      </c>
      <c r="BL53" s="27">
        <v>11.386666666666668</v>
      </c>
      <c r="BM53" s="27">
        <v>9.4</v>
      </c>
    </row>
    <row r="54" spans="1:65" x14ac:dyDescent="0.15">
      <c r="A54" s="13">
        <v>1233124500</v>
      </c>
      <c r="B54" t="s">
        <v>273</v>
      </c>
      <c r="C54" t="s">
        <v>281</v>
      </c>
      <c r="D54" t="s">
        <v>282</v>
      </c>
      <c r="E54" s="27">
        <v>11.366666666666667</v>
      </c>
      <c r="F54" s="27">
        <v>5.4766666666666666</v>
      </c>
      <c r="G54" s="27">
        <v>6.086666666666666</v>
      </c>
      <c r="H54" s="27">
        <v>1.6866666666666668</v>
      </c>
      <c r="I54" s="27">
        <v>1.1166666666666667</v>
      </c>
      <c r="J54" s="27">
        <v>3.6233333333333331</v>
      </c>
      <c r="K54" s="27">
        <v>2.7166666666666668</v>
      </c>
      <c r="L54" s="27">
        <v>1.4633333333333332</v>
      </c>
      <c r="M54" s="27">
        <v>4.5766666666666671</v>
      </c>
      <c r="N54" s="27">
        <v>4.9666666666666677</v>
      </c>
      <c r="O54" s="27">
        <v>0.77</v>
      </c>
      <c r="P54" s="27">
        <v>1.8666666666666665</v>
      </c>
      <c r="Q54" s="27">
        <v>5.5633333333333335</v>
      </c>
      <c r="R54" s="27">
        <v>4.62</v>
      </c>
      <c r="S54" s="27">
        <v>5.14</v>
      </c>
      <c r="T54" s="27">
        <v>3.2833333333333332</v>
      </c>
      <c r="U54" s="27">
        <v>6.3566666666666665</v>
      </c>
      <c r="V54" s="27">
        <v>1.6133333333333333</v>
      </c>
      <c r="W54" s="27">
        <v>2.27</v>
      </c>
      <c r="X54" s="27">
        <v>2.6433333333333331</v>
      </c>
      <c r="Y54" s="27">
        <v>24.433333333333334</v>
      </c>
      <c r="Z54" s="27">
        <v>7.4233333333333329</v>
      </c>
      <c r="AA54" s="27">
        <v>3.8266666666666667</v>
      </c>
      <c r="AB54" s="27">
        <v>2.3566666666666669</v>
      </c>
      <c r="AC54" s="27">
        <v>3.2466666666666666</v>
      </c>
      <c r="AD54" s="27">
        <v>2.563333333333333</v>
      </c>
      <c r="AE54" s="29">
        <v>2689.5166666666669</v>
      </c>
      <c r="AF54" s="29">
        <v>584754</v>
      </c>
      <c r="AG54" s="25">
        <v>4.3305333333333538</v>
      </c>
      <c r="AH54" s="29">
        <v>2194.4505318741644</v>
      </c>
      <c r="AI54" s="27">
        <v>192.68078987402887</v>
      </c>
      <c r="AJ54" s="27" t="s">
        <v>829</v>
      </c>
      <c r="AK54" s="27" t="s">
        <v>829</v>
      </c>
      <c r="AL54" s="27">
        <v>192.68078987402887</v>
      </c>
      <c r="AM54" s="27">
        <v>195.67419999999996</v>
      </c>
      <c r="AN54" s="27">
        <v>72.010000000000005</v>
      </c>
      <c r="AO54" s="30">
        <v>3.8113333333333332</v>
      </c>
      <c r="AP54" s="27">
        <v>100.82000000000001</v>
      </c>
      <c r="AQ54" s="27">
        <v>109.83333333333333</v>
      </c>
      <c r="AR54" s="27">
        <v>94.649999999999991</v>
      </c>
      <c r="AS54" s="27">
        <v>12.323333333333332</v>
      </c>
      <c r="AT54" s="27">
        <v>506.71000000000004</v>
      </c>
      <c r="AU54" s="27">
        <v>5.1166666666666671</v>
      </c>
      <c r="AV54" s="27">
        <v>12.656666666666666</v>
      </c>
      <c r="AW54" s="27">
        <v>4.753333333333333</v>
      </c>
      <c r="AX54" s="27">
        <v>20.933333333333334</v>
      </c>
      <c r="AY54" s="27">
        <v>80.149999999999991</v>
      </c>
      <c r="AZ54" s="27">
        <v>2.3666666666666667</v>
      </c>
      <c r="BA54" s="27">
        <v>1.2833333333333334</v>
      </c>
      <c r="BB54" s="27">
        <v>22.53</v>
      </c>
      <c r="BC54" s="27">
        <v>24.943333333333332</v>
      </c>
      <c r="BD54" s="27">
        <v>22.323333333333334</v>
      </c>
      <c r="BE54" s="27">
        <v>25.693333333333332</v>
      </c>
      <c r="BF54" s="27">
        <v>84.18</v>
      </c>
      <c r="BG54" s="27">
        <v>12.355277777777777</v>
      </c>
      <c r="BH54" s="27">
        <v>14.526666666666666</v>
      </c>
      <c r="BI54" s="27">
        <v>24.599999999999998</v>
      </c>
      <c r="BJ54" s="27">
        <v>3.53</v>
      </c>
      <c r="BK54" s="27">
        <v>58.893333333333338</v>
      </c>
      <c r="BL54" s="27">
        <v>12.883333333333333</v>
      </c>
      <c r="BM54" s="27">
        <v>8.8533333333333335</v>
      </c>
    </row>
    <row r="55" spans="1:65" x14ac:dyDescent="0.15">
      <c r="A55" s="13">
        <v>1235840760</v>
      </c>
      <c r="B55" t="s">
        <v>273</v>
      </c>
      <c r="C55" t="s">
        <v>283</v>
      </c>
      <c r="D55" t="s">
        <v>284</v>
      </c>
      <c r="E55" s="27">
        <v>13.19</v>
      </c>
      <c r="F55" s="27">
        <v>5.4766666666666666</v>
      </c>
      <c r="G55" s="27">
        <v>4.6900000000000004</v>
      </c>
      <c r="H55" s="27">
        <v>1.7833333333333332</v>
      </c>
      <c r="I55" s="27">
        <v>1.02</v>
      </c>
      <c r="J55" s="27">
        <v>2.85</v>
      </c>
      <c r="K55" s="27">
        <v>2.5399999999999996</v>
      </c>
      <c r="L55" s="27">
        <v>1.8933333333333333</v>
      </c>
      <c r="M55" s="27">
        <v>3.83</v>
      </c>
      <c r="N55" s="27">
        <v>4.9666666666666659</v>
      </c>
      <c r="O55" s="27">
        <v>0.63666666666666671</v>
      </c>
      <c r="P55" s="27">
        <v>1.68</v>
      </c>
      <c r="Q55" s="27">
        <v>3.5500000000000003</v>
      </c>
      <c r="R55" s="27">
        <v>4.1133333333333342</v>
      </c>
      <c r="S55" s="27">
        <v>4.3866666666666667</v>
      </c>
      <c r="T55" s="27">
        <v>2.9933333333333336</v>
      </c>
      <c r="U55" s="27">
        <v>4.5299999999999994</v>
      </c>
      <c r="V55" s="27">
        <v>1.4000000000000001</v>
      </c>
      <c r="W55" s="27">
        <v>1.99</v>
      </c>
      <c r="X55" s="27">
        <v>2.37</v>
      </c>
      <c r="Y55" s="27">
        <v>19.516666666666666</v>
      </c>
      <c r="Z55" s="27">
        <v>5.7666666666666666</v>
      </c>
      <c r="AA55" s="27">
        <v>3.0100000000000002</v>
      </c>
      <c r="AB55" s="27">
        <v>1.4933333333333334</v>
      </c>
      <c r="AC55" s="27">
        <v>3.1766666666666663</v>
      </c>
      <c r="AD55" s="27">
        <v>2.14</v>
      </c>
      <c r="AE55" s="29">
        <v>2055.2333333333336</v>
      </c>
      <c r="AF55" s="29">
        <v>496401.33333333331</v>
      </c>
      <c r="AG55" s="25">
        <v>4.5635555555556273</v>
      </c>
      <c r="AH55" s="29">
        <v>1909.5202441861577</v>
      </c>
      <c r="AI55" s="27">
        <v>170.67204284482162</v>
      </c>
      <c r="AJ55" s="27" t="s">
        <v>829</v>
      </c>
      <c r="AK55" s="27" t="s">
        <v>829</v>
      </c>
      <c r="AL55" s="27">
        <v>170.67204284482162</v>
      </c>
      <c r="AM55" s="27">
        <v>192.74210000000002</v>
      </c>
      <c r="AN55" s="27">
        <v>64.8</v>
      </c>
      <c r="AO55" s="30">
        <v>3.8986666666666667</v>
      </c>
      <c r="AP55" s="27">
        <v>125.5</v>
      </c>
      <c r="AQ55" s="27">
        <v>134.77666666666667</v>
      </c>
      <c r="AR55" s="27">
        <v>111.73333333333333</v>
      </c>
      <c r="AS55" s="27">
        <v>9.85</v>
      </c>
      <c r="AT55" s="27">
        <v>487.97666666666669</v>
      </c>
      <c r="AU55" s="27">
        <v>4.4766666666666666</v>
      </c>
      <c r="AV55" s="27">
        <v>10.246666666666666</v>
      </c>
      <c r="AW55" s="27">
        <v>4.246666666666667</v>
      </c>
      <c r="AX55" s="27">
        <v>20.25</v>
      </c>
      <c r="AY55" s="27">
        <v>52.633333333333333</v>
      </c>
      <c r="AZ55" s="27">
        <v>2.2866666666666666</v>
      </c>
      <c r="BA55" s="27">
        <v>1.07</v>
      </c>
      <c r="BB55" s="27">
        <v>13.793333333333335</v>
      </c>
      <c r="BC55" s="27">
        <v>34.456666666666671</v>
      </c>
      <c r="BD55" s="27">
        <v>23.98</v>
      </c>
      <c r="BE55" s="27">
        <v>37.51</v>
      </c>
      <c r="BF55" s="27">
        <v>83.846666666666664</v>
      </c>
      <c r="BG55" s="27">
        <v>6.2477777777777774</v>
      </c>
      <c r="BH55" s="27">
        <v>11.603333333333332</v>
      </c>
      <c r="BI55" s="27">
        <v>20.293333333333333</v>
      </c>
      <c r="BJ55" s="27">
        <v>2.9299999999999997</v>
      </c>
      <c r="BK55" s="27">
        <v>57.876666666666665</v>
      </c>
      <c r="BL55" s="27">
        <v>10.656666666666666</v>
      </c>
      <c r="BM55" s="27">
        <v>9.8800000000000008</v>
      </c>
    </row>
    <row r="56" spans="1:65" x14ac:dyDescent="0.15">
      <c r="A56" s="13">
        <v>1236100580</v>
      </c>
      <c r="B56" t="s">
        <v>273</v>
      </c>
      <c r="C56" t="s">
        <v>285</v>
      </c>
      <c r="D56" t="s">
        <v>286</v>
      </c>
      <c r="E56" s="27">
        <v>12.339131173027994</v>
      </c>
      <c r="F56" s="27">
        <v>4.419528975823332</v>
      </c>
      <c r="G56" s="27">
        <v>4.7942376319129858</v>
      </c>
      <c r="H56" s="27">
        <v>1.6683147706413302</v>
      </c>
      <c r="I56" s="27">
        <v>1.0269433730206845</v>
      </c>
      <c r="J56" s="27">
        <v>2.6092473381109627</v>
      </c>
      <c r="K56" s="27">
        <v>2.7714035804456891</v>
      </c>
      <c r="L56" s="27">
        <v>1.4739578779027322</v>
      </c>
      <c r="M56" s="27">
        <v>3.5120181483034387</v>
      </c>
      <c r="N56" s="27">
        <v>3.8111682244655518</v>
      </c>
      <c r="O56" s="27">
        <v>0.51867721763782371</v>
      </c>
      <c r="P56" s="27">
        <v>1.6041268932110857</v>
      </c>
      <c r="Q56" s="27">
        <v>3.5143086272387065</v>
      </c>
      <c r="R56" s="27">
        <v>3.9497624094338164</v>
      </c>
      <c r="S56" s="27">
        <v>4.6676203996590742</v>
      </c>
      <c r="T56" s="27">
        <v>2.5926404490355686</v>
      </c>
      <c r="U56" s="27">
        <v>4.2279342175993371</v>
      </c>
      <c r="V56" s="27">
        <v>1.1814878123475829</v>
      </c>
      <c r="W56" s="27">
        <v>1.6861783379530841</v>
      </c>
      <c r="X56" s="27">
        <v>1.8396636208943014</v>
      </c>
      <c r="Y56" s="27">
        <v>22.771493996561105</v>
      </c>
      <c r="Z56" s="27">
        <v>5.4700529102406579</v>
      </c>
      <c r="AA56" s="27">
        <v>3.3461901271207992</v>
      </c>
      <c r="AB56" s="27">
        <v>1.3593876744951123</v>
      </c>
      <c r="AC56" s="27">
        <v>2.8950412153913168</v>
      </c>
      <c r="AD56" s="27">
        <v>2.2472232670131134</v>
      </c>
      <c r="AE56" s="29">
        <v>1551.8322777191245</v>
      </c>
      <c r="AF56" s="29">
        <v>340650.51840153313</v>
      </c>
      <c r="AG56" s="25">
        <v>5.084368267860488</v>
      </c>
      <c r="AH56" s="29">
        <v>1396.7824881601243</v>
      </c>
      <c r="AI56" s="27" t="s">
        <v>829</v>
      </c>
      <c r="AJ56" s="27">
        <v>116.85120769192258</v>
      </c>
      <c r="AK56" s="27">
        <v>33.404821116797841</v>
      </c>
      <c r="AL56" s="27">
        <v>150.25602880872043</v>
      </c>
      <c r="AM56" s="27">
        <v>191.57905850954663</v>
      </c>
      <c r="AN56" s="27">
        <v>54.984655455340622</v>
      </c>
      <c r="AO56" s="30">
        <v>3.9633724427144958</v>
      </c>
      <c r="AP56" s="27">
        <v>95.684060630313255</v>
      </c>
      <c r="AQ56" s="27">
        <v>121.62592452435274</v>
      </c>
      <c r="AR56" s="27">
        <v>103.30522876383661</v>
      </c>
      <c r="AS56" s="27">
        <v>11.077803228262782</v>
      </c>
      <c r="AT56" s="27">
        <v>507.43901094710674</v>
      </c>
      <c r="AU56" s="27">
        <v>4.15918079664511</v>
      </c>
      <c r="AV56" s="27">
        <v>9.8464385063364812</v>
      </c>
      <c r="AW56" s="27">
        <v>4.6462614708886711</v>
      </c>
      <c r="AX56" s="27">
        <v>24.918654124498108</v>
      </c>
      <c r="AY56" s="27">
        <v>40.233079244798873</v>
      </c>
      <c r="AZ56" s="27">
        <v>3.1873086626418883</v>
      </c>
      <c r="BA56" s="27">
        <v>1.110813194419461</v>
      </c>
      <c r="BB56" s="27">
        <v>14.234817925725443</v>
      </c>
      <c r="BC56" s="27">
        <v>21.171287661294375</v>
      </c>
      <c r="BD56" s="27">
        <v>15.947750089670622</v>
      </c>
      <c r="BE56" s="27">
        <v>22.497971985630617</v>
      </c>
      <c r="BF56" s="27">
        <v>97.133495854756504</v>
      </c>
      <c r="BG56" s="27">
        <v>8.2320076687500947</v>
      </c>
      <c r="BH56" s="27">
        <v>12.839458925798503</v>
      </c>
      <c r="BI56" s="27">
        <v>15.666545396261947</v>
      </c>
      <c r="BJ56" s="27">
        <v>2.5027268651315002</v>
      </c>
      <c r="BK56" s="27">
        <v>53.584402646642722</v>
      </c>
      <c r="BL56" s="27">
        <v>10.800492172173335</v>
      </c>
      <c r="BM56" s="27">
        <v>8.1564936117626488</v>
      </c>
    </row>
    <row r="57" spans="1:65" x14ac:dyDescent="0.15">
      <c r="A57" s="13">
        <v>1236740600</v>
      </c>
      <c r="B57" t="s">
        <v>273</v>
      </c>
      <c r="C57" t="s">
        <v>287</v>
      </c>
      <c r="D57" t="s">
        <v>288</v>
      </c>
      <c r="E57" s="27">
        <v>13.486666666666666</v>
      </c>
      <c r="F57" s="27">
        <v>6.0766666666666671</v>
      </c>
      <c r="G57" s="27">
        <v>5.1833333333333336</v>
      </c>
      <c r="H57" s="27">
        <v>1.3666666666666665</v>
      </c>
      <c r="I57" s="27">
        <v>1.2833333333333334</v>
      </c>
      <c r="J57" s="27">
        <v>2.6666666666666665</v>
      </c>
      <c r="K57" s="27">
        <v>2.44</v>
      </c>
      <c r="L57" s="27">
        <v>1.7066666666666668</v>
      </c>
      <c r="M57" s="27">
        <v>3.8633333333333333</v>
      </c>
      <c r="N57" s="27">
        <v>4.7733333333333334</v>
      </c>
      <c r="O57" s="27">
        <v>0.64333333333333331</v>
      </c>
      <c r="P57" s="27">
        <v>2.1300000000000003</v>
      </c>
      <c r="Q57" s="27">
        <v>3.9833333333333329</v>
      </c>
      <c r="R57" s="27">
        <v>3.8866666666666667</v>
      </c>
      <c r="S57" s="27">
        <v>3.8866666666666667</v>
      </c>
      <c r="T57" s="27">
        <v>3.2866666666666666</v>
      </c>
      <c r="U57" s="27">
        <v>4.2966666666666669</v>
      </c>
      <c r="V57" s="27">
        <v>1.4833333333333334</v>
      </c>
      <c r="W57" s="27">
        <v>2.08</v>
      </c>
      <c r="X57" s="27">
        <v>2.0966666666666667</v>
      </c>
      <c r="Y57" s="27">
        <v>20.156666666666666</v>
      </c>
      <c r="Z57" s="27">
        <v>5.3033333333333337</v>
      </c>
      <c r="AA57" s="27">
        <v>3.186666666666667</v>
      </c>
      <c r="AB57" s="27">
        <v>1.4566666666666668</v>
      </c>
      <c r="AC57" s="27">
        <v>3.31</v>
      </c>
      <c r="AD57" s="27">
        <v>2.31</v>
      </c>
      <c r="AE57" s="29">
        <v>1766.21</v>
      </c>
      <c r="AF57" s="29">
        <v>448493.33333333331</v>
      </c>
      <c r="AG57" s="25">
        <v>4.9674333333333776</v>
      </c>
      <c r="AH57" s="29">
        <v>1806.3035050763253</v>
      </c>
      <c r="AI57" s="27">
        <v>154.33366681649431</v>
      </c>
      <c r="AJ57" s="27" t="s">
        <v>829</v>
      </c>
      <c r="AK57" s="27" t="s">
        <v>829</v>
      </c>
      <c r="AL57" s="27">
        <v>154.33366681649431</v>
      </c>
      <c r="AM57" s="27">
        <v>192.1421</v>
      </c>
      <c r="AN57" s="27">
        <v>59.153333333333329</v>
      </c>
      <c r="AO57" s="30">
        <v>3.8346666666666671</v>
      </c>
      <c r="AP57" s="27">
        <v>79.5</v>
      </c>
      <c r="AQ57" s="27">
        <v>98</v>
      </c>
      <c r="AR57" s="27">
        <v>108.72333333333334</v>
      </c>
      <c r="AS57" s="27">
        <v>10.36</v>
      </c>
      <c r="AT57" s="27">
        <v>459.34999999999997</v>
      </c>
      <c r="AU57" s="27">
        <v>4.9833333333333334</v>
      </c>
      <c r="AV57" s="27">
        <v>9.6</v>
      </c>
      <c r="AW57" s="27">
        <v>4.3966666666666674</v>
      </c>
      <c r="AX57" s="27">
        <v>28.373333333333335</v>
      </c>
      <c r="AY57" s="27">
        <v>60.443333333333328</v>
      </c>
      <c r="AZ57" s="27">
        <v>2.3966666666666665</v>
      </c>
      <c r="BA57" s="27">
        <v>1.0966666666666667</v>
      </c>
      <c r="BB57" s="27">
        <v>15.613333333333335</v>
      </c>
      <c r="BC57" s="27">
        <v>45.419999999999995</v>
      </c>
      <c r="BD57" s="27">
        <v>30.409999999999997</v>
      </c>
      <c r="BE57" s="27">
        <v>49.406666666666666</v>
      </c>
      <c r="BF57" s="27">
        <v>96.660000000000011</v>
      </c>
      <c r="BG57" s="27">
        <v>14.462222222222222</v>
      </c>
      <c r="BH57" s="27">
        <v>13.293333333333335</v>
      </c>
      <c r="BI57" s="27">
        <v>19.313333333333336</v>
      </c>
      <c r="BJ57" s="27">
        <v>2.7900000000000005</v>
      </c>
      <c r="BK57" s="27">
        <v>60.140000000000008</v>
      </c>
      <c r="BL57" s="27">
        <v>10.950000000000001</v>
      </c>
      <c r="BM57" s="27">
        <v>10.32</v>
      </c>
    </row>
    <row r="58" spans="1:65" x14ac:dyDescent="0.15">
      <c r="A58" s="13">
        <v>1237860640</v>
      </c>
      <c r="B58" t="s">
        <v>273</v>
      </c>
      <c r="C58" t="s">
        <v>289</v>
      </c>
      <c r="D58" t="s">
        <v>290</v>
      </c>
      <c r="E58" s="27">
        <v>12.17901019433962</v>
      </c>
      <c r="F58" s="27">
        <v>5.819004756149849</v>
      </c>
      <c r="G58" s="27">
        <v>4.7417122985553872</v>
      </c>
      <c r="H58" s="27">
        <v>1.2730836804336092</v>
      </c>
      <c r="I58" s="27">
        <v>1.0380434358088888</v>
      </c>
      <c r="J58" s="27">
        <v>2.8559947644183841</v>
      </c>
      <c r="K58" s="27">
        <v>2.6902649119435051</v>
      </c>
      <c r="L58" s="27">
        <v>0.99392668688413244</v>
      </c>
      <c r="M58" s="27">
        <v>3.8144127183850638</v>
      </c>
      <c r="N58" s="27">
        <v>4.4964092042460999</v>
      </c>
      <c r="O58" s="27">
        <v>0.67944271532307443</v>
      </c>
      <c r="P58" s="27">
        <v>1.7461665536283431</v>
      </c>
      <c r="Q58" s="27">
        <v>3.3888769359575499</v>
      </c>
      <c r="R58" s="27">
        <v>3.9858359241683203</v>
      </c>
      <c r="S58" s="27">
        <v>5.5155404948289686</v>
      </c>
      <c r="T58" s="27">
        <v>3.1575756458897559</v>
      </c>
      <c r="U58" s="27">
        <v>4.1626786315079398</v>
      </c>
      <c r="V58" s="27">
        <v>1.3991916634737285</v>
      </c>
      <c r="W58" s="27">
        <v>1.9341237217479559</v>
      </c>
      <c r="X58" s="27">
        <v>1.6323818066235385</v>
      </c>
      <c r="Y58" s="27">
        <v>19.186253313729399</v>
      </c>
      <c r="Z58" s="27">
        <v>5.634494538424712</v>
      </c>
      <c r="AA58" s="27">
        <v>2.8590142148951507</v>
      </c>
      <c r="AB58" s="27">
        <v>1.4779517414811618</v>
      </c>
      <c r="AC58" s="27">
        <v>3.1015942033003845</v>
      </c>
      <c r="AD58" s="27">
        <v>2.1812002864651765</v>
      </c>
      <c r="AE58" s="29">
        <v>1451.9442367840484</v>
      </c>
      <c r="AF58" s="29">
        <v>388128.61862233764</v>
      </c>
      <c r="AG58" s="25">
        <v>4.4894699633766537</v>
      </c>
      <c r="AH58" s="29">
        <v>1478.2738872854852</v>
      </c>
      <c r="AI58" s="27" t="s">
        <v>829</v>
      </c>
      <c r="AJ58" s="27">
        <v>131.59094410192711</v>
      </c>
      <c r="AK58" s="27">
        <v>97.105705343766019</v>
      </c>
      <c r="AL58" s="27">
        <v>228.69664944569314</v>
      </c>
      <c r="AM58" s="27">
        <v>191.40290660496518</v>
      </c>
      <c r="AN58" s="27">
        <v>43.55872260962488</v>
      </c>
      <c r="AO58" s="30">
        <v>3.7781711803002214</v>
      </c>
      <c r="AP58" s="27">
        <v>76.871062583963408</v>
      </c>
      <c r="AQ58" s="27">
        <v>105.34937262714023</v>
      </c>
      <c r="AR58" s="27">
        <v>102.96069764717073</v>
      </c>
      <c r="AS58" s="27">
        <v>9.4713089358742106</v>
      </c>
      <c r="AT58" s="27">
        <v>445.26705597940571</v>
      </c>
      <c r="AU58" s="27">
        <v>5.6213732922938702</v>
      </c>
      <c r="AV58" s="27">
        <v>10.710772835400881</v>
      </c>
      <c r="AW58" s="27">
        <v>4.3557074045506345</v>
      </c>
      <c r="AX58" s="27">
        <v>23.861357851650808</v>
      </c>
      <c r="AY58" s="27">
        <v>44.384526163297359</v>
      </c>
      <c r="AZ58" s="27">
        <v>2.9519085786534021</v>
      </c>
      <c r="BA58" s="27">
        <v>0.95138734970837557</v>
      </c>
      <c r="BB58" s="27">
        <v>14.62797179612113</v>
      </c>
      <c r="BC58" s="27">
        <v>28.239484145309046</v>
      </c>
      <c r="BD58" s="27">
        <v>28.984121291141125</v>
      </c>
      <c r="BE58" s="27">
        <v>31.259830179202527</v>
      </c>
      <c r="BF58" s="27">
        <v>75.572760916558636</v>
      </c>
      <c r="BG58" s="27">
        <v>8.9487971092138423</v>
      </c>
      <c r="BH58" s="27">
        <v>12.25600077487239</v>
      </c>
      <c r="BI58" s="27">
        <v>15.063787933403624</v>
      </c>
      <c r="BJ58" s="27">
        <v>2.436658080212172</v>
      </c>
      <c r="BK58" s="27">
        <v>46.390491955433653</v>
      </c>
      <c r="BL58" s="27">
        <v>10.334313121129194</v>
      </c>
      <c r="BM58" s="27">
        <v>9.7381159193687967</v>
      </c>
    </row>
    <row r="59" spans="1:65" x14ac:dyDescent="0.15">
      <c r="A59" s="13">
        <v>1242680850</v>
      </c>
      <c r="B59" t="s">
        <v>273</v>
      </c>
      <c r="C59" t="s">
        <v>291</v>
      </c>
      <c r="D59" t="s">
        <v>292</v>
      </c>
      <c r="E59" s="27">
        <v>16.146666666666665</v>
      </c>
      <c r="F59" s="27">
        <v>6.163333333333334</v>
      </c>
      <c r="G59" s="27">
        <v>5.0533333333333337</v>
      </c>
      <c r="H59" s="27">
        <v>1.9000000000000001</v>
      </c>
      <c r="I59" s="27">
        <v>1.4166666666666667</v>
      </c>
      <c r="J59" s="27">
        <v>3.0933333333333333</v>
      </c>
      <c r="K59" s="27">
        <v>2.78</v>
      </c>
      <c r="L59" s="27">
        <v>1.3433333333333335</v>
      </c>
      <c r="M59" s="27">
        <v>4.2766666666666664</v>
      </c>
      <c r="N59" s="27">
        <v>5.0166666666666666</v>
      </c>
      <c r="O59" s="27">
        <v>0.71333333333333326</v>
      </c>
      <c r="P59" s="27">
        <v>2.1199999999999997</v>
      </c>
      <c r="Q59" s="27">
        <v>4.58</v>
      </c>
      <c r="R59" s="27">
        <v>3.9433333333333334</v>
      </c>
      <c r="S59" s="27">
        <v>4.21</v>
      </c>
      <c r="T59" s="27">
        <v>2.9000000000000004</v>
      </c>
      <c r="U59" s="27">
        <v>4.6866666666666674</v>
      </c>
      <c r="V59" s="27">
        <v>1.5333333333333334</v>
      </c>
      <c r="W59" s="27">
        <v>2.0666666666666669</v>
      </c>
      <c r="X59" s="27">
        <v>1.96</v>
      </c>
      <c r="Y59" s="27">
        <v>23.776666666666667</v>
      </c>
      <c r="Z59" s="27">
        <v>6.4733333333333327</v>
      </c>
      <c r="AA59" s="27">
        <v>3.6566666666666663</v>
      </c>
      <c r="AB59" s="27">
        <v>1.9799999999999998</v>
      </c>
      <c r="AC59" s="27">
        <v>3.68</v>
      </c>
      <c r="AD59" s="27">
        <v>2.8333333333333335</v>
      </c>
      <c r="AE59" s="29">
        <v>1382.4166666666667</v>
      </c>
      <c r="AF59" s="29">
        <v>352549</v>
      </c>
      <c r="AG59" s="25">
        <v>4.7569444444445894</v>
      </c>
      <c r="AH59" s="29">
        <v>1389.7677236830659</v>
      </c>
      <c r="AI59" s="27">
        <v>209.43370848769487</v>
      </c>
      <c r="AJ59" s="27" t="s">
        <v>829</v>
      </c>
      <c r="AK59" s="27" t="s">
        <v>829</v>
      </c>
      <c r="AL59" s="27">
        <v>209.43370848769487</v>
      </c>
      <c r="AM59" s="27">
        <v>195.67419999999996</v>
      </c>
      <c r="AN59" s="27">
        <v>56.346666666666671</v>
      </c>
      <c r="AO59" s="30">
        <v>3.7109999999999999</v>
      </c>
      <c r="AP59" s="27">
        <v>118.19333333333333</v>
      </c>
      <c r="AQ59" s="27">
        <v>122.53666666666668</v>
      </c>
      <c r="AR59" s="27">
        <v>101.77666666666666</v>
      </c>
      <c r="AS59" s="27">
        <v>11.663333333333334</v>
      </c>
      <c r="AT59" s="27">
        <v>524.33000000000004</v>
      </c>
      <c r="AU59" s="27">
        <v>4.3133333333333335</v>
      </c>
      <c r="AV59" s="27">
        <v>8.33</v>
      </c>
      <c r="AW59" s="27">
        <v>4.5366666666666671</v>
      </c>
      <c r="AX59" s="27">
        <v>15.516666666666667</v>
      </c>
      <c r="AY59" s="27">
        <v>46.833333333333336</v>
      </c>
      <c r="AZ59" s="27">
        <v>2.66</v>
      </c>
      <c r="BA59" s="27">
        <v>1.0599999999999998</v>
      </c>
      <c r="BB59" s="27">
        <v>16.72</v>
      </c>
      <c r="BC59" s="27">
        <v>34.466666666666669</v>
      </c>
      <c r="BD59" s="27">
        <v>35.696666666666665</v>
      </c>
      <c r="BE59" s="27">
        <v>42.776666666666671</v>
      </c>
      <c r="BF59" s="27">
        <v>96.556666666666672</v>
      </c>
      <c r="BG59" s="27">
        <v>5.5791666666666657</v>
      </c>
      <c r="BH59" s="27">
        <v>8.5566666666666666</v>
      </c>
      <c r="BI59" s="27">
        <v>16.45</v>
      </c>
      <c r="BJ59" s="27">
        <v>2.2133333333333334</v>
      </c>
      <c r="BK59" s="27">
        <v>55.526666666666664</v>
      </c>
      <c r="BL59" s="27">
        <v>11.343333333333334</v>
      </c>
      <c r="BM59" s="27">
        <v>9.2466666666666679</v>
      </c>
    </row>
    <row r="60" spans="1:65" x14ac:dyDescent="0.15">
      <c r="A60" s="13">
        <v>1245220800</v>
      </c>
      <c r="B60" t="s">
        <v>273</v>
      </c>
      <c r="C60" t="s">
        <v>293</v>
      </c>
      <c r="D60" t="s">
        <v>294</v>
      </c>
      <c r="E60" s="27">
        <v>13.61</v>
      </c>
      <c r="F60" s="27">
        <v>5.34</v>
      </c>
      <c r="G60" s="27">
        <v>4.9633333333333338</v>
      </c>
      <c r="H60" s="27">
        <v>1.6166666666666669</v>
      </c>
      <c r="I60" s="27">
        <v>1.1200000000000001</v>
      </c>
      <c r="J60" s="27">
        <v>2.9433333333333334</v>
      </c>
      <c r="K60" s="27">
        <v>2.6733333333333333</v>
      </c>
      <c r="L60" s="27">
        <v>1.3133333333333332</v>
      </c>
      <c r="M60" s="27">
        <v>4.1533333333333333</v>
      </c>
      <c r="N60" s="27">
        <v>4.6533333333333333</v>
      </c>
      <c r="O60" s="27">
        <v>0.66</v>
      </c>
      <c r="P60" s="27">
        <v>2.1433333333333331</v>
      </c>
      <c r="Q60" s="27">
        <v>4.6399999999999997</v>
      </c>
      <c r="R60" s="27">
        <v>4.2700000000000005</v>
      </c>
      <c r="S60" s="27">
        <v>4.03</v>
      </c>
      <c r="T60" s="27">
        <v>2.7733333333333334</v>
      </c>
      <c r="U60" s="27">
        <v>4.93</v>
      </c>
      <c r="V60" s="27">
        <v>1.5266666666666666</v>
      </c>
      <c r="W60" s="27">
        <v>2.0066666666666664</v>
      </c>
      <c r="X60" s="27">
        <v>2.0066666666666668</v>
      </c>
      <c r="Y60" s="27">
        <v>21.253333333333334</v>
      </c>
      <c r="Z60" s="27">
        <v>5.7566666666666668</v>
      </c>
      <c r="AA60" s="27">
        <v>3.1166666666666667</v>
      </c>
      <c r="AB60" s="27">
        <v>1.76</v>
      </c>
      <c r="AC60" s="27">
        <v>3.9499999999999997</v>
      </c>
      <c r="AD60" s="27">
        <v>2.5833333333333335</v>
      </c>
      <c r="AE60" s="29">
        <v>1313</v>
      </c>
      <c r="AF60" s="29">
        <v>378293</v>
      </c>
      <c r="AG60" s="25">
        <v>4.8180555555556488</v>
      </c>
      <c r="AH60" s="29">
        <v>1497.3009272805805</v>
      </c>
      <c r="AI60" s="27">
        <v>133.97614998434418</v>
      </c>
      <c r="AJ60" s="27" t="s">
        <v>829</v>
      </c>
      <c r="AK60" s="27" t="s">
        <v>829</v>
      </c>
      <c r="AL60" s="27">
        <v>133.97614998434418</v>
      </c>
      <c r="AM60" s="27">
        <v>194.21209999999996</v>
      </c>
      <c r="AN60" s="27">
        <v>50.576666666666661</v>
      </c>
      <c r="AO60" s="30">
        <v>3.6396666666666668</v>
      </c>
      <c r="AP60" s="27">
        <v>70.583333333333329</v>
      </c>
      <c r="AQ60" s="27">
        <v>138.30666666666664</v>
      </c>
      <c r="AR60" s="27">
        <v>135</v>
      </c>
      <c r="AS60" s="27">
        <v>11.033333333333333</v>
      </c>
      <c r="AT60" s="27">
        <v>509.6133333333334</v>
      </c>
      <c r="AU60" s="27">
        <v>4.5566666666666658</v>
      </c>
      <c r="AV60" s="27">
        <v>12.49</v>
      </c>
      <c r="AW60" s="27">
        <v>4.2433333333333332</v>
      </c>
      <c r="AX60" s="27">
        <v>18.733333333333334</v>
      </c>
      <c r="AY60" s="27">
        <v>54.373333333333335</v>
      </c>
      <c r="AZ60" s="27">
        <v>1.97</v>
      </c>
      <c r="BA60" s="27">
        <v>1.0433333333333332</v>
      </c>
      <c r="BB60" s="27">
        <v>14.299999999999999</v>
      </c>
      <c r="BC60" s="27">
        <v>33.393333333333338</v>
      </c>
      <c r="BD60" s="27">
        <v>26.553333333333331</v>
      </c>
      <c r="BE60" s="27">
        <v>31.563333333333333</v>
      </c>
      <c r="BF60" s="27">
        <v>95.100000000000009</v>
      </c>
      <c r="BG60" s="27">
        <v>9.99</v>
      </c>
      <c r="BH60" s="27">
        <v>11.953333333333333</v>
      </c>
      <c r="BI60" s="27">
        <v>14</v>
      </c>
      <c r="BJ60" s="27">
        <v>2.64</v>
      </c>
      <c r="BK60" s="27">
        <v>52.25</v>
      </c>
      <c r="BL60" s="27">
        <v>10.69</v>
      </c>
      <c r="BM60" s="27">
        <v>7.56</v>
      </c>
    </row>
    <row r="61" spans="1:65" x14ac:dyDescent="0.15">
      <c r="A61" s="13">
        <v>1245300840</v>
      </c>
      <c r="B61" t="s">
        <v>273</v>
      </c>
      <c r="C61" t="s">
        <v>295</v>
      </c>
      <c r="D61" t="s">
        <v>296</v>
      </c>
      <c r="E61" s="27">
        <v>12.92</v>
      </c>
      <c r="F61" s="27">
        <v>6.0266666666666664</v>
      </c>
      <c r="G61" s="27">
        <v>5.38</v>
      </c>
      <c r="H61" s="27">
        <v>1.9266666666666665</v>
      </c>
      <c r="I61" s="27">
        <v>1.25</v>
      </c>
      <c r="J61" s="27">
        <v>2.7766666666666668</v>
      </c>
      <c r="K61" s="27">
        <v>2.8266666666666667</v>
      </c>
      <c r="L61" s="27">
        <v>1.2433333333333334</v>
      </c>
      <c r="M61" s="27">
        <v>4.1033333333333326</v>
      </c>
      <c r="N61" s="27">
        <v>3.7933333333333334</v>
      </c>
      <c r="O61" s="27">
        <v>0.68333333333333324</v>
      </c>
      <c r="P61" s="27">
        <v>2.0133333333333332</v>
      </c>
      <c r="Q61" s="27">
        <v>4.0366666666666662</v>
      </c>
      <c r="R61" s="27">
        <v>4.18</v>
      </c>
      <c r="S61" s="27">
        <v>4.3066666666666666</v>
      </c>
      <c r="T61" s="27">
        <v>3.2566666666666664</v>
      </c>
      <c r="U61" s="27">
        <v>5.3999999999999995</v>
      </c>
      <c r="V61" s="27">
        <v>1.42</v>
      </c>
      <c r="W61" s="27">
        <v>2.3166666666666669</v>
      </c>
      <c r="X61" s="27">
        <v>2.1566666666666667</v>
      </c>
      <c r="Y61" s="27">
        <v>20.856666666666666</v>
      </c>
      <c r="Z61" s="27">
        <v>6.52</v>
      </c>
      <c r="AA61" s="27">
        <v>3.1633333333333336</v>
      </c>
      <c r="AB61" s="27">
        <v>2.72</v>
      </c>
      <c r="AC61" s="27">
        <v>3.293333333333333</v>
      </c>
      <c r="AD61" s="27">
        <v>2.27</v>
      </c>
      <c r="AE61" s="29">
        <v>1527.6766666666665</v>
      </c>
      <c r="AF61" s="29">
        <v>414223</v>
      </c>
      <c r="AG61" s="25">
        <v>4.4995500000000526</v>
      </c>
      <c r="AH61" s="29">
        <v>1581.9031127143342</v>
      </c>
      <c r="AI61" s="27">
        <v>167.09128807567066</v>
      </c>
      <c r="AJ61" s="27" t="s">
        <v>829</v>
      </c>
      <c r="AK61" s="27" t="s">
        <v>829</v>
      </c>
      <c r="AL61" s="27">
        <v>167.09128807567066</v>
      </c>
      <c r="AM61" s="27">
        <v>192.8921</v>
      </c>
      <c r="AN61" s="27">
        <v>59.546666666666674</v>
      </c>
      <c r="AO61" s="30">
        <v>3.7953333333333332</v>
      </c>
      <c r="AP61" s="27">
        <v>106.73333333333333</v>
      </c>
      <c r="AQ61" s="27">
        <v>100.17</v>
      </c>
      <c r="AR61" s="27">
        <v>104.90000000000002</v>
      </c>
      <c r="AS61" s="27">
        <v>12.856666666666667</v>
      </c>
      <c r="AT61" s="27">
        <v>408.45333333333338</v>
      </c>
      <c r="AU61" s="27">
        <v>5.413333333333334</v>
      </c>
      <c r="AV61" s="27">
        <v>12.910000000000002</v>
      </c>
      <c r="AW61" s="27">
        <v>4.6466666666666674</v>
      </c>
      <c r="AX61" s="27">
        <v>17.3</v>
      </c>
      <c r="AY61" s="27">
        <v>31.346666666666664</v>
      </c>
      <c r="AZ61" s="27">
        <v>3.0066666666666664</v>
      </c>
      <c r="BA61" s="27">
        <v>1.1333333333333333</v>
      </c>
      <c r="BB61" s="27">
        <v>14.506666666666666</v>
      </c>
      <c r="BC61" s="27">
        <v>28.97</v>
      </c>
      <c r="BD61" s="27">
        <v>22.993333333333336</v>
      </c>
      <c r="BE61" s="27">
        <v>29.053333333333331</v>
      </c>
      <c r="BF61" s="27">
        <v>82.45</v>
      </c>
      <c r="BG61" s="27">
        <v>11.509444444444442</v>
      </c>
      <c r="BH61" s="27">
        <v>12.64</v>
      </c>
      <c r="BI61" s="27">
        <v>16.666666666666668</v>
      </c>
      <c r="BJ61" s="27">
        <v>3.293333333333333</v>
      </c>
      <c r="BK61" s="27">
        <v>54.566666666666663</v>
      </c>
      <c r="BL61" s="27">
        <v>11.959999999999999</v>
      </c>
      <c r="BM61" s="27">
        <v>9.9566666666666688</v>
      </c>
    </row>
    <row r="62" spans="1:65" x14ac:dyDescent="0.15">
      <c r="A62" s="13">
        <v>1310500070</v>
      </c>
      <c r="B62" t="s">
        <v>297</v>
      </c>
      <c r="C62" t="s">
        <v>298</v>
      </c>
      <c r="D62" t="s">
        <v>299</v>
      </c>
      <c r="E62" s="27">
        <v>12.325625119496854</v>
      </c>
      <c r="F62" s="27">
        <v>5.4539171225953238</v>
      </c>
      <c r="G62" s="27">
        <v>4.7121396611543593</v>
      </c>
      <c r="H62" s="27">
        <v>1.4649797137552358</v>
      </c>
      <c r="I62" s="27">
        <v>1.0175178988435813</v>
      </c>
      <c r="J62" s="27">
        <v>2.8791912355295946</v>
      </c>
      <c r="K62" s="27">
        <v>2.6713171845207362</v>
      </c>
      <c r="L62" s="27">
        <v>1.0142659537529741</v>
      </c>
      <c r="M62" s="27">
        <v>3.6941299562896344</v>
      </c>
      <c r="N62" s="27">
        <v>4.6959671494983395</v>
      </c>
      <c r="O62" s="27">
        <v>0.64613396807842893</v>
      </c>
      <c r="P62" s="27">
        <v>1.7395410753507854</v>
      </c>
      <c r="Q62" s="27">
        <v>3.3957919720178449</v>
      </c>
      <c r="R62" s="27">
        <v>4.0161642331666538</v>
      </c>
      <c r="S62" s="27">
        <v>5.5149931645783719</v>
      </c>
      <c r="T62" s="27">
        <v>2.8060510952885607</v>
      </c>
      <c r="U62" s="27">
        <v>3.8949741763890842</v>
      </c>
      <c r="V62" s="27">
        <v>1.2882051672632004</v>
      </c>
      <c r="W62" s="27">
        <v>1.7980169485074218</v>
      </c>
      <c r="X62" s="27">
        <v>1.5979905908859606</v>
      </c>
      <c r="Y62" s="27">
        <v>18.686817868417254</v>
      </c>
      <c r="Z62" s="27">
        <v>4.8836016101505999</v>
      </c>
      <c r="AA62" s="27">
        <v>2.7682686370103085</v>
      </c>
      <c r="AB62" s="27">
        <v>1.3702838139824525</v>
      </c>
      <c r="AC62" s="27">
        <v>2.9947883677835847</v>
      </c>
      <c r="AD62" s="27">
        <v>2.231053208970966</v>
      </c>
      <c r="AE62" s="29">
        <v>868.87641783627612</v>
      </c>
      <c r="AF62" s="29">
        <v>263180.32241571875</v>
      </c>
      <c r="AG62" s="25">
        <v>4.6735703734831624</v>
      </c>
      <c r="AH62" s="29">
        <v>1023.6087982714583</v>
      </c>
      <c r="AI62" s="27">
        <v>149.53720398761001</v>
      </c>
      <c r="AJ62" s="27" t="s">
        <v>829</v>
      </c>
      <c r="AK62" s="27" t="s">
        <v>829</v>
      </c>
      <c r="AL62" s="27">
        <v>149.53720398761001</v>
      </c>
      <c r="AM62" s="27">
        <v>186.33083503039256</v>
      </c>
      <c r="AN62" s="27">
        <v>43.400597005362947</v>
      </c>
      <c r="AO62" s="30">
        <v>3.5859226606725141</v>
      </c>
      <c r="AP62" s="27">
        <v>117.70120459001787</v>
      </c>
      <c r="AQ62" s="27">
        <v>128.79513865145631</v>
      </c>
      <c r="AR62" s="27">
        <v>96.999283357491564</v>
      </c>
      <c r="AS62" s="27">
        <v>9.3008318827689891</v>
      </c>
      <c r="AT62" s="27">
        <v>442.03271907605375</v>
      </c>
      <c r="AU62" s="27">
        <v>5.5180692484285165</v>
      </c>
      <c r="AV62" s="27">
        <v>10.282100379346479</v>
      </c>
      <c r="AW62" s="27">
        <v>4.178924500015091</v>
      </c>
      <c r="AX62" s="27">
        <v>25.768287519910302</v>
      </c>
      <c r="AY62" s="27">
        <v>39.938171552966686</v>
      </c>
      <c r="AZ62" s="27">
        <v>2.9555241246375998</v>
      </c>
      <c r="BA62" s="27">
        <v>0.96146036811407976</v>
      </c>
      <c r="BB62" s="27">
        <v>14.254706308909766</v>
      </c>
      <c r="BC62" s="27">
        <v>33.504763301158647</v>
      </c>
      <c r="BD62" s="27">
        <v>27.181035375549346</v>
      </c>
      <c r="BE62" s="27">
        <v>31.259830179202527</v>
      </c>
      <c r="BF62" s="27">
        <v>77.150987248952632</v>
      </c>
      <c r="BG62" s="27">
        <v>8.1900580245692876</v>
      </c>
      <c r="BH62" s="27">
        <v>10.570506451358119</v>
      </c>
      <c r="BI62" s="27">
        <v>15.063787933403624</v>
      </c>
      <c r="BJ62" s="27">
        <v>2.2310329257638872</v>
      </c>
      <c r="BK62" s="27">
        <v>56.475381510962713</v>
      </c>
      <c r="BL62" s="27">
        <v>9.7923592683278127</v>
      </c>
      <c r="BM62" s="27">
        <v>10.088433324394204</v>
      </c>
    </row>
    <row r="63" spans="1:65" x14ac:dyDescent="0.15">
      <c r="A63" s="13">
        <v>1312060150</v>
      </c>
      <c r="B63" t="s">
        <v>297</v>
      </c>
      <c r="C63" t="s">
        <v>300</v>
      </c>
      <c r="D63" t="s">
        <v>301</v>
      </c>
      <c r="E63" s="27">
        <v>12.229999999999999</v>
      </c>
      <c r="F63" s="27">
        <v>4.57</v>
      </c>
      <c r="G63" s="27">
        <v>4.666666666666667</v>
      </c>
      <c r="H63" s="27">
        <v>1.21</v>
      </c>
      <c r="I63" s="27">
        <v>1.05</v>
      </c>
      <c r="J63" s="27">
        <v>1.9433333333333334</v>
      </c>
      <c r="K63" s="27">
        <v>1.8733333333333333</v>
      </c>
      <c r="L63" s="27">
        <v>1.1566666666666665</v>
      </c>
      <c r="M63" s="27">
        <v>4.32</v>
      </c>
      <c r="N63" s="27">
        <v>4.0666666666666664</v>
      </c>
      <c r="O63" s="27">
        <v>0.54333333333333333</v>
      </c>
      <c r="P63" s="27">
        <v>1.7166666666666668</v>
      </c>
      <c r="Q63" s="27">
        <v>3.8666666666666671</v>
      </c>
      <c r="R63" s="27">
        <v>3.6300000000000003</v>
      </c>
      <c r="S63" s="27">
        <v>4.5133333333333336</v>
      </c>
      <c r="T63" s="27">
        <v>2.2399999999999998</v>
      </c>
      <c r="U63" s="27">
        <v>4.5399999999999991</v>
      </c>
      <c r="V63" s="27">
        <v>1.4366666666666665</v>
      </c>
      <c r="W63" s="27">
        <v>2.0366666666666666</v>
      </c>
      <c r="X63" s="27">
        <v>1.8733333333333333</v>
      </c>
      <c r="Y63" s="27">
        <v>19.026666666666667</v>
      </c>
      <c r="Z63" s="27">
        <v>4.6466666666666674</v>
      </c>
      <c r="AA63" s="27">
        <v>2.5566666666666671</v>
      </c>
      <c r="AB63" s="27">
        <v>1.0766666666666667</v>
      </c>
      <c r="AC63" s="27">
        <v>3.0866666666666664</v>
      </c>
      <c r="AD63" s="27">
        <v>2.0366666666666666</v>
      </c>
      <c r="AE63" s="29">
        <v>1551.3333333333333</v>
      </c>
      <c r="AF63" s="29">
        <v>489573.33333333331</v>
      </c>
      <c r="AG63" s="25">
        <v>4.4430666666667653</v>
      </c>
      <c r="AH63" s="29">
        <v>1847.9618836701793</v>
      </c>
      <c r="AI63" s="27" t="s">
        <v>829</v>
      </c>
      <c r="AJ63" s="27">
        <v>90.608163388583861</v>
      </c>
      <c r="AK63" s="27">
        <v>44.145669144422861</v>
      </c>
      <c r="AL63" s="27">
        <v>134.75383253300672</v>
      </c>
      <c r="AM63" s="27">
        <v>188.9521</v>
      </c>
      <c r="AN63" s="27">
        <v>61.390000000000008</v>
      </c>
      <c r="AO63" s="30">
        <v>3.8669999999999995</v>
      </c>
      <c r="AP63" s="27">
        <v>128.6</v>
      </c>
      <c r="AQ63" s="27">
        <v>115.86</v>
      </c>
      <c r="AR63" s="27">
        <v>132.58000000000001</v>
      </c>
      <c r="AS63" s="27">
        <v>9.6</v>
      </c>
      <c r="AT63" s="27">
        <v>488.56666666666661</v>
      </c>
      <c r="AU63" s="27">
        <v>4.5366666666666662</v>
      </c>
      <c r="AV63" s="27">
        <v>11.13</v>
      </c>
      <c r="AW63" s="27">
        <v>4.2733333333333334</v>
      </c>
      <c r="AX63" s="27">
        <v>24.883333333333336</v>
      </c>
      <c r="AY63" s="27">
        <v>51.09</v>
      </c>
      <c r="AZ63" s="27">
        <v>2.4566666666666666</v>
      </c>
      <c r="BA63" s="27">
        <v>1.03</v>
      </c>
      <c r="BB63" s="27">
        <v>12.586666666666666</v>
      </c>
      <c r="BC63" s="27">
        <v>40.24</v>
      </c>
      <c r="BD63" s="27">
        <v>31.256666666666664</v>
      </c>
      <c r="BE63" s="27">
        <v>43.54666666666666</v>
      </c>
      <c r="BF63" s="27">
        <v>82.98</v>
      </c>
      <c r="BG63" s="27">
        <v>12.29</v>
      </c>
      <c r="BH63" s="27">
        <v>14.403333333333334</v>
      </c>
      <c r="BI63" s="27">
        <v>19.373333333333331</v>
      </c>
      <c r="BJ63" s="27">
        <v>3.1766666666666663</v>
      </c>
      <c r="BK63" s="27">
        <v>62.859999999999992</v>
      </c>
      <c r="BL63" s="27">
        <v>10.736666666666666</v>
      </c>
      <c r="BM63" s="27">
        <v>11.276666666666666</v>
      </c>
    </row>
    <row r="64" spans="1:65" x14ac:dyDescent="0.15">
      <c r="A64" s="13">
        <v>1312060350</v>
      </c>
      <c r="B64" t="s">
        <v>297</v>
      </c>
      <c r="C64" t="s">
        <v>300</v>
      </c>
      <c r="D64" t="s">
        <v>845</v>
      </c>
      <c r="E64" s="27">
        <v>12.82</v>
      </c>
      <c r="F64" s="27">
        <v>4.8499999999999996</v>
      </c>
      <c r="G64" s="27">
        <v>3.9299999999999997</v>
      </c>
      <c r="H64" s="27">
        <v>1.9266666666666665</v>
      </c>
      <c r="I64" s="27">
        <v>1.0666666666666667</v>
      </c>
      <c r="J64" s="27">
        <v>2.6999999999999997</v>
      </c>
      <c r="K64" s="27">
        <v>1.96</v>
      </c>
      <c r="L64" s="27">
        <v>1.1433333333333333</v>
      </c>
      <c r="M64" s="27">
        <v>3.7833333333333337</v>
      </c>
      <c r="N64" s="27">
        <v>3.9266666666666672</v>
      </c>
      <c r="O64" s="27">
        <v>0.59</v>
      </c>
      <c r="P64" s="27">
        <v>1.9800000000000002</v>
      </c>
      <c r="Q64" s="27">
        <v>3.563333333333333</v>
      </c>
      <c r="R64" s="27">
        <v>3.8033333333333332</v>
      </c>
      <c r="S64" s="27">
        <v>4.9899999999999993</v>
      </c>
      <c r="T64" s="27">
        <v>2.4866666666666668</v>
      </c>
      <c r="U64" s="27">
        <v>4.6466666666666665</v>
      </c>
      <c r="V64" s="27">
        <v>1.4066666666666665</v>
      </c>
      <c r="W64" s="27">
        <v>1.9533333333333331</v>
      </c>
      <c r="X64" s="27">
        <v>2.06</v>
      </c>
      <c r="Y64" s="27">
        <v>19.41</v>
      </c>
      <c r="Z64" s="27">
        <v>4.5599999999999996</v>
      </c>
      <c r="AA64" s="27">
        <v>3.0733333333333328</v>
      </c>
      <c r="AB64" s="27">
        <v>1.3233333333333333</v>
      </c>
      <c r="AC64" s="27">
        <v>2.8800000000000003</v>
      </c>
      <c r="AD64" s="27">
        <v>2.1066666666666669</v>
      </c>
      <c r="AE64" s="29">
        <v>1396.9733333333334</v>
      </c>
      <c r="AF64" s="29">
        <v>326830.66666666669</v>
      </c>
      <c r="AG64" s="25">
        <v>4.8520000000000723</v>
      </c>
      <c r="AH64" s="29">
        <v>1299.1873519322253</v>
      </c>
      <c r="AI64" s="27" t="s">
        <v>829</v>
      </c>
      <c r="AJ64" s="27">
        <v>80.316082139088294</v>
      </c>
      <c r="AK64" s="27">
        <v>44.70195860169148</v>
      </c>
      <c r="AL64" s="27">
        <v>125.01804074077978</v>
      </c>
      <c r="AM64" s="27">
        <v>186.77419999999998</v>
      </c>
      <c r="AN64" s="27">
        <v>56.666666666666664</v>
      </c>
      <c r="AO64" s="30">
        <v>3.7133333333333334</v>
      </c>
      <c r="AP64" s="27">
        <v>100.83333333333333</v>
      </c>
      <c r="AQ64" s="27">
        <v>75</v>
      </c>
      <c r="AR64" s="27">
        <v>111.66666666666667</v>
      </c>
      <c r="AS64" s="27">
        <v>9.6566666666666663</v>
      </c>
      <c r="AT64" s="27">
        <v>460.09</v>
      </c>
      <c r="AU64" s="27">
        <v>4.1866666666666665</v>
      </c>
      <c r="AV64" s="27">
        <v>12.156666666666666</v>
      </c>
      <c r="AW64" s="27">
        <v>4.1133333333333333</v>
      </c>
      <c r="AX64" s="27">
        <v>17.5</v>
      </c>
      <c r="AY64" s="27">
        <v>58.833333333333336</v>
      </c>
      <c r="AZ64" s="27">
        <v>2.4300000000000002</v>
      </c>
      <c r="BA64" s="27">
        <v>0.93333333333333324</v>
      </c>
      <c r="BB64" s="27">
        <v>14.25</v>
      </c>
      <c r="BC64" s="27">
        <v>19.319999999999997</v>
      </c>
      <c r="BD64" s="27">
        <v>14.443333333333333</v>
      </c>
      <c r="BE64" s="27">
        <v>22.286666666666665</v>
      </c>
      <c r="BF64" s="27">
        <v>102.66666666666667</v>
      </c>
      <c r="BG64" s="27">
        <v>15</v>
      </c>
      <c r="BH64" s="27">
        <v>15.160000000000002</v>
      </c>
      <c r="BI64" s="27">
        <v>10.056666666666667</v>
      </c>
      <c r="BJ64" s="27">
        <v>2.1166666666666667</v>
      </c>
      <c r="BK64" s="27">
        <v>60.833333333333336</v>
      </c>
      <c r="BL64" s="27">
        <v>9.9866666666666664</v>
      </c>
      <c r="BM64" s="27">
        <v>10.443333333333333</v>
      </c>
    </row>
    <row r="65" spans="1:65" x14ac:dyDescent="0.15">
      <c r="A65" s="13">
        <v>1312260200</v>
      </c>
      <c r="B65" t="s">
        <v>297</v>
      </c>
      <c r="C65" t="s">
        <v>302</v>
      </c>
      <c r="D65" t="s">
        <v>303</v>
      </c>
      <c r="E65" s="27">
        <v>14.063333333333333</v>
      </c>
      <c r="F65" s="27">
        <v>4.9899999999999993</v>
      </c>
      <c r="G65" s="27">
        <v>4.9233333333333329</v>
      </c>
      <c r="H65" s="27">
        <v>1.24</v>
      </c>
      <c r="I65" s="27">
        <v>1.01</v>
      </c>
      <c r="J65" s="27">
        <v>1.7833333333333332</v>
      </c>
      <c r="K65" s="27">
        <v>1.7699999999999998</v>
      </c>
      <c r="L65" s="27">
        <v>1.2966666666666666</v>
      </c>
      <c r="M65" s="27">
        <v>3.3066666666666666</v>
      </c>
      <c r="N65" s="27">
        <v>3.77</v>
      </c>
      <c r="O65" s="27">
        <v>0.53</v>
      </c>
      <c r="P65" s="27">
        <v>1.64</v>
      </c>
      <c r="Q65" s="27">
        <v>3.6466666666666665</v>
      </c>
      <c r="R65" s="27">
        <v>3.7333333333333329</v>
      </c>
      <c r="S65" s="27">
        <v>4.1966666666666672</v>
      </c>
      <c r="T65" s="27">
        <v>2.31</v>
      </c>
      <c r="U65" s="27">
        <v>4.6066666666666665</v>
      </c>
      <c r="V65" s="27">
        <v>1.2933333333333332</v>
      </c>
      <c r="W65" s="27">
        <v>1.97</v>
      </c>
      <c r="X65" s="27">
        <v>1.906666666666667</v>
      </c>
      <c r="Y65" s="27">
        <v>19.886666666666667</v>
      </c>
      <c r="Z65" s="27">
        <v>4.876666666666666</v>
      </c>
      <c r="AA65" s="27">
        <v>2.94</v>
      </c>
      <c r="AB65" s="27">
        <v>0.91</v>
      </c>
      <c r="AC65" s="27">
        <v>3.1799999999999997</v>
      </c>
      <c r="AD65" s="27">
        <v>2.0533333333333332</v>
      </c>
      <c r="AE65" s="29">
        <v>1195.3599999999999</v>
      </c>
      <c r="AF65" s="29">
        <v>276582.33333333331</v>
      </c>
      <c r="AG65" s="25">
        <v>4.8450000000000442</v>
      </c>
      <c r="AH65" s="29">
        <v>1096.7784204463953</v>
      </c>
      <c r="AI65" s="27" t="s">
        <v>829</v>
      </c>
      <c r="AJ65" s="27">
        <v>96.566171748205122</v>
      </c>
      <c r="AK65" s="27">
        <v>44.62791339986024</v>
      </c>
      <c r="AL65" s="27">
        <v>141.19408514806537</v>
      </c>
      <c r="AM65" s="27">
        <v>193.77969999999996</v>
      </c>
      <c r="AN65" s="27">
        <v>36.333333333333336</v>
      </c>
      <c r="AO65" s="30">
        <v>3.4990000000000001</v>
      </c>
      <c r="AP65" s="27">
        <v>150</v>
      </c>
      <c r="AQ65" s="27">
        <v>95</v>
      </c>
      <c r="AR65" s="27">
        <v>79.11</v>
      </c>
      <c r="AS65" s="27">
        <v>8.49</v>
      </c>
      <c r="AT65" s="27">
        <v>532.73</v>
      </c>
      <c r="AU65" s="27">
        <v>4.8166666666666664</v>
      </c>
      <c r="AV65" s="27">
        <v>10.423333333333334</v>
      </c>
      <c r="AW65" s="27">
        <v>3.5533333333333332</v>
      </c>
      <c r="AX65" s="27">
        <v>20</v>
      </c>
      <c r="AY65" s="27">
        <v>32</v>
      </c>
      <c r="AZ65" s="27">
        <v>2.04</v>
      </c>
      <c r="BA65" s="27">
        <v>1</v>
      </c>
      <c r="BB65" s="27">
        <v>11.6</v>
      </c>
      <c r="BC65" s="27">
        <v>28.616666666666664</v>
      </c>
      <c r="BD65" s="27">
        <v>21.909999999999997</v>
      </c>
      <c r="BE65" s="27">
        <v>31.616666666666671</v>
      </c>
      <c r="BF65" s="27">
        <v>70</v>
      </c>
      <c r="BG65" s="27">
        <v>12.927777777777777</v>
      </c>
      <c r="BH65" s="27">
        <v>12.76</v>
      </c>
      <c r="BI65" s="27">
        <v>20</v>
      </c>
      <c r="BJ65" s="27">
        <v>3.24</v>
      </c>
      <c r="BK65" s="27">
        <v>55</v>
      </c>
      <c r="BL65" s="27">
        <v>10.323333333333332</v>
      </c>
      <c r="BM65" s="27">
        <v>7.9899999999999993</v>
      </c>
    </row>
    <row r="66" spans="1:65" x14ac:dyDescent="0.15">
      <c r="A66" s="13">
        <v>1319140375</v>
      </c>
      <c r="B66" t="s">
        <v>297</v>
      </c>
      <c r="C66" t="s">
        <v>304</v>
      </c>
      <c r="D66" t="s">
        <v>305</v>
      </c>
      <c r="E66" s="27">
        <v>13.540000000000001</v>
      </c>
      <c r="F66" s="27">
        <v>4.9400000000000004</v>
      </c>
      <c r="G66" s="27">
        <v>4.9399999999999995</v>
      </c>
      <c r="H66" s="27">
        <v>1.2533333333333334</v>
      </c>
      <c r="I66" s="27">
        <v>1.0166666666666666</v>
      </c>
      <c r="J66" s="27">
        <v>2.1233333333333331</v>
      </c>
      <c r="K66" s="27">
        <v>1.8566666666666667</v>
      </c>
      <c r="L66" s="27">
        <v>1.2466666666666668</v>
      </c>
      <c r="M66" s="27">
        <v>4.2033333333333331</v>
      </c>
      <c r="N66" s="27">
        <v>3.2966666666666669</v>
      </c>
      <c r="O66" s="27">
        <v>0.43</v>
      </c>
      <c r="P66" s="27">
        <v>1.7666666666666668</v>
      </c>
      <c r="Q66" s="27">
        <v>3.5033333333333334</v>
      </c>
      <c r="R66" s="27">
        <v>3.7900000000000005</v>
      </c>
      <c r="S66" s="27">
        <v>5.0200000000000005</v>
      </c>
      <c r="T66" s="27">
        <v>2.1533333333333338</v>
      </c>
      <c r="U66" s="27">
        <v>4.5966666666666667</v>
      </c>
      <c r="V66" s="27">
        <v>1.24</v>
      </c>
      <c r="W66" s="27">
        <v>1.93</v>
      </c>
      <c r="X66" s="27">
        <v>1.7866666666666664</v>
      </c>
      <c r="Y66" s="27">
        <v>18.733333333333334</v>
      </c>
      <c r="Z66" s="27">
        <v>4.5599999999999996</v>
      </c>
      <c r="AA66" s="27">
        <v>3.01</v>
      </c>
      <c r="AB66" s="27">
        <v>1.0233333333333332</v>
      </c>
      <c r="AC66" s="27">
        <v>3.0166666666666662</v>
      </c>
      <c r="AD66" s="27">
        <v>1.9133333333333333</v>
      </c>
      <c r="AE66" s="29">
        <v>1091.5533333333333</v>
      </c>
      <c r="AF66" s="29">
        <v>326380.66666666669</v>
      </c>
      <c r="AG66" s="25">
        <v>4.6466666666667367</v>
      </c>
      <c r="AH66" s="29">
        <v>1267.0786771642809</v>
      </c>
      <c r="AI66" s="27" t="s">
        <v>829</v>
      </c>
      <c r="AJ66" s="27">
        <v>120.05891111823136</v>
      </c>
      <c r="AK66" s="27">
        <v>51.119000000000007</v>
      </c>
      <c r="AL66" s="27">
        <v>171.17791111823138</v>
      </c>
      <c r="AM66" s="27">
        <v>186.27419999999998</v>
      </c>
      <c r="AN66" s="27">
        <v>32.666666666666664</v>
      </c>
      <c r="AO66" s="30">
        <v>3.5643333333333338</v>
      </c>
      <c r="AP66" s="27">
        <v>83.166666666666671</v>
      </c>
      <c r="AQ66" s="27">
        <v>108.61</v>
      </c>
      <c r="AR66" s="27">
        <v>91.666666666666671</v>
      </c>
      <c r="AS66" s="27">
        <v>9.1266666666666669</v>
      </c>
      <c r="AT66" s="27">
        <v>438.64000000000004</v>
      </c>
      <c r="AU66" s="27">
        <v>3.7900000000000005</v>
      </c>
      <c r="AV66" s="27">
        <v>11.656666666666666</v>
      </c>
      <c r="AW66" s="27">
        <v>4.0566666666666675</v>
      </c>
      <c r="AX66" s="27">
        <v>16</v>
      </c>
      <c r="AY66" s="27">
        <v>32.5</v>
      </c>
      <c r="AZ66" s="27">
        <v>2.4333333333333331</v>
      </c>
      <c r="BA66" s="27">
        <v>1.02</v>
      </c>
      <c r="BB66" s="27">
        <v>10.543333333333335</v>
      </c>
      <c r="BC66" s="27">
        <v>31.166666666666668</v>
      </c>
      <c r="BD66" s="27">
        <v>31.553333333333331</v>
      </c>
      <c r="BE66" s="27">
        <v>40.883333333333333</v>
      </c>
      <c r="BF66" s="27">
        <v>75</v>
      </c>
      <c r="BG66" s="27">
        <v>16.323333333333334</v>
      </c>
      <c r="BH66" s="27">
        <v>11.49</v>
      </c>
      <c r="BI66" s="27">
        <v>14</v>
      </c>
      <c r="BJ66" s="27">
        <v>2.4633333333333334</v>
      </c>
      <c r="BK66" s="27">
        <v>101.66666666666667</v>
      </c>
      <c r="BL66" s="27">
        <v>10.130000000000001</v>
      </c>
      <c r="BM66" s="27">
        <v>9.5400000000000009</v>
      </c>
    </row>
    <row r="67" spans="1:65" x14ac:dyDescent="0.15">
      <c r="A67" s="13">
        <v>1320140500</v>
      </c>
      <c r="B67" t="s">
        <v>297</v>
      </c>
      <c r="C67" t="s">
        <v>306</v>
      </c>
      <c r="D67" t="s">
        <v>307</v>
      </c>
      <c r="E67" s="27">
        <v>14.373333333333335</v>
      </c>
      <c r="F67" s="27">
        <v>5.2566666666666668</v>
      </c>
      <c r="G67" s="27">
        <v>4.8133333333333335</v>
      </c>
      <c r="H67" s="27">
        <v>1.1333333333333335</v>
      </c>
      <c r="I67" s="27">
        <v>1.1599999999999999</v>
      </c>
      <c r="J67" s="27">
        <v>2.1366666666666667</v>
      </c>
      <c r="K67" s="27">
        <v>2.27</v>
      </c>
      <c r="L67" s="27">
        <v>1.1500000000000001</v>
      </c>
      <c r="M67" s="27">
        <v>3.5133333333333332</v>
      </c>
      <c r="N67" s="27">
        <v>3.7633333333333336</v>
      </c>
      <c r="O67" s="27">
        <v>0.64333333333333342</v>
      </c>
      <c r="P67" s="27">
        <v>1.7466666666666668</v>
      </c>
      <c r="Q67" s="27">
        <v>3.0400000000000005</v>
      </c>
      <c r="R67" s="27">
        <v>4.3066666666666666</v>
      </c>
      <c r="S67" s="27">
        <v>4.32</v>
      </c>
      <c r="T67" s="27">
        <v>2.4499999999999997</v>
      </c>
      <c r="U67" s="27">
        <v>5.0466666666666669</v>
      </c>
      <c r="V67" s="27">
        <v>1.3333333333333333</v>
      </c>
      <c r="W67" s="27">
        <v>2.1133333333333333</v>
      </c>
      <c r="X67" s="27">
        <v>1.8566666666666667</v>
      </c>
      <c r="Y67" s="27">
        <v>21.16</v>
      </c>
      <c r="Z67" s="27">
        <v>4.2266666666666666</v>
      </c>
      <c r="AA67" s="27">
        <v>3.2933333333333334</v>
      </c>
      <c r="AB67" s="27">
        <v>1.1066666666666667</v>
      </c>
      <c r="AC67" s="27">
        <v>2.7566666666666664</v>
      </c>
      <c r="AD67" s="27">
        <v>2.1266666666666669</v>
      </c>
      <c r="AE67" s="29">
        <v>991.66666666666663</v>
      </c>
      <c r="AF67" s="29">
        <v>258375</v>
      </c>
      <c r="AG67" s="25">
        <v>4.656666666666851</v>
      </c>
      <c r="AH67" s="29">
        <v>1005.0910132099176</v>
      </c>
      <c r="AI67" s="27" t="s">
        <v>829</v>
      </c>
      <c r="AJ67" s="27">
        <v>85.265287764718153</v>
      </c>
      <c r="AK67" s="27">
        <v>63.339295848163353</v>
      </c>
      <c r="AL67" s="27">
        <v>148.6045836128815</v>
      </c>
      <c r="AM67" s="27">
        <v>191.23419999999999</v>
      </c>
      <c r="AN67" s="27">
        <v>45</v>
      </c>
      <c r="AO67" s="30">
        <v>3.7310000000000003</v>
      </c>
      <c r="AP67" s="27">
        <v>116</v>
      </c>
      <c r="AQ67" s="27">
        <v>75</v>
      </c>
      <c r="AR67" s="27">
        <v>120</v>
      </c>
      <c r="AS67" s="27">
        <v>9.1199999999999992</v>
      </c>
      <c r="AT67" s="27">
        <v>510.31</v>
      </c>
      <c r="AU67" s="27">
        <v>5.373333333333334</v>
      </c>
      <c r="AV67" s="27">
        <v>11.456666666666669</v>
      </c>
      <c r="AW67" s="27">
        <v>4.16</v>
      </c>
      <c r="AX67" s="27">
        <v>12</v>
      </c>
      <c r="AY67" s="27">
        <v>36.666666666666664</v>
      </c>
      <c r="AZ67" s="27">
        <v>2.7033333333333331</v>
      </c>
      <c r="BA67" s="27">
        <v>1.1866666666666665</v>
      </c>
      <c r="BB67" s="27">
        <v>15.333333333333334</v>
      </c>
      <c r="BC67" s="27">
        <v>48.626666666666665</v>
      </c>
      <c r="BD67" s="27">
        <v>30.953333333333333</v>
      </c>
      <c r="BE67" s="27">
        <v>53.333333333333336</v>
      </c>
      <c r="BF67" s="27">
        <v>75</v>
      </c>
      <c r="BG67" s="27">
        <v>10</v>
      </c>
      <c r="BH67" s="27">
        <v>11.64</v>
      </c>
      <c r="BI67" s="27">
        <v>9.4433333333333334</v>
      </c>
      <c r="BJ67" s="27">
        <v>2.2600000000000002</v>
      </c>
      <c r="BK67" s="27">
        <v>62.24</v>
      </c>
      <c r="BL67" s="27">
        <v>10.113333333333335</v>
      </c>
      <c r="BM67" s="27">
        <v>8.8533333333333335</v>
      </c>
    </row>
    <row r="68" spans="1:65" x14ac:dyDescent="0.15">
      <c r="A68" s="13">
        <v>1342340800</v>
      </c>
      <c r="B68" t="s">
        <v>297</v>
      </c>
      <c r="C68" t="s">
        <v>308</v>
      </c>
      <c r="D68" t="s">
        <v>309</v>
      </c>
      <c r="E68" s="27">
        <v>13.733333333333333</v>
      </c>
      <c r="F68" s="27">
        <v>5.1466666666666674</v>
      </c>
      <c r="G68" s="27">
        <v>4.7600000000000007</v>
      </c>
      <c r="H68" s="27">
        <v>1.29</v>
      </c>
      <c r="I68" s="27">
        <v>1.01</v>
      </c>
      <c r="J68" s="27">
        <v>2.2433333333333336</v>
      </c>
      <c r="K68" s="27">
        <v>1.9866666666666666</v>
      </c>
      <c r="L68" s="27">
        <v>1.1933333333333334</v>
      </c>
      <c r="M68" s="27">
        <v>4.293333333333333</v>
      </c>
      <c r="N68" s="27">
        <v>4.626666666666666</v>
      </c>
      <c r="O68" s="27">
        <v>0.59</v>
      </c>
      <c r="P68" s="27">
        <v>1.71</v>
      </c>
      <c r="Q68" s="27">
        <v>3.4333333333333336</v>
      </c>
      <c r="R68" s="27">
        <v>3.4233333333333333</v>
      </c>
      <c r="S68" s="27">
        <v>4.5533333333333337</v>
      </c>
      <c r="T68" s="27">
        <v>2.5700000000000003</v>
      </c>
      <c r="U68" s="27">
        <v>5.0633333333333335</v>
      </c>
      <c r="V68" s="27">
        <v>1.1700000000000002</v>
      </c>
      <c r="W68" s="27">
        <v>2</v>
      </c>
      <c r="X68" s="27">
        <v>1.89</v>
      </c>
      <c r="Y68" s="27">
        <v>18.810000000000002</v>
      </c>
      <c r="Z68" s="27">
        <v>4.8666666666666663</v>
      </c>
      <c r="AA68" s="27">
        <v>2.6666666666666665</v>
      </c>
      <c r="AB68" s="27">
        <v>1.2566666666666666</v>
      </c>
      <c r="AC68" s="27">
        <v>3.2566666666666664</v>
      </c>
      <c r="AD68" s="27">
        <v>1.9766666666666666</v>
      </c>
      <c r="AE68" s="29">
        <v>1175.8599999999999</v>
      </c>
      <c r="AF68" s="29">
        <v>297041</v>
      </c>
      <c r="AG68" s="25">
        <v>4.6045000000002112</v>
      </c>
      <c r="AH68" s="29">
        <v>1153.4709204213734</v>
      </c>
      <c r="AI68" s="27">
        <v>158.44273176446805</v>
      </c>
      <c r="AJ68" s="27" t="s">
        <v>829</v>
      </c>
      <c r="AK68" s="27" t="s">
        <v>829</v>
      </c>
      <c r="AL68" s="27">
        <v>158.44273176446805</v>
      </c>
      <c r="AM68" s="27">
        <v>186.50210000000001</v>
      </c>
      <c r="AN68" s="27">
        <v>57.31666666666667</v>
      </c>
      <c r="AO68" s="30">
        <v>3.4009999999999998</v>
      </c>
      <c r="AP68" s="27">
        <v>89.216666666666654</v>
      </c>
      <c r="AQ68" s="27">
        <v>119.64</v>
      </c>
      <c r="AR68" s="27">
        <v>141.34</v>
      </c>
      <c r="AS68" s="27">
        <v>9.4066666666666663</v>
      </c>
      <c r="AT68" s="27">
        <v>450.3866666666666</v>
      </c>
      <c r="AU68" s="27">
        <v>4.53</v>
      </c>
      <c r="AV68" s="27">
        <v>12.57</v>
      </c>
      <c r="AW68" s="27">
        <v>4.1733333333333338</v>
      </c>
      <c r="AX68" s="27">
        <v>21.709999999999997</v>
      </c>
      <c r="AY68" s="27">
        <v>37.923333333333339</v>
      </c>
      <c r="AZ68" s="27">
        <v>2.1166666666666667</v>
      </c>
      <c r="BA68" s="27">
        <v>1.0066666666666666</v>
      </c>
      <c r="BB68" s="27">
        <v>18.86</v>
      </c>
      <c r="BC68" s="27">
        <v>35.956666666666671</v>
      </c>
      <c r="BD68" s="27">
        <v>32.4</v>
      </c>
      <c r="BE68" s="27">
        <v>32.33</v>
      </c>
      <c r="BF68" s="27">
        <v>84.143333333333331</v>
      </c>
      <c r="BG68" s="27">
        <v>4.6663888888888891</v>
      </c>
      <c r="BH68" s="27">
        <v>12.21</v>
      </c>
      <c r="BI68" s="27">
        <v>21.36</v>
      </c>
      <c r="BJ68" s="27">
        <v>3.0433333333333334</v>
      </c>
      <c r="BK68" s="27">
        <v>54.890000000000008</v>
      </c>
      <c r="BL68" s="27">
        <v>10.333333333333334</v>
      </c>
      <c r="BM68" s="27">
        <v>7.8299999999999992</v>
      </c>
    </row>
    <row r="69" spans="1:65" x14ac:dyDescent="0.15">
      <c r="A69" s="13">
        <v>1344340820</v>
      </c>
      <c r="B69" t="s">
        <v>297</v>
      </c>
      <c r="C69" t="s">
        <v>310</v>
      </c>
      <c r="D69" t="s">
        <v>311</v>
      </c>
      <c r="E69" s="27">
        <v>11.9</v>
      </c>
      <c r="F69" s="27">
        <v>4.1133333333333333</v>
      </c>
      <c r="G69" s="27">
        <v>4.913333333333334</v>
      </c>
      <c r="H69" s="27">
        <v>1.3133333333333332</v>
      </c>
      <c r="I69" s="27">
        <v>1.0266666666666666</v>
      </c>
      <c r="J69" s="27">
        <v>2.0866666666666664</v>
      </c>
      <c r="K69" s="27">
        <v>1.9333333333333333</v>
      </c>
      <c r="L69" s="27">
        <v>1.2100000000000002</v>
      </c>
      <c r="M69" s="27">
        <v>3.8766666666666669</v>
      </c>
      <c r="N69" s="27">
        <v>3.08</v>
      </c>
      <c r="O69" s="27">
        <v>0.61333333333333329</v>
      </c>
      <c r="P69" s="27">
        <v>1.82</v>
      </c>
      <c r="Q69" s="27">
        <v>3.9299999999999997</v>
      </c>
      <c r="R69" s="27">
        <v>3.26</v>
      </c>
      <c r="S69" s="27">
        <v>4.0100000000000007</v>
      </c>
      <c r="T69" s="27">
        <v>2.2566666666666664</v>
      </c>
      <c r="U69" s="27">
        <v>4.5466666666666669</v>
      </c>
      <c r="V69" s="27">
        <v>1.3533333333333335</v>
      </c>
      <c r="W69" s="27">
        <v>2.0066666666666664</v>
      </c>
      <c r="X69" s="27">
        <v>1.9233333333333331</v>
      </c>
      <c r="Y69" s="27">
        <v>19.663333333333338</v>
      </c>
      <c r="Z69" s="27">
        <v>4.8533333333333335</v>
      </c>
      <c r="AA69" s="27">
        <v>3.0333333333333332</v>
      </c>
      <c r="AB69" s="27">
        <v>1.1466666666666667</v>
      </c>
      <c r="AC69" s="27">
        <v>2.7633333333333332</v>
      </c>
      <c r="AD69" s="27">
        <v>1.8566666666666667</v>
      </c>
      <c r="AE69" s="29">
        <v>958.12666666666667</v>
      </c>
      <c r="AF69" s="29">
        <v>320406.33333333331</v>
      </c>
      <c r="AG69" s="25">
        <v>4.8938888888889167</v>
      </c>
      <c r="AH69" s="29">
        <v>1282.3216917507691</v>
      </c>
      <c r="AI69" s="27">
        <v>157.62272408310315</v>
      </c>
      <c r="AJ69" s="27" t="s">
        <v>829</v>
      </c>
      <c r="AK69" s="27" t="s">
        <v>829</v>
      </c>
      <c r="AL69" s="27">
        <v>157.62272408310315</v>
      </c>
      <c r="AM69" s="27">
        <v>191.23419999999999</v>
      </c>
      <c r="AN69" s="27">
        <v>46.226666666666667</v>
      </c>
      <c r="AO69" s="30">
        <v>3.5193333333333334</v>
      </c>
      <c r="AP69" s="27">
        <v>91</v>
      </c>
      <c r="AQ69" s="27">
        <v>110.73333333333333</v>
      </c>
      <c r="AR69" s="27">
        <v>80</v>
      </c>
      <c r="AS69" s="27">
        <v>9.8966666666666665</v>
      </c>
      <c r="AT69" s="27">
        <v>492.20666666666665</v>
      </c>
      <c r="AU69" s="27">
        <v>5.0566666666666675</v>
      </c>
      <c r="AV69" s="27">
        <v>11.49</v>
      </c>
      <c r="AW69" s="27">
        <v>4.123333333333334</v>
      </c>
      <c r="AX69" s="27">
        <v>16.5</v>
      </c>
      <c r="AY69" s="27">
        <v>43.583333333333336</v>
      </c>
      <c r="AZ69" s="27">
        <v>1.9799999999999998</v>
      </c>
      <c r="BA69" s="27">
        <v>1.0866666666666667</v>
      </c>
      <c r="BB69" s="27">
        <v>12.5</v>
      </c>
      <c r="BC69" s="27">
        <v>27.86</v>
      </c>
      <c r="BD69" s="27">
        <v>27.326666666666664</v>
      </c>
      <c r="BE69" s="27">
        <v>24.52333333333333</v>
      </c>
      <c r="BF69" s="27">
        <v>50</v>
      </c>
      <c r="BG69" s="27">
        <v>9.9133333333333322</v>
      </c>
      <c r="BH69" s="27">
        <v>11.589999999999998</v>
      </c>
      <c r="BI69" s="27">
        <v>14</v>
      </c>
      <c r="BJ69" s="27">
        <v>2.1800000000000002</v>
      </c>
      <c r="BK69" s="27">
        <v>40</v>
      </c>
      <c r="BL69" s="27">
        <v>10.036666666666667</v>
      </c>
      <c r="BM69" s="27">
        <v>8.74</v>
      </c>
    </row>
    <row r="70" spans="1:65" x14ac:dyDescent="0.15">
      <c r="A70" s="13">
        <v>1346660850</v>
      </c>
      <c r="B70" t="s">
        <v>297</v>
      </c>
      <c r="C70" t="s">
        <v>312</v>
      </c>
      <c r="D70" t="s">
        <v>313</v>
      </c>
      <c r="E70" s="27">
        <v>14.986666666666666</v>
      </c>
      <c r="F70" s="27">
        <v>4.32</v>
      </c>
      <c r="G70" s="27">
        <v>4.6099999999999994</v>
      </c>
      <c r="H70" s="27">
        <v>1.6333333333333335</v>
      </c>
      <c r="I70" s="27">
        <v>1.2433333333333334</v>
      </c>
      <c r="J70" s="27">
        <v>2.78</v>
      </c>
      <c r="K70" s="27">
        <v>2.1966666666666668</v>
      </c>
      <c r="L70" s="27">
        <v>1.2533333333333332</v>
      </c>
      <c r="M70" s="27">
        <v>4.0866666666666669</v>
      </c>
      <c r="N70" s="27">
        <v>4.2366666666666672</v>
      </c>
      <c r="O70" s="27">
        <v>0.64333333333333342</v>
      </c>
      <c r="P70" s="27">
        <v>1.9366666666666668</v>
      </c>
      <c r="Q70" s="27">
        <v>3.51</v>
      </c>
      <c r="R70" s="27">
        <v>3.9466666666666668</v>
      </c>
      <c r="S70" s="27">
        <v>4.1433333333333335</v>
      </c>
      <c r="T70" s="27">
        <v>2.7233333333333332</v>
      </c>
      <c r="U70" s="27">
        <v>4.55</v>
      </c>
      <c r="V70" s="27">
        <v>1.33</v>
      </c>
      <c r="W70" s="27">
        <v>1.9766666666666666</v>
      </c>
      <c r="X70" s="27">
        <v>2.0299999999999998</v>
      </c>
      <c r="Y70" s="27">
        <v>22.659999999999997</v>
      </c>
      <c r="Z70" s="27">
        <v>4.9966666666666661</v>
      </c>
      <c r="AA70" s="27">
        <v>3.1933333333333334</v>
      </c>
      <c r="AB70" s="27">
        <v>2.1133333333333333</v>
      </c>
      <c r="AC70" s="27">
        <v>3.1033333333333335</v>
      </c>
      <c r="AD70" s="27">
        <v>2.4166666666666665</v>
      </c>
      <c r="AE70" s="29">
        <v>962.55666666666673</v>
      </c>
      <c r="AF70" s="29">
        <v>399983.33333333331</v>
      </c>
      <c r="AG70" s="25">
        <v>4.5416666666667593</v>
      </c>
      <c r="AH70" s="29">
        <v>1535.0832032548969</v>
      </c>
      <c r="AI70" s="27">
        <v>159.30393437654402</v>
      </c>
      <c r="AJ70" s="27" t="s">
        <v>829</v>
      </c>
      <c r="AK70" s="27" t="s">
        <v>829</v>
      </c>
      <c r="AL70" s="27">
        <v>159.30393437654402</v>
      </c>
      <c r="AM70" s="27">
        <v>187.77419999999998</v>
      </c>
      <c r="AN70" s="27">
        <v>49.5</v>
      </c>
      <c r="AO70" s="30">
        <v>3.4139999999999997</v>
      </c>
      <c r="AP70" s="27">
        <v>112.83333333333333</v>
      </c>
      <c r="AQ70" s="27">
        <v>122.41666666666667</v>
      </c>
      <c r="AR70" s="27">
        <v>104.33333333333333</v>
      </c>
      <c r="AS70" s="27">
        <v>10.583333333333334</v>
      </c>
      <c r="AT70" s="27">
        <v>475.85666666666674</v>
      </c>
      <c r="AU70" s="27">
        <v>4.7666666666666666</v>
      </c>
      <c r="AV70" s="27">
        <v>10.450000000000001</v>
      </c>
      <c r="AW70" s="27">
        <v>4.2600000000000007</v>
      </c>
      <c r="AX70" s="27">
        <v>16.78</v>
      </c>
      <c r="AY70" s="27">
        <v>49.366666666666667</v>
      </c>
      <c r="AZ70" s="27">
        <v>3.56</v>
      </c>
      <c r="BA70" s="27">
        <v>1.0166666666666668</v>
      </c>
      <c r="BB70" s="27">
        <v>13.246666666666668</v>
      </c>
      <c r="BC70" s="27">
        <v>45.666666666666664</v>
      </c>
      <c r="BD70" s="27">
        <v>38.166666666666664</v>
      </c>
      <c r="BE70" s="27">
        <v>39.543333333333329</v>
      </c>
      <c r="BF70" s="27">
        <v>91.666666666666671</v>
      </c>
      <c r="BG70" s="27">
        <v>22.499722222222221</v>
      </c>
      <c r="BH70" s="27">
        <v>12</v>
      </c>
      <c r="BI70" s="27">
        <v>8.25</v>
      </c>
      <c r="BJ70" s="27">
        <v>2.27</v>
      </c>
      <c r="BK70" s="27">
        <v>56.166666666666664</v>
      </c>
      <c r="BL70" s="27">
        <v>10.236666666666666</v>
      </c>
      <c r="BM70" s="27">
        <v>10.883333333333333</v>
      </c>
    </row>
    <row r="71" spans="1:65" x14ac:dyDescent="0.15">
      <c r="A71" s="13">
        <v>1546520500</v>
      </c>
      <c r="B71" t="s">
        <v>314</v>
      </c>
      <c r="C71" t="s">
        <v>315</v>
      </c>
      <c r="D71" t="s">
        <v>316</v>
      </c>
      <c r="E71" s="27">
        <v>18.123333333333335</v>
      </c>
      <c r="F71" s="27">
        <v>5.5366666666666662</v>
      </c>
      <c r="G71" s="27">
        <v>6.43</v>
      </c>
      <c r="H71" s="27">
        <v>2.7433333333333336</v>
      </c>
      <c r="I71" s="27">
        <v>1.3499999999999999</v>
      </c>
      <c r="J71" s="27">
        <v>4.3166666666666673</v>
      </c>
      <c r="K71" s="27">
        <v>4.3166666666666664</v>
      </c>
      <c r="L71" s="27">
        <v>2.4066666666666667</v>
      </c>
      <c r="M71" s="27">
        <v>6.0166666666666666</v>
      </c>
      <c r="N71" s="27">
        <v>9.3699999999999992</v>
      </c>
      <c r="O71" s="27">
        <v>1.2999999999999998</v>
      </c>
      <c r="P71" s="27">
        <v>2.85</v>
      </c>
      <c r="Q71" s="27">
        <v>5.583333333333333</v>
      </c>
      <c r="R71" s="27">
        <v>5.31</v>
      </c>
      <c r="S71" s="27">
        <v>8.59</v>
      </c>
      <c r="T71" s="27">
        <v>5.3033333333333337</v>
      </c>
      <c r="U71" s="27">
        <v>6.19</v>
      </c>
      <c r="V71" s="27">
        <v>2.5100000000000002</v>
      </c>
      <c r="W71" s="27">
        <v>2.97</v>
      </c>
      <c r="X71" s="27">
        <v>2.8766666666666669</v>
      </c>
      <c r="Y71" s="27">
        <v>24.613333333333333</v>
      </c>
      <c r="Z71" s="27">
        <v>6.41</v>
      </c>
      <c r="AA71" s="27">
        <v>4.0566666666666658</v>
      </c>
      <c r="AB71" s="27">
        <v>2.8433333333333337</v>
      </c>
      <c r="AC71" s="27">
        <v>3.31</v>
      </c>
      <c r="AD71" s="27">
        <v>2.8733333333333335</v>
      </c>
      <c r="AE71" s="29">
        <v>3588.9333333333329</v>
      </c>
      <c r="AF71" s="29">
        <v>1605914.6666666667</v>
      </c>
      <c r="AG71" s="25">
        <v>4.2916666666666714</v>
      </c>
      <c r="AH71" s="29">
        <v>5962.4780038205108</v>
      </c>
      <c r="AI71" s="27">
        <v>309.47208781874184</v>
      </c>
      <c r="AJ71" s="27" t="s">
        <v>829</v>
      </c>
      <c r="AK71" s="27" t="s">
        <v>829</v>
      </c>
      <c r="AL71" s="27">
        <v>309.47208781874184</v>
      </c>
      <c r="AM71" s="27">
        <v>182.53954999999999</v>
      </c>
      <c r="AN71" s="27">
        <v>66.45</v>
      </c>
      <c r="AO71" s="30">
        <v>5.0283333333333333</v>
      </c>
      <c r="AP71" s="27">
        <v>209.95333333333335</v>
      </c>
      <c r="AQ71" s="27">
        <v>168.32000000000002</v>
      </c>
      <c r="AR71" s="27">
        <v>97.933333333333323</v>
      </c>
      <c r="AS71" s="27">
        <v>13.69</v>
      </c>
      <c r="AT71" s="27">
        <v>532.14333333333332</v>
      </c>
      <c r="AU71" s="27">
        <v>5.19</v>
      </c>
      <c r="AV71" s="27">
        <v>14.99</v>
      </c>
      <c r="AW71" s="27">
        <v>6.61</v>
      </c>
      <c r="AX71" s="27">
        <v>17.493333333333336</v>
      </c>
      <c r="AY71" s="27">
        <v>75.666666666666657</v>
      </c>
      <c r="AZ71" s="27">
        <v>4.083333333333333</v>
      </c>
      <c r="BA71" s="27">
        <v>1.8566666666666667</v>
      </c>
      <c r="BB71" s="27">
        <v>23.766666666666666</v>
      </c>
      <c r="BC71" s="27">
        <v>53.626666666666665</v>
      </c>
      <c r="BD71" s="27">
        <v>29.813333333333333</v>
      </c>
      <c r="BE71" s="27">
        <v>43.976666666666667</v>
      </c>
      <c r="BF71" s="27">
        <v>113.33333333333333</v>
      </c>
      <c r="BG71" s="27">
        <v>22.95</v>
      </c>
      <c r="BH71" s="27">
        <v>15.116666666666667</v>
      </c>
      <c r="BI71" s="27">
        <v>23.666666666666668</v>
      </c>
      <c r="BJ71" s="27">
        <v>3.6333333333333333</v>
      </c>
      <c r="BK71" s="27">
        <v>67.400000000000006</v>
      </c>
      <c r="BL71" s="27">
        <v>9.8699999999999992</v>
      </c>
      <c r="BM71" s="27">
        <v>9.0033333333333321</v>
      </c>
    </row>
    <row r="72" spans="1:65" x14ac:dyDescent="0.15">
      <c r="A72" s="13">
        <v>1614260200</v>
      </c>
      <c r="B72" t="s">
        <v>317</v>
      </c>
      <c r="C72" t="s">
        <v>318</v>
      </c>
      <c r="D72" t="s">
        <v>319</v>
      </c>
      <c r="E72" s="27">
        <v>13.586666666666666</v>
      </c>
      <c r="F72" s="27">
        <v>4.7333333333333334</v>
      </c>
      <c r="G72" s="27">
        <v>4.9533333333333331</v>
      </c>
      <c r="H72" s="27">
        <v>1.5966666666666667</v>
      </c>
      <c r="I72" s="27">
        <v>1.03</v>
      </c>
      <c r="J72" s="27">
        <v>2.2066666666666666</v>
      </c>
      <c r="K72" s="27">
        <v>1.6900000000000002</v>
      </c>
      <c r="L72" s="27">
        <v>1.1499999999999999</v>
      </c>
      <c r="M72" s="27">
        <v>4.82</v>
      </c>
      <c r="N72" s="27">
        <v>2.2133333333333334</v>
      </c>
      <c r="O72" s="27">
        <v>0.60333333333333339</v>
      </c>
      <c r="P72" s="27">
        <v>1.6133333333333333</v>
      </c>
      <c r="Q72" s="27">
        <v>3.49</v>
      </c>
      <c r="R72" s="27">
        <v>3.58</v>
      </c>
      <c r="S72" s="27">
        <v>5.27</v>
      </c>
      <c r="T72" s="27">
        <v>3.3666666666666667</v>
      </c>
      <c r="U72" s="27">
        <v>4.9066666666666663</v>
      </c>
      <c r="V72" s="27">
        <v>1.2966666666666666</v>
      </c>
      <c r="W72" s="27">
        <v>2.0266666666666668</v>
      </c>
      <c r="X72" s="27">
        <v>1.8233333333333335</v>
      </c>
      <c r="Y72" s="27">
        <v>21.966666666666669</v>
      </c>
      <c r="Z72" s="27">
        <v>5.1033333333333335</v>
      </c>
      <c r="AA72" s="27">
        <v>2.9066666666666663</v>
      </c>
      <c r="AB72" s="27">
        <v>1.3299999999999998</v>
      </c>
      <c r="AC72" s="27">
        <v>2.72</v>
      </c>
      <c r="AD72" s="27">
        <v>2.0233333333333334</v>
      </c>
      <c r="AE72" s="29">
        <v>1639.6066666666666</v>
      </c>
      <c r="AF72" s="29">
        <v>576971</v>
      </c>
      <c r="AG72" s="25">
        <v>4.7426666666666693</v>
      </c>
      <c r="AH72" s="29">
        <v>2260.081621946922</v>
      </c>
      <c r="AI72" s="27" t="s">
        <v>829</v>
      </c>
      <c r="AJ72" s="27">
        <v>63.809900694719609</v>
      </c>
      <c r="AK72" s="27">
        <v>63.349748395985436</v>
      </c>
      <c r="AL72" s="27">
        <v>127.15964909070505</v>
      </c>
      <c r="AM72" s="27">
        <v>174.27419999999998</v>
      </c>
      <c r="AN72" s="27">
        <v>64.463333333333324</v>
      </c>
      <c r="AO72" s="30">
        <v>4.4333333333333336</v>
      </c>
      <c r="AP72" s="27">
        <v>138.00000000000003</v>
      </c>
      <c r="AQ72" s="27">
        <v>140.87666666666667</v>
      </c>
      <c r="AR72" s="27">
        <v>86.456666666666663</v>
      </c>
      <c r="AS72" s="27">
        <v>10.193333333333333</v>
      </c>
      <c r="AT72" s="27">
        <v>504.41333333333336</v>
      </c>
      <c r="AU72" s="27">
        <v>4.59</v>
      </c>
      <c r="AV72" s="27">
        <v>11.19</v>
      </c>
      <c r="AW72" s="27">
        <v>4.7</v>
      </c>
      <c r="AX72" s="27">
        <v>23.616666666666664</v>
      </c>
      <c r="AY72" s="27">
        <v>39</v>
      </c>
      <c r="AZ72" s="27">
        <v>2.3533333333333335</v>
      </c>
      <c r="BA72" s="27">
        <v>1.08</v>
      </c>
      <c r="BB72" s="27">
        <v>18.223333333333333</v>
      </c>
      <c r="BC72" s="27">
        <v>43.44</v>
      </c>
      <c r="BD72" s="27">
        <v>27.903333333333336</v>
      </c>
      <c r="BE72" s="27">
        <v>42.196666666666665</v>
      </c>
      <c r="BF72" s="27">
        <v>97.666666666666671</v>
      </c>
      <c r="BG72" s="27">
        <v>13.332500000000001</v>
      </c>
      <c r="BH72" s="27">
        <v>11.133333333333333</v>
      </c>
      <c r="BI72" s="27">
        <v>19.5</v>
      </c>
      <c r="BJ72" s="27">
        <v>2.9133333333333336</v>
      </c>
      <c r="BK72" s="27">
        <v>64.06</v>
      </c>
      <c r="BL72" s="27">
        <v>9.7133333333333329</v>
      </c>
      <c r="BM72" s="27">
        <v>12.143333333333333</v>
      </c>
    </row>
    <row r="73" spans="1:65" x14ac:dyDescent="0.15">
      <c r="A73" s="13">
        <v>1646300800</v>
      </c>
      <c r="B73" t="s">
        <v>317</v>
      </c>
      <c r="C73" t="s">
        <v>320</v>
      </c>
      <c r="D73" t="s">
        <v>321</v>
      </c>
      <c r="E73" s="27">
        <v>12.426666666666668</v>
      </c>
      <c r="F73" s="27">
        <v>5.4266666666666667</v>
      </c>
      <c r="G73" s="27">
        <v>4.4733333333333336</v>
      </c>
      <c r="H73" s="27">
        <v>1.0899999999999999</v>
      </c>
      <c r="I73" s="27">
        <v>1.0766666666666667</v>
      </c>
      <c r="J73" s="27">
        <v>2.7866666666666666</v>
      </c>
      <c r="K73" s="27">
        <v>2.1833333333333331</v>
      </c>
      <c r="L73" s="27">
        <v>1.1200000000000001</v>
      </c>
      <c r="M73" s="27">
        <v>4.1166666666666663</v>
      </c>
      <c r="N73" s="27">
        <v>3.0866666666666664</v>
      </c>
      <c r="O73" s="27">
        <v>0.68666666666666665</v>
      </c>
      <c r="P73" s="27">
        <v>1.6866666666666668</v>
      </c>
      <c r="Q73" s="27">
        <v>3.3800000000000003</v>
      </c>
      <c r="R73" s="27">
        <v>3.8166666666666664</v>
      </c>
      <c r="S73" s="27">
        <v>5.0333333333333332</v>
      </c>
      <c r="T73" s="27">
        <v>3.0933333333333337</v>
      </c>
      <c r="U73" s="27">
        <v>4.8066666666666658</v>
      </c>
      <c r="V73" s="27">
        <v>1.3033333333333335</v>
      </c>
      <c r="W73" s="27">
        <v>2.0066666666666664</v>
      </c>
      <c r="X73" s="27">
        <v>1.9633333333333336</v>
      </c>
      <c r="Y73" s="27">
        <v>18.710000000000004</v>
      </c>
      <c r="Z73" s="27">
        <v>5.8033333333333337</v>
      </c>
      <c r="AA73" s="27">
        <v>2.9266666666666672</v>
      </c>
      <c r="AB73" s="27">
        <v>1.5766666666666669</v>
      </c>
      <c r="AC73" s="27">
        <v>2.9266666666666663</v>
      </c>
      <c r="AD73" s="27">
        <v>1.9166666666666667</v>
      </c>
      <c r="AE73" s="29">
        <v>1089.72</v>
      </c>
      <c r="AF73" s="29">
        <v>396433</v>
      </c>
      <c r="AG73" s="25">
        <v>4.6072499999999614</v>
      </c>
      <c r="AH73" s="29">
        <v>1529.2421742569359</v>
      </c>
      <c r="AI73" s="27" t="s">
        <v>829</v>
      </c>
      <c r="AJ73" s="27">
        <v>66.113139746526386</v>
      </c>
      <c r="AK73" s="27">
        <v>62.761733124094583</v>
      </c>
      <c r="AL73" s="27">
        <v>128.87487287062098</v>
      </c>
      <c r="AM73" s="27">
        <v>178.48419999999999</v>
      </c>
      <c r="AN73" s="27">
        <v>56.5</v>
      </c>
      <c r="AO73" s="30">
        <v>4.5076666666666672</v>
      </c>
      <c r="AP73" s="27">
        <v>120.80333333333333</v>
      </c>
      <c r="AQ73" s="27">
        <v>95.39</v>
      </c>
      <c r="AR73" s="27">
        <v>93.443333333333328</v>
      </c>
      <c r="AS73" s="27">
        <v>9.9733333333333345</v>
      </c>
      <c r="AT73" s="27">
        <v>416.95</v>
      </c>
      <c r="AU73" s="27">
        <v>5.8233333333333333</v>
      </c>
      <c r="AV73" s="27">
        <v>10.656666666666666</v>
      </c>
      <c r="AW73" s="27">
        <v>4.5766666666666671</v>
      </c>
      <c r="AX73" s="27">
        <v>28.810000000000002</v>
      </c>
      <c r="AY73" s="27">
        <v>33.616666666666667</v>
      </c>
      <c r="AZ73" s="27">
        <v>2.8799999999999994</v>
      </c>
      <c r="BA73" s="27">
        <v>1.05</v>
      </c>
      <c r="BB73" s="27">
        <v>13</v>
      </c>
      <c r="BC73" s="27">
        <v>28.97</v>
      </c>
      <c r="BD73" s="27">
        <v>22.383333333333336</v>
      </c>
      <c r="BE73" s="27">
        <v>25.710000000000004</v>
      </c>
      <c r="BF73" s="27">
        <v>74.393333333333331</v>
      </c>
      <c r="BG73" s="27">
        <v>14.496666666666668</v>
      </c>
      <c r="BH73" s="27">
        <v>11.483333333333334</v>
      </c>
      <c r="BI73" s="27">
        <v>12.5</v>
      </c>
      <c r="BJ73" s="27">
        <v>2.6799999999999997</v>
      </c>
      <c r="BK73" s="27">
        <v>48.5</v>
      </c>
      <c r="BL73" s="27">
        <v>9.6866666666666674</v>
      </c>
      <c r="BM73" s="27">
        <v>9.6399999999999988</v>
      </c>
    </row>
    <row r="74" spans="1:65" x14ac:dyDescent="0.15">
      <c r="A74" s="13">
        <v>1714010115</v>
      </c>
      <c r="B74" t="s">
        <v>322</v>
      </c>
      <c r="C74" t="s">
        <v>323</v>
      </c>
      <c r="D74" t="s">
        <v>324</v>
      </c>
      <c r="E74" s="27">
        <v>15.418181053435118</v>
      </c>
      <c r="F74" s="27">
        <v>5.2109635293522656</v>
      </c>
      <c r="G74" s="27">
        <v>5.4079111603786707</v>
      </c>
      <c r="H74" s="27">
        <v>1.9928731314631651</v>
      </c>
      <c r="I74" s="27">
        <v>1.2243384097089509</v>
      </c>
      <c r="J74" s="27">
        <v>2.2446091146036711</v>
      </c>
      <c r="K74" s="27">
        <v>2.125931368234133</v>
      </c>
      <c r="L74" s="27">
        <v>1.2452692446893245</v>
      </c>
      <c r="M74" s="27">
        <v>4.3259855568077041</v>
      </c>
      <c r="N74" s="27">
        <v>4.6020225529646526</v>
      </c>
      <c r="O74" s="27">
        <v>0.53182430634333666</v>
      </c>
      <c r="P74" s="27">
        <v>1.8184419885016172</v>
      </c>
      <c r="Q74" s="27">
        <v>4.0193400991958166</v>
      </c>
      <c r="R74" s="27">
        <v>3.8429918836556745</v>
      </c>
      <c r="S74" s="27">
        <v>5.0246410396006302</v>
      </c>
      <c r="T74" s="27">
        <v>2.5919454757983051</v>
      </c>
      <c r="U74" s="27">
        <v>4.3232007711695148</v>
      </c>
      <c r="V74" s="27">
        <v>1.4392639517459447</v>
      </c>
      <c r="W74" s="27">
        <v>2.1409187098063374</v>
      </c>
      <c r="X74" s="27">
        <v>2.4518347126038251</v>
      </c>
      <c r="Y74" s="27">
        <v>21.607476336313066</v>
      </c>
      <c r="Z74" s="27">
        <v>5.3584461807480714</v>
      </c>
      <c r="AA74" s="27">
        <v>3.1215032633769404</v>
      </c>
      <c r="AB74" s="27">
        <v>1.1970426161975587</v>
      </c>
      <c r="AC74" s="27">
        <v>3.4017730545381792</v>
      </c>
      <c r="AD74" s="27">
        <v>2.3701590997747206</v>
      </c>
      <c r="AE74" s="29">
        <v>1042.8014915927524</v>
      </c>
      <c r="AF74" s="29">
        <v>299464.50611100165</v>
      </c>
      <c r="AG74" s="25">
        <v>4.6687352980871797</v>
      </c>
      <c r="AH74" s="29">
        <v>1164.2421042843321</v>
      </c>
      <c r="AI74" s="27" t="s">
        <v>829</v>
      </c>
      <c r="AJ74" s="27">
        <v>45.541977453339065</v>
      </c>
      <c r="AK74" s="27">
        <v>57.588977758267475</v>
      </c>
      <c r="AL74" s="27">
        <v>103.13095521160653</v>
      </c>
      <c r="AM74" s="27">
        <v>196.43103750437243</v>
      </c>
      <c r="AN74" s="27">
        <v>43.17706165833166</v>
      </c>
      <c r="AO74" s="30">
        <v>4.3308011990583131</v>
      </c>
      <c r="AP74" s="27">
        <v>156.29954667161195</v>
      </c>
      <c r="AQ74" s="27">
        <v>138.81640495573819</v>
      </c>
      <c r="AR74" s="27">
        <v>95.257077363550295</v>
      </c>
      <c r="AS74" s="27">
        <v>10.759360767829421</v>
      </c>
      <c r="AT74" s="27">
        <v>478.43226437920583</v>
      </c>
      <c r="AU74" s="27">
        <v>5.5162854193114539</v>
      </c>
      <c r="AV74" s="27">
        <v>11.237098576979735</v>
      </c>
      <c r="AW74" s="27">
        <v>4.416993109203263</v>
      </c>
      <c r="AX74" s="27">
        <v>25.833693873654735</v>
      </c>
      <c r="AY74" s="27">
        <v>37.051220125332279</v>
      </c>
      <c r="AZ74" s="27">
        <v>2.9015633317968721</v>
      </c>
      <c r="BA74" s="27">
        <v>2.1807050089481588</v>
      </c>
      <c r="BB74" s="27">
        <v>16.302445110467684</v>
      </c>
      <c r="BC74" s="27">
        <v>49.119396061944656</v>
      </c>
      <c r="BD74" s="27">
        <v>38.396400786284481</v>
      </c>
      <c r="BE74" s="27">
        <v>41.003795686596426</v>
      </c>
      <c r="BF74" s="27">
        <v>70.235884087024772</v>
      </c>
      <c r="BG74" s="27">
        <v>9.4966009866061949</v>
      </c>
      <c r="BH74" s="27">
        <v>10.219854867833105</v>
      </c>
      <c r="BI74" s="27">
        <v>16.876915873417556</v>
      </c>
      <c r="BJ74" s="27">
        <v>2.8905456962674143</v>
      </c>
      <c r="BK74" s="27">
        <v>46.78131322851479</v>
      </c>
      <c r="BL74" s="27">
        <v>9.3401124490469769</v>
      </c>
      <c r="BM74" s="27">
        <v>11.409740417643974</v>
      </c>
    </row>
    <row r="75" spans="1:65" x14ac:dyDescent="0.15">
      <c r="A75" s="13">
        <v>1716580200</v>
      </c>
      <c r="B75" t="s">
        <v>322</v>
      </c>
      <c r="C75" t="s">
        <v>325</v>
      </c>
      <c r="D75" t="s">
        <v>326</v>
      </c>
      <c r="E75" s="27">
        <v>14.333333333333334</v>
      </c>
      <c r="F75" s="27">
        <v>5.003333333333333</v>
      </c>
      <c r="G75" s="27">
        <v>4.8566666666666665</v>
      </c>
      <c r="H75" s="27">
        <v>1.72</v>
      </c>
      <c r="I75" s="27">
        <v>1.0533333333333335</v>
      </c>
      <c r="J75" s="27">
        <v>2.81</v>
      </c>
      <c r="K75" s="27">
        <v>2.2166666666666668</v>
      </c>
      <c r="L75" s="27">
        <v>1.2533333333333332</v>
      </c>
      <c r="M75" s="27">
        <v>3.5766666666666667</v>
      </c>
      <c r="N75" s="27">
        <v>3.4866666666666668</v>
      </c>
      <c r="O75" s="27">
        <v>0.53666666666666674</v>
      </c>
      <c r="P75" s="27">
        <v>1.8566666666666667</v>
      </c>
      <c r="Q75" s="27">
        <v>2.6833333333333336</v>
      </c>
      <c r="R75" s="27">
        <v>3.9833333333333329</v>
      </c>
      <c r="S75" s="27">
        <v>5.12</v>
      </c>
      <c r="T75" s="27">
        <v>2.52</v>
      </c>
      <c r="U75" s="27">
        <v>4.5733333333333333</v>
      </c>
      <c r="V75" s="27">
        <v>1.39</v>
      </c>
      <c r="W75" s="27">
        <v>2.7366666666666664</v>
      </c>
      <c r="X75" s="27">
        <v>1.7866666666666668</v>
      </c>
      <c r="Y75" s="27">
        <v>21.319999999999997</v>
      </c>
      <c r="Z75" s="27">
        <v>4.54</v>
      </c>
      <c r="AA75" s="27">
        <v>2.83</v>
      </c>
      <c r="AB75" s="27">
        <v>1.29</v>
      </c>
      <c r="AC75" s="27">
        <v>3.15</v>
      </c>
      <c r="AD75" s="27">
        <v>1.97</v>
      </c>
      <c r="AE75" s="29">
        <v>896.9899999999999</v>
      </c>
      <c r="AF75" s="29">
        <v>338511.66666666669</v>
      </c>
      <c r="AG75" s="25">
        <v>4.6319444444446844</v>
      </c>
      <c r="AH75" s="29">
        <v>1316.0044723120225</v>
      </c>
      <c r="AI75" s="27" t="s">
        <v>829</v>
      </c>
      <c r="AJ75" s="27">
        <v>54.555210088359416</v>
      </c>
      <c r="AK75" s="27">
        <v>88.406172134500153</v>
      </c>
      <c r="AL75" s="27">
        <v>142.96138222285958</v>
      </c>
      <c r="AM75" s="27">
        <v>198.79419999999996</v>
      </c>
      <c r="AN75" s="27">
        <v>38.896666666666668</v>
      </c>
      <c r="AO75" s="30">
        <v>4.0886666666666667</v>
      </c>
      <c r="AP75" s="27">
        <v>80</v>
      </c>
      <c r="AQ75" s="27">
        <v>106.75</v>
      </c>
      <c r="AR75" s="27">
        <v>81.666666666666671</v>
      </c>
      <c r="AS75" s="27">
        <v>12.663333333333334</v>
      </c>
      <c r="AT75" s="27">
        <v>489.61666666666662</v>
      </c>
      <c r="AU75" s="27">
        <v>5.0566666666666658</v>
      </c>
      <c r="AV75" s="27">
        <v>11.863333333333335</v>
      </c>
      <c r="AW75" s="27">
        <v>5.1400000000000006</v>
      </c>
      <c r="AX75" s="27">
        <v>21.556666666666668</v>
      </c>
      <c r="AY75" s="27">
        <v>33.166666666666664</v>
      </c>
      <c r="AZ75" s="27">
        <v>2.5366666666666666</v>
      </c>
      <c r="BA75" s="27">
        <v>1.1299999999999999</v>
      </c>
      <c r="BB75" s="27">
        <v>15.173333333333334</v>
      </c>
      <c r="BC75" s="27">
        <v>30.2</v>
      </c>
      <c r="BD75" s="27">
        <v>17.66333333333333</v>
      </c>
      <c r="BE75" s="27">
        <v>28.61</v>
      </c>
      <c r="BF75" s="27">
        <v>85.780000000000015</v>
      </c>
      <c r="BG75" s="27">
        <v>13.326666666666668</v>
      </c>
      <c r="BH75" s="27">
        <v>11.973333333333334</v>
      </c>
      <c r="BI75" s="27">
        <v>16.11</v>
      </c>
      <c r="BJ75" s="27">
        <v>2.6299999999999994</v>
      </c>
      <c r="BK75" s="27">
        <v>53.333333333333336</v>
      </c>
      <c r="BL75" s="27">
        <v>8.6233333333333331</v>
      </c>
      <c r="BM75" s="27">
        <v>9.58</v>
      </c>
    </row>
    <row r="76" spans="1:65" x14ac:dyDescent="0.15">
      <c r="A76" s="13">
        <v>1716984280</v>
      </c>
      <c r="B76" t="s">
        <v>322</v>
      </c>
      <c r="C76" t="s">
        <v>846</v>
      </c>
      <c r="D76" t="s">
        <v>819</v>
      </c>
      <c r="E76" s="27">
        <v>14.746666666666664</v>
      </c>
      <c r="F76" s="27">
        <v>5.5466666666666669</v>
      </c>
      <c r="G76" s="27">
        <v>4.7333333333333334</v>
      </c>
      <c r="H76" s="27">
        <v>1.7700000000000002</v>
      </c>
      <c r="I76" s="27">
        <v>1.2333333333333332</v>
      </c>
      <c r="J76" s="27">
        <v>2.2866666666666666</v>
      </c>
      <c r="K76" s="27">
        <v>2.6633333333333336</v>
      </c>
      <c r="L76" s="27">
        <v>1.4733333333333334</v>
      </c>
      <c r="M76" s="27">
        <v>4.6866666666666665</v>
      </c>
      <c r="N76" s="27">
        <v>3.3033333333333332</v>
      </c>
      <c r="O76" s="27">
        <v>0.63666666666666671</v>
      </c>
      <c r="P76" s="27">
        <v>1.5933333333333335</v>
      </c>
      <c r="Q76" s="27">
        <v>3.98</v>
      </c>
      <c r="R76" s="27">
        <v>3.8000000000000003</v>
      </c>
      <c r="S76" s="27">
        <v>5.5</v>
      </c>
      <c r="T76" s="27">
        <v>3.5833333333333335</v>
      </c>
      <c r="U76" s="27">
        <v>6.1133333333333342</v>
      </c>
      <c r="V76" s="27">
        <v>1.55</v>
      </c>
      <c r="W76" s="27">
        <v>2.0066666666666664</v>
      </c>
      <c r="X76" s="27">
        <v>1.71</v>
      </c>
      <c r="Y76" s="27">
        <v>19.779999999999998</v>
      </c>
      <c r="Z76" s="27">
        <v>6.6000000000000005</v>
      </c>
      <c r="AA76" s="27">
        <v>3.0633333333333339</v>
      </c>
      <c r="AB76" s="27">
        <v>1.6533333333333333</v>
      </c>
      <c r="AC76" s="27">
        <v>3.36</v>
      </c>
      <c r="AD76" s="27">
        <v>2.36</v>
      </c>
      <c r="AE76" s="29">
        <v>2888.9466666666667</v>
      </c>
      <c r="AF76" s="29">
        <v>563656.66666666663</v>
      </c>
      <c r="AG76" s="25">
        <v>4.6558333333335415</v>
      </c>
      <c r="AH76" s="29">
        <v>2188.4305028962281</v>
      </c>
      <c r="AI76" s="27" t="s">
        <v>829</v>
      </c>
      <c r="AJ76" s="27">
        <v>80.731055788580576</v>
      </c>
      <c r="AK76" s="27">
        <v>75.702096286956902</v>
      </c>
      <c r="AL76" s="27">
        <v>156.43315207553746</v>
      </c>
      <c r="AM76" s="27">
        <v>207.56209999999999</v>
      </c>
      <c r="AN76" s="27">
        <v>85.75</v>
      </c>
      <c r="AO76" s="30">
        <v>4.3186666666666662</v>
      </c>
      <c r="AP76" s="27">
        <v>128.10999999999999</v>
      </c>
      <c r="AQ76" s="27">
        <v>165.66666666666666</v>
      </c>
      <c r="AR76" s="27">
        <v>130.5</v>
      </c>
      <c r="AS76" s="27">
        <v>9.9166666666666661</v>
      </c>
      <c r="AT76" s="27">
        <v>335.22333333333336</v>
      </c>
      <c r="AU76" s="27">
        <v>5.5666666666666664</v>
      </c>
      <c r="AV76" s="27">
        <v>12.829999999999998</v>
      </c>
      <c r="AW76" s="27">
        <v>4.3866666666666667</v>
      </c>
      <c r="AX76" s="27">
        <v>31.973333333333333</v>
      </c>
      <c r="AY76" s="27">
        <v>58.5</v>
      </c>
      <c r="AZ76" s="27">
        <v>3.0366666666666666</v>
      </c>
      <c r="BA76" s="27">
        <v>1.0599999999999998</v>
      </c>
      <c r="BB76" s="27">
        <v>13.5</v>
      </c>
      <c r="BC76" s="27">
        <v>35.213333333333338</v>
      </c>
      <c r="BD76" s="27">
        <v>25.706666666666667</v>
      </c>
      <c r="BE76" s="27">
        <v>25.866666666666664</v>
      </c>
      <c r="BF76" s="27">
        <v>82</v>
      </c>
      <c r="BG76" s="27">
        <v>7.429444444444445</v>
      </c>
      <c r="BH76" s="27">
        <v>15.200000000000001</v>
      </c>
      <c r="BI76" s="27">
        <v>20.056666666666668</v>
      </c>
      <c r="BJ76" s="27">
        <v>2.86</v>
      </c>
      <c r="BK76" s="27">
        <v>85.216666666666669</v>
      </c>
      <c r="BL76" s="27">
        <v>8.3466666666666658</v>
      </c>
      <c r="BM76" s="27">
        <v>9.4566666666666652</v>
      </c>
    </row>
    <row r="77" spans="1:65" x14ac:dyDescent="0.15">
      <c r="A77" s="13">
        <v>1719500370</v>
      </c>
      <c r="B77" t="s">
        <v>322</v>
      </c>
      <c r="C77" t="s">
        <v>329</v>
      </c>
      <c r="D77" t="s">
        <v>330</v>
      </c>
      <c r="E77" s="27">
        <v>13.780000000000001</v>
      </c>
      <c r="F77" s="27">
        <v>4.8</v>
      </c>
      <c r="G77" s="27">
        <v>5.0366666666666662</v>
      </c>
      <c r="H77" s="27">
        <v>1.2166666666666668</v>
      </c>
      <c r="I77" s="27">
        <v>1.0533333333333335</v>
      </c>
      <c r="J77" s="27">
        <v>2.0433333333333334</v>
      </c>
      <c r="K77" s="27">
        <v>2.1066666666666669</v>
      </c>
      <c r="L77" s="27">
        <v>1.1466666666666665</v>
      </c>
      <c r="M77" s="27">
        <v>4.5733333333333341</v>
      </c>
      <c r="N77" s="27">
        <v>4.5866666666666669</v>
      </c>
      <c r="O77" s="27">
        <v>0.49</v>
      </c>
      <c r="P77" s="27">
        <v>1.64</v>
      </c>
      <c r="Q77" s="27">
        <v>3.9933333333333336</v>
      </c>
      <c r="R77" s="27">
        <v>3.2899999999999996</v>
      </c>
      <c r="S77" s="27">
        <v>5.68</v>
      </c>
      <c r="T77" s="27">
        <v>2.27</v>
      </c>
      <c r="U77" s="27">
        <v>5.0233333333333334</v>
      </c>
      <c r="V77" s="27">
        <v>1.3633333333333333</v>
      </c>
      <c r="W77" s="27">
        <v>2.1466666666666669</v>
      </c>
      <c r="X77" s="27">
        <v>1.9333333333333333</v>
      </c>
      <c r="Y77" s="27">
        <v>21.333333333333332</v>
      </c>
      <c r="Z77" s="27">
        <v>4.7966666666666669</v>
      </c>
      <c r="AA77" s="27">
        <v>2.9066666666666667</v>
      </c>
      <c r="AB77" s="27">
        <v>0.95333333333333325</v>
      </c>
      <c r="AC77" s="27">
        <v>2.4</v>
      </c>
      <c r="AD77" s="27">
        <v>2.17</v>
      </c>
      <c r="AE77" s="29">
        <v>682.21999999999991</v>
      </c>
      <c r="AF77" s="29">
        <v>271517.66666666669</v>
      </c>
      <c r="AG77" s="25">
        <v>4.8021666666666745</v>
      </c>
      <c r="AH77" s="29">
        <v>1068.8655500923021</v>
      </c>
      <c r="AI77" s="27" t="s">
        <v>829</v>
      </c>
      <c r="AJ77" s="27">
        <v>70.429269074365052</v>
      </c>
      <c r="AK77" s="27">
        <v>87.416899144257386</v>
      </c>
      <c r="AL77" s="27">
        <v>157.84616821862244</v>
      </c>
      <c r="AM77" s="27">
        <v>194.8142</v>
      </c>
      <c r="AN77" s="27">
        <v>43</v>
      </c>
      <c r="AO77" s="30">
        <v>3.8889999999999998</v>
      </c>
      <c r="AP77" s="27">
        <v>83</v>
      </c>
      <c r="AQ77" s="27">
        <v>102</v>
      </c>
      <c r="AR77" s="27">
        <v>78.333333333333329</v>
      </c>
      <c r="AS77" s="27">
        <v>9.4266666666666676</v>
      </c>
      <c r="AT77" s="27">
        <v>509.48</v>
      </c>
      <c r="AU77" s="27">
        <v>4.1900000000000004</v>
      </c>
      <c r="AV77" s="27">
        <v>9.89</v>
      </c>
      <c r="AW77" s="27">
        <v>3.99</v>
      </c>
      <c r="AX77" s="27">
        <v>22.333333333333332</v>
      </c>
      <c r="AY77" s="27">
        <v>35.166666666666664</v>
      </c>
      <c r="AZ77" s="27">
        <v>2.6700000000000004</v>
      </c>
      <c r="BA77" s="27">
        <v>0.98666666666666669</v>
      </c>
      <c r="BB77" s="27">
        <v>14.5</v>
      </c>
      <c r="BC77" s="27">
        <v>30.330000000000002</v>
      </c>
      <c r="BD77" s="27">
        <v>23.33</v>
      </c>
      <c r="BE77" s="27">
        <v>33.333333333333336</v>
      </c>
      <c r="BF77" s="27">
        <v>54.666666666666664</v>
      </c>
      <c r="BG77" s="27">
        <v>9.99</v>
      </c>
      <c r="BH77" s="27">
        <v>9.99</v>
      </c>
      <c r="BI77" s="27">
        <v>15</v>
      </c>
      <c r="BJ77" s="27">
        <v>2</v>
      </c>
      <c r="BK77" s="27">
        <v>61.833333333333336</v>
      </c>
      <c r="BL77" s="27">
        <v>8.6833333333333318</v>
      </c>
      <c r="BM77" s="27">
        <v>8.9833333333333343</v>
      </c>
    </row>
    <row r="78" spans="1:65" x14ac:dyDescent="0.15">
      <c r="A78" s="13">
        <v>1728100480</v>
      </c>
      <c r="B78" t="s">
        <v>322</v>
      </c>
      <c r="C78" t="s">
        <v>331</v>
      </c>
      <c r="D78" t="s">
        <v>332</v>
      </c>
      <c r="E78" s="27">
        <v>14</v>
      </c>
      <c r="F78" s="27">
        <v>5.1466666666666674</v>
      </c>
      <c r="G78" s="27">
        <v>4.4466666666666663</v>
      </c>
      <c r="H78" s="27">
        <v>1.7566666666666666</v>
      </c>
      <c r="I78" s="27">
        <v>1.1466666666666665</v>
      </c>
      <c r="J78" s="27">
        <v>2.3233333333333333</v>
      </c>
      <c r="K78" s="27">
        <v>1.9666666666666668</v>
      </c>
      <c r="L78" s="27">
        <v>1.1833333333333333</v>
      </c>
      <c r="M78" s="27">
        <v>3.27</v>
      </c>
      <c r="N78" s="27">
        <v>3.2699999999999996</v>
      </c>
      <c r="O78" s="27">
        <v>0.5</v>
      </c>
      <c r="P78" s="27">
        <v>1.6766666666666667</v>
      </c>
      <c r="Q78" s="27">
        <v>3.78</v>
      </c>
      <c r="R78" s="27">
        <v>4.0566666666666658</v>
      </c>
      <c r="S78" s="27">
        <v>5.6000000000000005</v>
      </c>
      <c r="T78" s="27">
        <v>2.3633333333333333</v>
      </c>
      <c r="U78" s="27">
        <v>4.2733333333333334</v>
      </c>
      <c r="V78" s="27">
        <v>1.1666666666666667</v>
      </c>
      <c r="W78" s="27">
        <v>2.0233333333333334</v>
      </c>
      <c r="X78" s="27">
        <v>1.8333333333333333</v>
      </c>
      <c r="Y78" s="27">
        <v>20.099999999999998</v>
      </c>
      <c r="Z78" s="27">
        <v>5.39</v>
      </c>
      <c r="AA78" s="27">
        <v>3.2966666666666669</v>
      </c>
      <c r="AB78" s="27">
        <v>1.3266666666666664</v>
      </c>
      <c r="AC78" s="27">
        <v>3.0700000000000003</v>
      </c>
      <c r="AD78" s="27">
        <v>2.3366666666666664</v>
      </c>
      <c r="AE78" s="29">
        <v>1141.1000000000001</v>
      </c>
      <c r="AF78" s="29">
        <v>328126</v>
      </c>
      <c r="AG78" s="25">
        <v>4.6697222222224015</v>
      </c>
      <c r="AH78" s="29">
        <v>1276.3953968320648</v>
      </c>
      <c r="AI78" s="27" t="s">
        <v>829</v>
      </c>
      <c r="AJ78" s="27">
        <v>84.702222204758215</v>
      </c>
      <c r="AK78" s="27">
        <v>82.631680669017186</v>
      </c>
      <c r="AL78" s="27">
        <v>167.3339028737754</v>
      </c>
      <c r="AM78" s="27">
        <v>195.56209999999999</v>
      </c>
      <c r="AN78" s="27">
        <v>68.043333333333337</v>
      </c>
      <c r="AO78" s="30">
        <v>3.9056666666666664</v>
      </c>
      <c r="AP78" s="27">
        <v>118.58333333333333</v>
      </c>
      <c r="AQ78" s="27">
        <v>123.75</v>
      </c>
      <c r="AR78" s="27">
        <v>115.5</v>
      </c>
      <c r="AS78" s="27">
        <v>10.020000000000001</v>
      </c>
      <c r="AT78" s="27">
        <v>393.67666666666668</v>
      </c>
      <c r="AU78" s="27">
        <v>4.9733333333333336</v>
      </c>
      <c r="AV78" s="27">
        <v>12.146666666666667</v>
      </c>
      <c r="AW78" s="27">
        <v>5.0599999999999996</v>
      </c>
      <c r="AX78" s="27">
        <v>21.893333333333334</v>
      </c>
      <c r="AY78" s="27">
        <v>34.89</v>
      </c>
      <c r="AZ78" s="27">
        <v>2.3066666666666666</v>
      </c>
      <c r="BA78" s="27">
        <v>0.99333333333333329</v>
      </c>
      <c r="BB78" s="27">
        <v>11.893333333333333</v>
      </c>
      <c r="BC78" s="27">
        <v>36.493333333333332</v>
      </c>
      <c r="BD78" s="27">
        <v>19.03</v>
      </c>
      <c r="BE78" s="27">
        <v>32.993333333333332</v>
      </c>
      <c r="BF78" s="27">
        <v>76.106666666666669</v>
      </c>
      <c r="BG78" s="27">
        <v>9.8888888888888875</v>
      </c>
      <c r="BH78" s="27">
        <v>9.2000000000000011</v>
      </c>
      <c r="BI78" s="27">
        <v>17</v>
      </c>
      <c r="BJ78" s="27">
        <v>2.6766666666666663</v>
      </c>
      <c r="BK78" s="27">
        <v>41</v>
      </c>
      <c r="BL78" s="27">
        <v>9.7933333333333348</v>
      </c>
      <c r="BM78" s="27">
        <v>9.7199999999999989</v>
      </c>
    </row>
    <row r="79" spans="1:65" x14ac:dyDescent="0.15">
      <c r="A79" s="13">
        <v>1737900700</v>
      </c>
      <c r="B79" t="s">
        <v>322</v>
      </c>
      <c r="C79" t="s">
        <v>333</v>
      </c>
      <c r="D79" t="s">
        <v>334</v>
      </c>
      <c r="E79" s="27">
        <v>16.303333333333331</v>
      </c>
      <c r="F79" s="27">
        <v>5.2566666666666668</v>
      </c>
      <c r="G79" s="27">
        <v>5.04</v>
      </c>
      <c r="H79" s="27">
        <v>1.76</v>
      </c>
      <c r="I79" s="27">
        <v>1.2066666666666668</v>
      </c>
      <c r="J79" s="27">
        <v>2.2466666666666666</v>
      </c>
      <c r="K79" s="27">
        <v>2.7733333333333334</v>
      </c>
      <c r="L79" s="27">
        <v>1.25</v>
      </c>
      <c r="M79" s="27">
        <v>4.373333333333334</v>
      </c>
      <c r="N79" s="27">
        <v>2.69</v>
      </c>
      <c r="O79" s="27">
        <v>0.56333333333333335</v>
      </c>
      <c r="P79" s="27">
        <v>1.96</v>
      </c>
      <c r="Q79" s="27">
        <v>4.2966666666666669</v>
      </c>
      <c r="R79" s="27">
        <v>3.8933333333333331</v>
      </c>
      <c r="S79" s="27">
        <v>5.3933333333333335</v>
      </c>
      <c r="T79" s="27">
        <v>2.5733333333333337</v>
      </c>
      <c r="U79" s="27">
        <v>4.2699999999999996</v>
      </c>
      <c r="V79" s="27">
        <v>1.4133333333333333</v>
      </c>
      <c r="W79" s="27">
        <v>2.06</v>
      </c>
      <c r="X79" s="27">
        <v>2.3699999999999997</v>
      </c>
      <c r="Y79" s="27">
        <v>17.456666666666667</v>
      </c>
      <c r="Z79" s="27">
        <v>4.9966666666666661</v>
      </c>
      <c r="AA79" s="27">
        <v>3.4233333333333333</v>
      </c>
      <c r="AB79" s="27">
        <v>1</v>
      </c>
      <c r="AC79" s="27">
        <v>2.8133333333333339</v>
      </c>
      <c r="AD79" s="27">
        <v>2.3566666666666669</v>
      </c>
      <c r="AE79" s="29">
        <v>907.83333333333337</v>
      </c>
      <c r="AF79" s="29">
        <v>351666.66666666669</v>
      </c>
      <c r="AG79" s="25">
        <v>4.4675000000002845</v>
      </c>
      <c r="AH79" s="29">
        <v>1341.1708863015785</v>
      </c>
      <c r="AI79" s="27" t="s">
        <v>829</v>
      </c>
      <c r="AJ79" s="27">
        <v>54.956904072370811</v>
      </c>
      <c r="AK79" s="27">
        <v>86.479392510736986</v>
      </c>
      <c r="AL79" s="27">
        <v>141.4362965831078</v>
      </c>
      <c r="AM79" s="27">
        <v>198.79419999999996</v>
      </c>
      <c r="AN79" s="27">
        <v>57.023333333333333</v>
      </c>
      <c r="AO79" s="30">
        <v>4.2666666666666666</v>
      </c>
      <c r="AP79" s="27">
        <v>129.51333333333332</v>
      </c>
      <c r="AQ79" s="27">
        <v>120.16666666666667</v>
      </c>
      <c r="AR79" s="27">
        <v>76.166666666666671</v>
      </c>
      <c r="AS79" s="27">
        <v>10.766666666666666</v>
      </c>
      <c r="AT79" s="27">
        <v>486.71000000000004</v>
      </c>
      <c r="AU79" s="27">
        <v>4.49</v>
      </c>
      <c r="AV79" s="27">
        <v>12.39</v>
      </c>
      <c r="AW79" s="27">
        <v>4.7233333333333336</v>
      </c>
      <c r="AX79" s="27">
        <v>27.333333333333332</v>
      </c>
      <c r="AY79" s="27">
        <v>38.333333333333336</v>
      </c>
      <c r="AZ79" s="27">
        <v>2.83</v>
      </c>
      <c r="BA79" s="27">
        <v>1.1733333333333331</v>
      </c>
      <c r="BB79" s="27">
        <v>13.58</v>
      </c>
      <c r="BC79" s="27">
        <v>35.99666666666667</v>
      </c>
      <c r="BD79" s="27">
        <v>22.993333333333329</v>
      </c>
      <c r="BE79" s="27">
        <v>34.633333333333333</v>
      </c>
      <c r="BF79" s="27">
        <v>89.666666666666671</v>
      </c>
      <c r="BG79" s="27">
        <v>3.3605555555555555</v>
      </c>
      <c r="BH79" s="27">
        <v>8.25</v>
      </c>
      <c r="BI79" s="27">
        <v>15</v>
      </c>
      <c r="BJ79" s="27">
        <v>2.936666666666667</v>
      </c>
      <c r="BK79" s="27">
        <v>43.473333333333336</v>
      </c>
      <c r="BL79" s="27">
        <v>8.6833333333333353</v>
      </c>
      <c r="BM79" s="27">
        <v>6.6000000000000005</v>
      </c>
    </row>
    <row r="80" spans="1:65" x14ac:dyDescent="0.15">
      <c r="A80" s="13">
        <v>1740420800</v>
      </c>
      <c r="B80" t="s">
        <v>322</v>
      </c>
      <c r="C80" t="s">
        <v>335</v>
      </c>
      <c r="D80" t="s">
        <v>336</v>
      </c>
      <c r="E80" s="27">
        <v>16.779999999999998</v>
      </c>
      <c r="F80" s="27">
        <v>4.6766666666666667</v>
      </c>
      <c r="G80" s="27">
        <v>4.99</v>
      </c>
      <c r="H80" s="27">
        <v>1.6633333333333333</v>
      </c>
      <c r="I80" s="27">
        <v>1.0133333333333334</v>
      </c>
      <c r="J80" s="27">
        <v>2.0533333333333332</v>
      </c>
      <c r="K80" s="27">
        <v>1.5833333333333333</v>
      </c>
      <c r="L80" s="27">
        <v>1.19</v>
      </c>
      <c r="M80" s="27">
        <v>3.9366666666666661</v>
      </c>
      <c r="N80" s="27">
        <v>2.436666666666667</v>
      </c>
      <c r="O80" s="27">
        <v>0.53333333333333333</v>
      </c>
      <c r="P80" s="27">
        <v>1.6166666666666665</v>
      </c>
      <c r="Q80" s="27">
        <v>3.6766666666666663</v>
      </c>
      <c r="R80" s="27">
        <v>4.3199999999999994</v>
      </c>
      <c r="S80" s="27">
        <v>3.6366666666666667</v>
      </c>
      <c r="T80" s="27">
        <v>2.6166666666666667</v>
      </c>
      <c r="U80" s="27">
        <v>4.3133333333333335</v>
      </c>
      <c r="V80" s="27">
        <v>1.3099999999999998</v>
      </c>
      <c r="W80" s="27">
        <v>2.0500000000000003</v>
      </c>
      <c r="X80" s="27">
        <v>1.9033333333333333</v>
      </c>
      <c r="Y80" s="27">
        <v>19.436666666666667</v>
      </c>
      <c r="Z80" s="27">
        <v>4.7733333333333334</v>
      </c>
      <c r="AA80" s="27">
        <v>3.0133333333333332</v>
      </c>
      <c r="AB80" s="27">
        <v>1.0599999999999998</v>
      </c>
      <c r="AC80" s="27">
        <v>3.48</v>
      </c>
      <c r="AD80" s="27">
        <v>2.1266666666666665</v>
      </c>
      <c r="AE80" s="29">
        <v>1125.6666666666667</v>
      </c>
      <c r="AF80" s="29">
        <v>290814.66666666669</v>
      </c>
      <c r="AG80" s="25">
        <v>4.504444433333374</v>
      </c>
      <c r="AH80" s="29">
        <v>1108.581080372107</v>
      </c>
      <c r="AI80" s="27" t="s">
        <v>829</v>
      </c>
      <c r="AJ80" s="27">
        <v>81.547691990024759</v>
      </c>
      <c r="AK80" s="27">
        <v>75.598292329039865</v>
      </c>
      <c r="AL80" s="27">
        <v>157.14598431906461</v>
      </c>
      <c r="AM80" s="27">
        <v>195.33419999999998</v>
      </c>
      <c r="AN80" s="27">
        <v>72.736666666666665</v>
      </c>
      <c r="AO80" s="30">
        <v>4.2983333333333329</v>
      </c>
      <c r="AP80" s="27">
        <v>79.993333333333325</v>
      </c>
      <c r="AQ80" s="27">
        <v>169</v>
      </c>
      <c r="AR80" s="27">
        <v>99.993333333333339</v>
      </c>
      <c r="AS80" s="27">
        <v>9.9433333333333334</v>
      </c>
      <c r="AT80" s="27">
        <v>495</v>
      </c>
      <c r="AU80" s="27">
        <v>4.5866666666666669</v>
      </c>
      <c r="AV80" s="27">
        <v>10.49</v>
      </c>
      <c r="AW80" s="27">
        <v>4.1433333333333335</v>
      </c>
      <c r="AX80" s="27">
        <v>20.25</v>
      </c>
      <c r="AY80" s="27">
        <v>31.183333333333334</v>
      </c>
      <c r="AZ80" s="27">
        <v>3.186666666666667</v>
      </c>
      <c r="BA80" s="27">
        <v>1.0133333333333334</v>
      </c>
      <c r="BB80" s="27">
        <v>12.363333333333335</v>
      </c>
      <c r="BC80" s="27">
        <v>28.41</v>
      </c>
      <c r="BD80" s="27">
        <v>21.443333333333332</v>
      </c>
      <c r="BE80" s="27">
        <v>29.713333333333335</v>
      </c>
      <c r="BF80" s="27">
        <v>69.776666666666657</v>
      </c>
      <c r="BG80" s="27">
        <v>6.7777777777777786</v>
      </c>
      <c r="BH80" s="27">
        <v>11.51</v>
      </c>
      <c r="BI80" s="27">
        <v>12.776666666666666</v>
      </c>
      <c r="BJ80" s="27">
        <v>2.5366666666666666</v>
      </c>
      <c r="BK80" s="27">
        <v>73</v>
      </c>
      <c r="BL80" s="27">
        <v>9.2133333333333329</v>
      </c>
      <c r="BM80" s="27">
        <v>9.1766666666666676</v>
      </c>
    </row>
    <row r="81" spans="1:65" x14ac:dyDescent="0.15">
      <c r="A81" s="13">
        <v>1744100870</v>
      </c>
      <c r="B81" t="s">
        <v>322</v>
      </c>
      <c r="C81" t="s">
        <v>337</v>
      </c>
      <c r="D81" t="s">
        <v>338</v>
      </c>
      <c r="E81" s="27">
        <v>14.113333333333335</v>
      </c>
      <c r="F81" s="27">
        <v>5.3599999999999994</v>
      </c>
      <c r="G81" s="27">
        <v>4.953333333333334</v>
      </c>
      <c r="H81" s="27">
        <v>2.0533333333333332</v>
      </c>
      <c r="I81" s="27">
        <v>1.0033333333333332</v>
      </c>
      <c r="J81" s="27">
        <v>1.8466666666666667</v>
      </c>
      <c r="K81" s="27">
        <v>1.5366666666666664</v>
      </c>
      <c r="L81" s="27">
        <v>1.3133333333333335</v>
      </c>
      <c r="M81" s="27">
        <v>4.4233333333333338</v>
      </c>
      <c r="N81" s="27">
        <v>3.7300000000000004</v>
      </c>
      <c r="O81" s="27">
        <v>0.50666666666666671</v>
      </c>
      <c r="P81" s="27">
        <v>1.7933333333333332</v>
      </c>
      <c r="Q81" s="27">
        <v>3.3166666666666669</v>
      </c>
      <c r="R81" s="27">
        <v>3.8800000000000003</v>
      </c>
      <c r="S81" s="27">
        <v>4.88</v>
      </c>
      <c r="T81" s="27">
        <v>2.3933333333333331</v>
      </c>
      <c r="U81" s="27">
        <v>4.123333333333334</v>
      </c>
      <c r="V81" s="27">
        <v>1.3466666666666667</v>
      </c>
      <c r="W81" s="27">
        <v>2</v>
      </c>
      <c r="X81" s="27">
        <v>2.3333333333333335</v>
      </c>
      <c r="Y81" s="27">
        <v>19.03</v>
      </c>
      <c r="Z81" s="27">
        <v>4.8600000000000003</v>
      </c>
      <c r="AA81" s="27">
        <v>3.3233333333333337</v>
      </c>
      <c r="AB81" s="27">
        <v>1.26</v>
      </c>
      <c r="AC81" s="27">
        <v>2.84</v>
      </c>
      <c r="AD81" s="27">
        <v>2.1666666666666665</v>
      </c>
      <c r="AE81" s="29">
        <v>1151.6666666666667</v>
      </c>
      <c r="AF81" s="29">
        <v>408666.66666666669</v>
      </c>
      <c r="AG81" s="25">
        <v>4.8066666666667102</v>
      </c>
      <c r="AH81" s="29">
        <v>1614.4878023072313</v>
      </c>
      <c r="AI81" s="27" t="s">
        <v>829</v>
      </c>
      <c r="AJ81" s="27">
        <v>91.51114422083522</v>
      </c>
      <c r="AK81" s="27">
        <v>94.76922597847495</v>
      </c>
      <c r="AL81" s="27">
        <v>186.28037019931017</v>
      </c>
      <c r="AM81" s="27">
        <v>185.66916666666665</v>
      </c>
      <c r="AN81" s="27">
        <v>62.5</v>
      </c>
      <c r="AO81" s="30">
        <v>3.9500000000000006</v>
      </c>
      <c r="AP81" s="27">
        <v>123</v>
      </c>
      <c r="AQ81" s="27">
        <v>120</v>
      </c>
      <c r="AR81" s="27">
        <v>103.33333333333333</v>
      </c>
      <c r="AS81" s="27">
        <v>9.7166666666666668</v>
      </c>
      <c r="AT81" s="27">
        <v>493.33333333333331</v>
      </c>
      <c r="AU81" s="27">
        <v>3.7900000000000005</v>
      </c>
      <c r="AV81" s="27">
        <v>12.656666666666666</v>
      </c>
      <c r="AW81" s="27">
        <v>4.5566666666666666</v>
      </c>
      <c r="AX81" s="27">
        <v>14</v>
      </c>
      <c r="AY81" s="27">
        <v>28.333333333333332</v>
      </c>
      <c r="AZ81" s="27">
        <v>2.48</v>
      </c>
      <c r="BA81" s="27">
        <v>1.42</v>
      </c>
      <c r="BB81" s="27">
        <v>14.946666666666667</v>
      </c>
      <c r="BC81" s="27">
        <v>17.09</v>
      </c>
      <c r="BD81" s="27">
        <v>21.323333333333334</v>
      </c>
      <c r="BE81" s="27">
        <v>29.159999999999997</v>
      </c>
      <c r="BF81" s="27">
        <v>75</v>
      </c>
      <c r="BG81" s="27">
        <v>8.8233333333333324</v>
      </c>
      <c r="BH81" s="27">
        <v>10.69</v>
      </c>
      <c r="BI81" s="27">
        <v>20</v>
      </c>
      <c r="BJ81" s="27">
        <v>2.5566666666666666</v>
      </c>
      <c r="BK81" s="27">
        <v>50</v>
      </c>
      <c r="BL81" s="27">
        <v>8.8233333333333324</v>
      </c>
      <c r="BM81" s="27">
        <v>8.3233333333333324</v>
      </c>
    </row>
    <row r="82" spans="1:65" x14ac:dyDescent="0.15">
      <c r="A82" s="13">
        <v>1814020100</v>
      </c>
      <c r="B82" t="s">
        <v>339</v>
      </c>
      <c r="C82" t="s">
        <v>340</v>
      </c>
      <c r="D82" t="s">
        <v>341</v>
      </c>
      <c r="E82" s="27">
        <v>14.38</v>
      </c>
      <c r="F82" s="27">
        <v>5.3166666666666664</v>
      </c>
      <c r="G82" s="27">
        <v>4.43</v>
      </c>
      <c r="H82" s="27">
        <v>1.3866666666666667</v>
      </c>
      <c r="I82" s="27">
        <v>1.0733333333333335</v>
      </c>
      <c r="J82" s="27">
        <v>2.62</v>
      </c>
      <c r="K82" s="27">
        <v>2.3166666666666664</v>
      </c>
      <c r="L82" s="27">
        <v>1.0900000000000001</v>
      </c>
      <c r="M82" s="27">
        <v>4.1866666666666665</v>
      </c>
      <c r="N82" s="27">
        <v>4.0933333333333337</v>
      </c>
      <c r="O82" s="27">
        <v>0.48</v>
      </c>
      <c r="P82" s="27">
        <v>1.83</v>
      </c>
      <c r="Q82" s="27">
        <v>3.8433333333333337</v>
      </c>
      <c r="R82" s="27">
        <v>3.74</v>
      </c>
      <c r="S82" s="27">
        <v>4.8933333333333335</v>
      </c>
      <c r="T82" s="27">
        <v>2.39</v>
      </c>
      <c r="U82" s="27">
        <v>4.29</v>
      </c>
      <c r="V82" s="27">
        <v>1.2533333333333332</v>
      </c>
      <c r="W82" s="27">
        <v>2.0266666666666668</v>
      </c>
      <c r="X82" s="27">
        <v>1.8466666666666669</v>
      </c>
      <c r="Y82" s="27">
        <v>19.223333333333333</v>
      </c>
      <c r="Z82" s="27">
        <v>4.5066666666666668</v>
      </c>
      <c r="AA82" s="27">
        <v>3.6166666666666671</v>
      </c>
      <c r="AB82" s="27">
        <v>1.0066666666666666</v>
      </c>
      <c r="AC82" s="27">
        <v>3.2966666666666669</v>
      </c>
      <c r="AD82" s="27">
        <v>2.1633333333333336</v>
      </c>
      <c r="AE82" s="29">
        <v>1354.36</v>
      </c>
      <c r="AF82" s="29">
        <v>474482.33333333331</v>
      </c>
      <c r="AG82" s="25">
        <v>4.7951388888889204</v>
      </c>
      <c r="AH82" s="29">
        <v>1876.8674725167878</v>
      </c>
      <c r="AI82" s="27" t="s">
        <v>829</v>
      </c>
      <c r="AJ82" s="27">
        <v>99.72909380608813</v>
      </c>
      <c r="AK82" s="27">
        <v>97.085724283425975</v>
      </c>
      <c r="AL82" s="27">
        <v>196.81481808951412</v>
      </c>
      <c r="AM82" s="27">
        <v>188.70585000000003</v>
      </c>
      <c r="AN82" s="27">
        <v>37.833333333333336</v>
      </c>
      <c r="AO82" s="30">
        <v>3.9636666666666667</v>
      </c>
      <c r="AP82" s="27">
        <v>154.33333333333334</v>
      </c>
      <c r="AQ82" s="27">
        <v>99.583333333333329</v>
      </c>
      <c r="AR82" s="27">
        <v>94.443333333333328</v>
      </c>
      <c r="AS82" s="27">
        <v>10.466666666666667</v>
      </c>
      <c r="AT82" s="27">
        <v>486.57666666666665</v>
      </c>
      <c r="AU82" s="27">
        <v>5.79</v>
      </c>
      <c r="AV82" s="27">
        <v>11.37</v>
      </c>
      <c r="AW82" s="27">
        <v>3.9866666666666664</v>
      </c>
      <c r="AX82" s="27">
        <v>25.553333333333331</v>
      </c>
      <c r="AY82" s="27">
        <v>43.026666666666664</v>
      </c>
      <c r="AZ82" s="27">
        <v>2.0133333333333332</v>
      </c>
      <c r="BA82" s="27">
        <v>0.98999999999999988</v>
      </c>
      <c r="BB82" s="27">
        <v>14.63</v>
      </c>
      <c r="BC82" s="27">
        <v>35.213333333333338</v>
      </c>
      <c r="BD82" s="27">
        <v>25.713333333333335</v>
      </c>
      <c r="BE82" s="27">
        <v>32.663333333333334</v>
      </c>
      <c r="BF82" s="27">
        <v>97</v>
      </c>
      <c r="BG82" s="27">
        <v>7.4411111111111117</v>
      </c>
      <c r="BH82" s="27">
        <v>11.156666666666666</v>
      </c>
      <c r="BI82" s="27">
        <v>17.886666666666667</v>
      </c>
      <c r="BJ82" s="27">
        <v>2.5400000000000005</v>
      </c>
      <c r="BK82" s="27">
        <v>52.22</v>
      </c>
      <c r="BL82" s="27">
        <v>10.543333333333335</v>
      </c>
      <c r="BM82" s="27">
        <v>9.9766666666666666</v>
      </c>
    </row>
    <row r="83" spans="1:65" x14ac:dyDescent="0.15">
      <c r="A83" s="13">
        <v>1821140320</v>
      </c>
      <c r="B83" t="s">
        <v>339</v>
      </c>
      <c r="C83" t="s">
        <v>342</v>
      </c>
      <c r="D83" t="s">
        <v>343</v>
      </c>
      <c r="E83" s="27">
        <v>12.903333333333334</v>
      </c>
      <c r="F83" s="27">
        <v>4.5466666666666669</v>
      </c>
      <c r="G83" s="27">
        <v>4.8533333333333326</v>
      </c>
      <c r="H83" s="27">
        <v>1.8266666666666664</v>
      </c>
      <c r="I83" s="27">
        <v>1.0033333333333332</v>
      </c>
      <c r="J83" s="27">
        <v>2.0933333333333333</v>
      </c>
      <c r="K83" s="27">
        <v>2.0166666666666666</v>
      </c>
      <c r="L83" s="27">
        <v>1.1733333333333333</v>
      </c>
      <c r="M83" s="27">
        <v>3.9266666666666672</v>
      </c>
      <c r="N83" s="27">
        <v>3.1666666666666665</v>
      </c>
      <c r="O83" s="27">
        <v>0.36000000000000004</v>
      </c>
      <c r="P83" s="27">
        <v>1.8766666666666667</v>
      </c>
      <c r="Q83" s="27">
        <v>3.6266666666666669</v>
      </c>
      <c r="R83" s="27">
        <v>3.22</v>
      </c>
      <c r="S83" s="27">
        <v>5.0366666666666662</v>
      </c>
      <c r="T83" s="27">
        <v>2.3000000000000003</v>
      </c>
      <c r="U83" s="27">
        <v>3.8000000000000003</v>
      </c>
      <c r="V83" s="27">
        <v>1.2633333333333334</v>
      </c>
      <c r="W83" s="27">
        <v>2.0366666666666666</v>
      </c>
      <c r="X83" s="27">
        <v>1.8966666666666665</v>
      </c>
      <c r="Y83" s="27">
        <v>20.973333333333333</v>
      </c>
      <c r="Z83" s="27">
        <v>4.3366666666666669</v>
      </c>
      <c r="AA83" s="27">
        <v>2.9266666666666663</v>
      </c>
      <c r="AB83" s="27">
        <v>1.0333333333333332</v>
      </c>
      <c r="AC83" s="27">
        <v>3.0966666666666662</v>
      </c>
      <c r="AD83" s="27">
        <v>2.0766666666666667</v>
      </c>
      <c r="AE83" s="29">
        <v>1184.8166666666666</v>
      </c>
      <c r="AF83" s="29">
        <v>292605</v>
      </c>
      <c r="AG83" s="25">
        <v>4.83958333333333</v>
      </c>
      <c r="AH83" s="29">
        <v>1162.8004018338854</v>
      </c>
      <c r="AI83" s="27" t="s">
        <v>829</v>
      </c>
      <c r="AJ83" s="27">
        <v>105.65897462583695</v>
      </c>
      <c r="AK83" s="27">
        <v>66.880803104344011</v>
      </c>
      <c r="AL83" s="27">
        <v>172.53977773018096</v>
      </c>
      <c r="AM83" s="27">
        <v>191.60410000000002</v>
      </c>
      <c r="AN83" s="27">
        <v>45.390000000000008</v>
      </c>
      <c r="AO83" s="30">
        <v>3.9220000000000002</v>
      </c>
      <c r="AP83" s="27">
        <v>131.51666666666668</v>
      </c>
      <c r="AQ83" s="27">
        <v>132.64333333333335</v>
      </c>
      <c r="AR83" s="27">
        <v>140.68000000000004</v>
      </c>
      <c r="AS83" s="27">
        <v>10.003333333333332</v>
      </c>
      <c r="AT83" s="27">
        <v>444.16666666666669</v>
      </c>
      <c r="AU83" s="27">
        <v>3.7900000000000005</v>
      </c>
      <c r="AV83" s="27">
        <v>12.323333333333332</v>
      </c>
      <c r="AW83" s="27">
        <v>3.68</v>
      </c>
      <c r="AX83" s="27">
        <v>17.22666666666667</v>
      </c>
      <c r="AY83" s="27">
        <v>36.033333333333331</v>
      </c>
      <c r="AZ83" s="27">
        <v>2.3866666666666667</v>
      </c>
      <c r="BA83" s="27">
        <v>0.98999999999999988</v>
      </c>
      <c r="BB83" s="27">
        <v>15.459999999999999</v>
      </c>
      <c r="BC83" s="27">
        <v>31.53</v>
      </c>
      <c r="BD83" s="27">
        <v>30.176666666666666</v>
      </c>
      <c r="BE83" s="27">
        <v>38.99</v>
      </c>
      <c r="BF83" s="27">
        <v>80.833333333333329</v>
      </c>
      <c r="BG83" s="27">
        <v>9.9500000000000011</v>
      </c>
      <c r="BH83" s="27">
        <v>9.4466666666666672</v>
      </c>
      <c r="BI83" s="27">
        <v>14.75</v>
      </c>
      <c r="BJ83" s="27">
        <v>2.6799999999999997</v>
      </c>
      <c r="BK83" s="27">
        <v>62.71</v>
      </c>
      <c r="BL83" s="27">
        <v>10.083333333333334</v>
      </c>
      <c r="BM83" s="27">
        <v>8.9933333333333341</v>
      </c>
    </row>
    <row r="84" spans="1:65" x14ac:dyDescent="0.15">
      <c r="A84" s="13">
        <v>1821780340</v>
      </c>
      <c r="B84" t="s">
        <v>339</v>
      </c>
      <c r="C84" t="s">
        <v>344</v>
      </c>
      <c r="D84" t="s">
        <v>345</v>
      </c>
      <c r="E84" s="27">
        <v>13.356666666666667</v>
      </c>
      <c r="F84" s="27">
        <v>5.1499999999999995</v>
      </c>
      <c r="G84" s="27">
        <v>4.7966666666666669</v>
      </c>
      <c r="H84" s="27">
        <v>1.3033333333333335</v>
      </c>
      <c r="I84" s="27">
        <v>1.08</v>
      </c>
      <c r="J84" s="27">
        <v>2.0533333333333332</v>
      </c>
      <c r="K84" s="27">
        <v>2.1066666666666669</v>
      </c>
      <c r="L84" s="27">
        <v>1.1366666666666667</v>
      </c>
      <c r="M84" s="27">
        <v>3.81</v>
      </c>
      <c r="N84" s="27">
        <v>3.7099999999999995</v>
      </c>
      <c r="O84" s="27">
        <v>0.60333333333333339</v>
      </c>
      <c r="P84" s="27">
        <v>1.7233333333333334</v>
      </c>
      <c r="Q84" s="27">
        <v>3.1233333333333331</v>
      </c>
      <c r="R84" s="27">
        <v>3.9766666666666666</v>
      </c>
      <c r="S84" s="27">
        <v>4.8633333333333333</v>
      </c>
      <c r="T84" s="27">
        <v>2.7033333333333331</v>
      </c>
      <c r="U84" s="27">
        <v>4.3033333333333337</v>
      </c>
      <c r="V84" s="27">
        <v>1.4033333333333333</v>
      </c>
      <c r="W84" s="27">
        <v>1.9566666666666668</v>
      </c>
      <c r="X84" s="27">
        <v>1.7033333333333334</v>
      </c>
      <c r="Y84" s="27">
        <v>19.153333333333332</v>
      </c>
      <c r="Z84" s="27">
        <v>5.293333333333333</v>
      </c>
      <c r="AA84" s="27">
        <v>2.9266666666666672</v>
      </c>
      <c r="AB84" s="27">
        <v>1.2833333333333332</v>
      </c>
      <c r="AC84" s="27">
        <v>3.1533333333333338</v>
      </c>
      <c r="AD84" s="27">
        <v>2.16</v>
      </c>
      <c r="AE84" s="29">
        <v>906.34333333333336</v>
      </c>
      <c r="AF84" s="29">
        <v>330631</v>
      </c>
      <c r="AG84" s="25">
        <v>5.1406500000000674</v>
      </c>
      <c r="AH84" s="29">
        <v>1358.6936624882264</v>
      </c>
      <c r="AI84" s="27" t="s">
        <v>829</v>
      </c>
      <c r="AJ84" s="27">
        <v>119.64867154166667</v>
      </c>
      <c r="AK84" s="27">
        <v>89.393399269933568</v>
      </c>
      <c r="AL84" s="27">
        <v>209.04207081160024</v>
      </c>
      <c r="AM84" s="27">
        <v>188.70585000000003</v>
      </c>
      <c r="AN84" s="27">
        <v>53.733333333333327</v>
      </c>
      <c r="AO84" s="30">
        <v>3.9036666666666666</v>
      </c>
      <c r="AP84" s="27">
        <v>95.62</v>
      </c>
      <c r="AQ84" s="27">
        <v>105.00666666666666</v>
      </c>
      <c r="AR84" s="27">
        <v>101.81</v>
      </c>
      <c r="AS84" s="27">
        <v>9.6166666666666671</v>
      </c>
      <c r="AT84" s="27">
        <v>447.95666666666665</v>
      </c>
      <c r="AU84" s="27">
        <v>5.9733333333333336</v>
      </c>
      <c r="AV84" s="27">
        <v>11.086666666666668</v>
      </c>
      <c r="AW84" s="27">
        <v>4.38</v>
      </c>
      <c r="AX84" s="27">
        <v>24.473333333333333</v>
      </c>
      <c r="AY84" s="27">
        <v>38.68333333333333</v>
      </c>
      <c r="AZ84" s="27">
        <v>3.1033333333333331</v>
      </c>
      <c r="BA84" s="27">
        <v>0.96666666666666667</v>
      </c>
      <c r="BB84" s="27">
        <v>18.25</v>
      </c>
      <c r="BC84" s="27">
        <v>25.333333333333332</v>
      </c>
      <c r="BD84" s="27">
        <v>25.433333333333334</v>
      </c>
      <c r="BE84" s="27">
        <v>29.47666666666667</v>
      </c>
      <c r="BF84" s="27">
        <v>98.69</v>
      </c>
      <c r="BG84" s="27">
        <v>4.4722222222222223</v>
      </c>
      <c r="BH84" s="27">
        <v>11.323333333333332</v>
      </c>
      <c r="BI84" s="27">
        <v>13.443333333333333</v>
      </c>
      <c r="BJ84" s="27">
        <v>3.22</v>
      </c>
      <c r="BK84" s="27">
        <v>62.430000000000007</v>
      </c>
      <c r="BL84" s="27">
        <v>9.31</v>
      </c>
      <c r="BM84" s="27">
        <v>9.9866666666666664</v>
      </c>
    </row>
    <row r="85" spans="1:65" x14ac:dyDescent="0.15">
      <c r="A85" s="13">
        <v>1823060400</v>
      </c>
      <c r="B85" t="s">
        <v>339</v>
      </c>
      <c r="C85" t="s">
        <v>346</v>
      </c>
      <c r="D85" t="s">
        <v>347</v>
      </c>
      <c r="E85" s="27">
        <v>12.913333333333332</v>
      </c>
      <c r="F85" s="27">
        <v>5</v>
      </c>
      <c r="G85" s="27">
        <v>4.6833333333333336</v>
      </c>
      <c r="H85" s="27">
        <v>1.2166666666666666</v>
      </c>
      <c r="I85" s="27">
        <v>1.0666666666666667</v>
      </c>
      <c r="J85" s="27">
        <v>2.4633333333333334</v>
      </c>
      <c r="K85" s="27">
        <v>1.8433333333333335</v>
      </c>
      <c r="L85" s="27">
        <v>1.1500000000000001</v>
      </c>
      <c r="M85" s="27">
        <v>4.1066666666666665</v>
      </c>
      <c r="N85" s="27">
        <v>3.1333333333333329</v>
      </c>
      <c r="O85" s="27">
        <v>0.58333333333333337</v>
      </c>
      <c r="P85" s="27">
        <v>1.7266666666666666</v>
      </c>
      <c r="Q85" s="27">
        <v>3.4166666666666665</v>
      </c>
      <c r="R85" s="27">
        <v>3.5266666666666668</v>
      </c>
      <c r="S85" s="27">
        <v>4.9800000000000004</v>
      </c>
      <c r="T85" s="27">
        <v>2.4566666666666666</v>
      </c>
      <c r="U85" s="27">
        <v>4.92</v>
      </c>
      <c r="V85" s="27">
        <v>1.3266666666666669</v>
      </c>
      <c r="W85" s="27">
        <v>2.0266666666666668</v>
      </c>
      <c r="X85" s="27">
        <v>1.8166666666666667</v>
      </c>
      <c r="Y85" s="27">
        <v>20.903333333333336</v>
      </c>
      <c r="Z85" s="27">
        <v>5.3133333333333326</v>
      </c>
      <c r="AA85" s="27">
        <v>2.7399999999999998</v>
      </c>
      <c r="AB85" s="27">
        <v>1.1166666666666667</v>
      </c>
      <c r="AC85" s="27">
        <v>3.436666666666667</v>
      </c>
      <c r="AD85" s="27">
        <v>2.11</v>
      </c>
      <c r="AE85" s="29">
        <v>1082.5533333333333</v>
      </c>
      <c r="AF85" s="29">
        <v>296241</v>
      </c>
      <c r="AG85" s="25">
        <v>4.8545833333332888</v>
      </c>
      <c r="AH85" s="29">
        <v>1180.2400329234899</v>
      </c>
      <c r="AI85" s="27" t="s">
        <v>829</v>
      </c>
      <c r="AJ85" s="27">
        <v>105.03555170483241</v>
      </c>
      <c r="AK85" s="27">
        <v>65.348144099958645</v>
      </c>
      <c r="AL85" s="27">
        <v>170.38369580479105</v>
      </c>
      <c r="AM85" s="27">
        <v>191.60410000000002</v>
      </c>
      <c r="AN85" s="27">
        <v>63.086666666666666</v>
      </c>
      <c r="AO85" s="30">
        <v>3.7010000000000005</v>
      </c>
      <c r="AP85" s="27">
        <v>88.553333333333327</v>
      </c>
      <c r="AQ85" s="27">
        <v>140</v>
      </c>
      <c r="AR85" s="27">
        <v>105.41666666666667</v>
      </c>
      <c r="AS85" s="27">
        <v>9.5066666666666659</v>
      </c>
      <c r="AT85" s="27">
        <v>512.54</v>
      </c>
      <c r="AU85" s="27">
        <v>4.4333333333333327</v>
      </c>
      <c r="AV85" s="27">
        <v>11.49</v>
      </c>
      <c r="AW85" s="27">
        <v>4.53</v>
      </c>
      <c r="AX85" s="27">
        <v>22.613333333333333</v>
      </c>
      <c r="AY85" s="27">
        <v>34.666666666666664</v>
      </c>
      <c r="AZ85" s="27">
        <v>2.0966666666666667</v>
      </c>
      <c r="BA85" s="27">
        <v>0.98999999999999988</v>
      </c>
      <c r="BB85" s="27">
        <v>11.966666666666667</v>
      </c>
      <c r="BC85" s="27">
        <v>39.663333333333334</v>
      </c>
      <c r="BD85" s="27">
        <v>30.606666666666666</v>
      </c>
      <c r="BE85" s="27">
        <v>31.52333333333333</v>
      </c>
      <c r="BF85" s="27">
        <v>82.21</v>
      </c>
      <c r="BG85" s="27">
        <v>20.495833333333334</v>
      </c>
      <c r="BH85" s="27">
        <v>11.273333333333333</v>
      </c>
      <c r="BI85" s="27">
        <v>16</v>
      </c>
      <c r="BJ85" s="27">
        <v>2.64</v>
      </c>
      <c r="BK85" s="27">
        <v>49.163333333333334</v>
      </c>
      <c r="BL85" s="27">
        <v>10.166666666666666</v>
      </c>
      <c r="BM85" s="27">
        <v>9.81</v>
      </c>
    </row>
    <row r="86" spans="1:65" x14ac:dyDescent="0.15">
      <c r="A86" s="13">
        <v>1826900550</v>
      </c>
      <c r="B86" t="s">
        <v>339</v>
      </c>
      <c r="C86" t="s">
        <v>348</v>
      </c>
      <c r="D86" t="s">
        <v>349</v>
      </c>
      <c r="E86" s="27">
        <v>14.69</v>
      </c>
      <c r="F86" s="27">
        <v>5.1933333333333334</v>
      </c>
      <c r="G86" s="27">
        <v>4.8866666666666667</v>
      </c>
      <c r="H86" s="27">
        <v>1.7000000000000002</v>
      </c>
      <c r="I86" s="27">
        <v>1.0666666666666667</v>
      </c>
      <c r="J86" s="27">
        <v>2.1199999999999997</v>
      </c>
      <c r="K86" s="27">
        <v>1.9933333333333334</v>
      </c>
      <c r="L86" s="27">
        <v>1.17</v>
      </c>
      <c r="M86" s="27">
        <v>4.083333333333333</v>
      </c>
      <c r="N86" s="27">
        <v>3.2566666666666664</v>
      </c>
      <c r="O86" s="27">
        <v>0.54999999999999993</v>
      </c>
      <c r="P86" s="27">
        <v>1.8933333333333333</v>
      </c>
      <c r="Q86" s="27">
        <v>4.0733333333333333</v>
      </c>
      <c r="R86" s="27">
        <v>3.5</v>
      </c>
      <c r="S86" s="27">
        <v>4.753333333333333</v>
      </c>
      <c r="T86" s="27">
        <v>2.3499999999999996</v>
      </c>
      <c r="U86" s="27">
        <v>4.5533333333333337</v>
      </c>
      <c r="V86" s="27">
        <v>1.2733333333333332</v>
      </c>
      <c r="W86" s="27">
        <v>2.1</v>
      </c>
      <c r="X86" s="27">
        <v>2.0133333333333332</v>
      </c>
      <c r="Y86" s="27">
        <v>19.956666666666667</v>
      </c>
      <c r="Z86" s="27">
        <v>5.03</v>
      </c>
      <c r="AA86" s="27">
        <v>2.7033333333333331</v>
      </c>
      <c r="AB86" s="27">
        <v>1.04</v>
      </c>
      <c r="AC86" s="27">
        <v>3.28</v>
      </c>
      <c r="AD86" s="27">
        <v>2.1066666666666669</v>
      </c>
      <c r="AE86" s="29">
        <v>1325.3666666666666</v>
      </c>
      <c r="AF86" s="29">
        <v>340587.66666666669</v>
      </c>
      <c r="AG86" s="25">
        <v>4.7750000000001407</v>
      </c>
      <c r="AH86" s="29">
        <v>1343.6988453750137</v>
      </c>
      <c r="AI86" s="27" t="s">
        <v>829</v>
      </c>
      <c r="AJ86" s="27">
        <v>111.2420952114884</v>
      </c>
      <c r="AK86" s="27">
        <v>89.865791443290234</v>
      </c>
      <c r="AL86" s="27">
        <v>201.10788665477864</v>
      </c>
      <c r="AM86" s="27">
        <v>188.70585000000003</v>
      </c>
      <c r="AN86" s="27">
        <v>50.866666666666667</v>
      </c>
      <c r="AO86" s="30">
        <v>3.6459999999999995</v>
      </c>
      <c r="AP86" s="27">
        <v>68.63333333333334</v>
      </c>
      <c r="AQ86" s="27">
        <v>97.223333333333343</v>
      </c>
      <c r="AR86" s="27">
        <v>99.333333333333329</v>
      </c>
      <c r="AS86" s="27">
        <v>9.5633333333333326</v>
      </c>
      <c r="AT86" s="27">
        <v>480.94333333333338</v>
      </c>
      <c r="AU86" s="27">
        <v>4.416666666666667</v>
      </c>
      <c r="AV86" s="27">
        <v>11.573333333333332</v>
      </c>
      <c r="AW86" s="27">
        <v>4.42</v>
      </c>
      <c r="AX86" s="27">
        <v>18.833333333333332</v>
      </c>
      <c r="AY86" s="27">
        <v>39.233333333333334</v>
      </c>
      <c r="AZ86" s="27">
        <v>2.4033333333333333</v>
      </c>
      <c r="BA86" s="27">
        <v>1.1033333333333333</v>
      </c>
      <c r="BB86" s="27">
        <v>13.603333333333333</v>
      </c>
      <c r="BC86" s="27">
        <v>42.463333333333331</v>
      </c>
      <c r="BD86" s="27">
        <v>26.093333333333334</v>
      </c>
      <c r="BE86" s="27">
        <v>37.169999999999995</v>
      </c>
      <c r="BF86" s="27">
        <v>66.013333333333335</v>
      </c>
      <c r="BG86" s="27">
        <v>14.99</v>
      </c>
      <c r="BH86" s="27">
        <v>10.196666666666665</v>
      </c>
      <c r="BI86" s="27">
        <v>16.966666666666665</v>
      </c>
      <c r="BJ86" s="27">
        <v>3.2433333333333336</v>
      </c>
      <c r="BK86" s="27">
        <v>61.153333333333336</v>
      </c>
      <c r="BL86" s="27">
        <v>9.6733333333333338</v>
      </c>
      <c r="BM86" s="27">
        <v>4.1866666666666674</v>
      </c>
    </row>
    <row r="87" spans="1:65" x14ac:dyDescent="0.15">
      <c r="A87" s="13">
        <v>1829020100</v>
      </c>
      <c r="B87" t="s">
        <v>339</v>
      </c>
      <c r="C87" t="s">
        <v>350</v>
      </c>
      <c r="D87" t="s">
        <v>351</v>
      </c>
      <c r="E87" s="27">
        <v>14.513333333333334</v>
      </c>
      <c r="F87" s="27">
        <v>6.06</v>
      </c>
      <c r="G87" s="27">
        <v>4.836666666666666</v>
      </c>
      <c r="H87" s="27">
        <v>1.1599999999999999</v>
      </c>
      <c r="I87" s="27">
        <v>1.0999999999999999</v>
      </c>
      <c r="J87" s="27">
        <v>2.0066666666666664</v>
      </c>
      <c r="K87" s="27">
        <v>1.9133333333333333</v>
      </c>
      <c r="L87" s="27">
        <v>1.1000000000000001</v>
      </c>
      <c r="M87" s="27">
        <v>4.1900000000000004</v>
      </c>
      <c r="N87" s="27">
        <v>3.1533333333333329</v>
      </c>
      <c r="O87" s="27">
        <v>0.62333333333333341</v>
      </c>
      <c r="P87" s="27">
        <v>1.7533333333333332</v>
      </c>
      <c r="Q87" s="27">
        <v>3.5733333333333328</v>
      </c>
      <c r="R87" s="27">
        <v>3.8966666666666669</v>
      </c>
      <c r="S87" s="27">
        <v>5.3433333333333337</v>
      </c>
      <c r="T87" s="27">
        <v>2.6933333333333334</v>
      </c>
      <c r="U87" s="27">
        <v>4.8066666666666675</v>
      </c>
      <c r="V87" s="27">
        <v>1.2966666666666666</v>
      </c>
      <c r="W87" s="27">
        <v>2.043333333333333</v>
      </c>
      <c r="X87" s="27">
        <v>1.62</v>
      </c>
      <c r="Y87" s="27">
        <v>18.810000000000002</v>
      </c>
      <c r="Z87" s="27">
        <v>5.333333333333333</v>
      </c>
      <c r="AA87" s="27">
        <v>2.8433333333333333</v>
      </c>
      <c r="AB87" s="27">
        <v>1.1266666666666667</v>
      </c>
      <c r="AC87" s="27">
        <v>3.53</v>
      </c>
      <c r="AD87" s="27">
        <v>2.1733333333333333</v>
      </c>
      <c r="AE87" s="29">
        <v>754.41666666666663</v>
      </c>
      <c r="AF87" s="29">
        <v>315172.66666666669</v>
      </c>
      <c r="AG87" s="25">
        <v>4.9137222222222263</v>
      </c>
      <c r="AH87" s="29">
        <v>1258.5179421725977</v>
      </c>
      <c r="AI87" s="27" t="s">
        <v>829</v>
      </c>
      <c r="AJ87" s="27">
        <v>94.732405111944445</v>
      </c>
      <c r="AK87" s="27">
        <v>115.03089717762229</v>
      </c>
      <c r="AL87" s="27">
        <v>209.76330228956675</v>
      </c>
      <c r="AM87" s="27">
        <v>188.70585000000003</v>
      </c>
      <c r="AN87" s="27">
        <v>47.463333333333331</v>
      </c>
      <c r="AO87" s="30">
        <v>3.8889999999999998</v>
      </c>
      <c r="AP87" s="27">
        <v>127.88999999999999</v>
      </c>
      <c r="AQ87" s="27">
        <v>126.69333333333333</v>
      </c>
      <c r="AR87" s="27">
        <v>108.53333333333335</v>
      </c>
      <c r="AS87" s="27">
        <v>9.7333333333333343</v>
      </c>
      <c r="AT87" s="27">
        <v>498.27333333333331</v>
      </c>
      <c r="AU87" s="27">
        <v>5.0133333333333336</v>
      </c>
      <c r="AV87" s="27">
        <v>12.416666666666666</v>
      </c>
      <c r="AW87" s="27">
        <v>5.4266666666666667</v>
      </c>
      <c r="AX87" s="27">
        <v>23.333333333333332</v>
      </c>
      <c r="AY87" s="27">
        <v>25.89</v>
      </c>
      <c r="AZ87" s="27">
        <v>2.66</v>
      </c>
      <c r="BA87" s="27">
        <v>1.08</v>
      </c>
      <c r="BB87" s="27">
        <v>12.556666666666667</v>
      </c>
      <c r="BC87" s="27">
        <v>24.116666666666664</v>
      </c>
      <c r="BD87" s="27">
        <v>15.356666666666667</v>
      </c>
      <c r="BE87" s="27">
        <v>20.076666666666668</v>
      </c>
      <c r="BF87" s="27">
        <v>50</v>
      </c>
      <c r="BG87" s="27">
        <v>19.489999999999998</v>
      </c>
      <c r="BH87" s="27">
        <v>6.4899999999999993</v>
      </c>
      <c r="BI87" s="27">
        <v>12.916666666666666</v>
      </c>
      <c r="BJ87" s="27">
        <v>2.6733333333333333</v>
      </c>
      <c r="BK87" s="27">
        <v>61.643333333333338</v>
      </c>
      <c r="BL87" s="27">
        <v>9.8866666666666685</v>
      </c>
      <c r="BM87" s="27">
        <v>7.1533333333333333</v>
      </c>
    </row>
    <row r="88" spans="1:65" x14ac:dyDescent="0.15">
      <c r="A88" s="13">
        <v>1839980840</v>
      </c>
      <c r="B88" t="s">
        <v>339</v>
      </c>
      <c r="C88" t="s">
        <v>352</v>
      </c>
      <c r="D88" t="s">
        <v>353</v>
      </c>
      <c r="E88" s="27">
        <v>11.87</v>
      </c>
      <c r="F88" s="27">
        <v>5.2133333333333338</v>
      </c>
      <c r="G88" s="27">
        <v>4.3166666666666664</v>
      </c>
      <c r="H88" s="27">
        <v>1.32</v>
      </c>
      <c r="I88" s="27">
        <v>1.0366666666666668</v>
      </c>
      <c r="J88" s="27">
        <v>1.7933333333333332</v>
      </c>
      <c r="K88" s="27">
        <v>1.7633333333333334</v>
      </c>
      <c r="L88" s="27">
        <v>1.1100000000000001</v>
      </c>
      <c r="M88" s="27">
        <v>4.0033333333333339</v>
      </c>
      <c r="N88" s="27">
        <v>2.6833333333333331</v>
      </c>
      <c r="O88" s="27">
        <v>0.46666666666666662</v>
      </c>
      <c r="P88" s="27">
        <v>1.75</v>
      </c>
      <c r="Q88" s="27">
        <v>3.7733333333333334</v>
      </c>
      <c r="R88" s="27">
        <v>3.2366666666666664</v>
      </c>
      <c r="S88" s="27">
        <v>4.0166666666666666</v>
      </c>
      <c r="T88" s="27">
        <v>2.2133333333333334</v>
      </c>
      <c r="U88" s="27">
        <v>4.4066666666666672</v>
      </c>
      <c r="V88" s="27">
        <v>1.18</v>
      </c>
      <c r="W88" s="27">
        <v>2.0099999999999998</v>
      </c>
      <c r="X88" s="27">
        <v>1.8399999999999999</v>
      </c>
      <c r="Y88" s="27">
        <v>19.87</v>
      </c>
      <c r="Z88" s="27">
        <v>4.21</v>
      </c>
      <c r="AA88" s="27">
        <v>2.6333333333333333</v>
      </c>
      <c r="AB88" s="27">
        <v>0.8833333333333333</v>
      </c>
      <c r="AC88" s="27">
        <v>2.58</v>
      </c>
      <c r="AD88" s="27">
        <v>1.8833333333333335</v>
      </c>
      <c r="AE88" s="29">
        <v>729.72333333333336</v>
      </c>
      <c r="AF88" s="29">
        <v>322362</v>
      </c>
      <c r="AG88" s="25">
        <v>4.8611111111111649</v>
      </c>
      <c r="AH88" s="29">
        <v>1279.5527508151306</v>
      </c>
      <c r="AI88" s="27" t="s">
        <v>829</v>
      </c>
      <c r="AJ88" s="27">
        <v>82.762312184150744</v>
      </c>
      <c r="AK88" s="27">
        <v>109.12416470762598</v>
      </c>
      <c r="AL88" s="27">
        <v>191.88647689177674</v>
      </c>
      <c r="AM88" s="27">
        <v>191.60410000000002</v>
      </c>
      <c r="AN88" s="27">
        <v>53.713333333333338</v>
      </c>
      <c r="AO88" s="30">
        <v>3.6479999999999997</v>
      </c>
      <c r="AP88" s="27">
        <v>54.333333333333336</v>
      </c>
      <c r="AQ88" s="27">
        <v>96.376666666666665</v>
      </c>
      <c r="AR88" s="27">
        <v>86.886666666666656</v>
      </c>
      <c r="AS88" s="27">
        <v>9.5733333333333324</v>
      </c>
      <c r="AT88" s="27">
        <v>498.79999999999995</v>
      </c>
      <c r="AU88" s="27">
        <v>3.9599999999999995</v>
      </c>
      <c r="AV88" s="27">
        <v>10.753333333333332</v>
      </c>
      <c r="AW88" s="27">
        <v>4.76</v>
      </c>
      <c r="AX88" s="27">
        <v>20</v>
      </c>
      <c r="AY88" s="27">
        <v>24.166666666666668</v>
      </c>
      <c r="AZ88" s="27">
        <v>2.3400000000000003</v>
      </c>
      <c r="BA88" s="27">
        <v>0.98999999999999988</v>
      </c>
      <c r="BB88" s="27">
        <v>17.953333333333333</v>
      </c>
      <c r="BC88" s="27">
        <v>27.576666666666664</v>
      </c>
      <c r="BD88" s="27">
        <v>19.759999999999998</v>
      </c>
      <c r="BE88" s="27">
        <v>20.713333333333335</v>
      </c>
      <c r="BF88" s="27">
        <v>75</v>
      </c>
      <c r="BG88" s="27">
        <v>9.99</v>
      </c>
      <c r="BH88" s="27">
        <v>6.4899999999999993</v>
      </c>
      <c r="BI88" s="27">
        <v>11</v>
      </c>
      <c r="BJ88" s="27">
        <v>2.7633333333333332</v>
      </c>
      <c r="BK88" s="27">
        <v>57</v>
      </c>
      <c r="BL88" s="27">
        <v>9.3166666666666664</v>
      </c>
      <c r="BM88" s="27">
        <v>6.96</v>
      </c>
    </row>
    <row r="89" spans="1:65" x14ac:dyDescent="0.15">
      <c r="A89" s="13">
        <v>1843780870</v>
      </c>
      <c r="B89" t="s">
        <v>339</v>
      </c>
      <c r="C89" t="s">
        <v>354</v>
      </c>
      <c r="D89" t="s">
        <v>355</v>
      </c>
      <c r="E89" s="27">
        <v>14.186666666666667</v>
      </c>
      <c r="F89" s="27">
        <v>4.1166666666666671</v>
      </c>
      <c r="G89" s="27">
        <v>4.0666666666666664</v>
      </c>
      <c r="H89" s="27">
        <v>1.7466666666666668</v>
      </c>
      <c r="I89" s="27">
        <v>0.99333333333333329</v>
      </c>
      <c r="J89" s="27">
        <v>2.0100000000000002</v>
      </c>
      <c r="K89" s="27">
        <v>1.8966666666666665</v>
      </c>
      <c r="L89" s="27">
        <v>1.0633333333333332</v>
      </c>
      <c r="M89" s="27">
        <v>3.8966666666666669</v>
      </c>
      <c r="N89" s="27">
        <v>3.36</v>
      </c>
      <c r="O89" s="27">
        <v>0.54333333333333333</v>
      </c>
      <c r="P89" s="27">
        <v>1.6366666666666667</v>
      </c>
      <c r="Q89" s="27">
        <v>4.0066666666666668</v>
      </c>
      <c r="R89" s="27">
        <v>3.7133333333333334</v>
      </c>
      <c r="S89" s="27">
        <v>4.753333333333333</v>
      </c>
      <c r="T89" s="27">
        <v>2.2966666666666669</v>
      </c>
      <c r="U89" s="27">
        <v>4.043333333333333</v>
      </c>
      <c r="V89" s="27">
        <v>1.3299999999999998</v>
      </c>
      <c r="W89" s="27">
        <v>1.9799999999999998</v>
      </c>
      <c r="X89" s="27">
        <v>1.8800000000000001</v>
      </c>
      <c r="Y89" s="27">
        <v>20.39</v>
      </c>
      <c r="Z89" s="27">
        <v>3.7900000000000005</v>
      </c>
      <c r="AA89" s="27">
        <v>2.4466666666666668</v>
      </c>
      <c r="AB89" s="27">
        <v>1.04</v>
      </c>
      <c r="AC89" s="27">
        <v>2.44</v>
      </c>
      <c r="AD89" s="27">
        <v>2.0933333333333333</v>
      </c>
      <c r="AE89" s="29">
        <v>1029.3333333333333</v>
      </c>
      <c r="AF89" s="29">
        <v>369400</v>
      </c>
      <c r="AG89" s="25">
        <v>5.265694444444601</v>
      </c>
      <c r="AH89" s="29">
        <v>1537.657761827074</v>
      </c>
      <c r="AI89" s="27" t="s">
        <v>829</v>
      </c>
      <c r="AJ89" s="27">
        <v>105.3703044415402</v>
      </c>
      <c r="AK89" s="27">
        <v>65.459333370531695</v>
      </c>
      <c r="AL89" s="27">
        <v>170.82963781207189</v>
      </c>
      <c r="AM89" s="27">
        <v>191.60410000000002</v>
      </c>
      <c r="AN89" s="27">
        <v>39.78</v>
      </c>
      <c r="AO89" s="30">
        <v>3.577666666666667</v>
      </c>
      <c r="AP89" s="27">
        <v>111.94666666666667</v>
      </c>
      <c r="AQ89" s="27">
        <v>117.21999999999998</v>
      </c>
      <c r="AR89" s="27">
        <v>95.336666666666659</v>
      </c>
      <c r="AS89" s="27">
        <v>9.163333333333334</v>
      </c>
      <c r="AT89" s="27">
        <v>350.91666666666669</v>
      </c>
      <c r="AU89" s="27">
        <v>3.7900000000000005</v>
      </c>
      <c r="AV89" s="27">
        <v>10.323333333333332</v>
      </c>
      <c r="AW89" s="27">
        <v>3.47</v>
      </c>
      <c r="AX89" s="27">
        <v>20.333333333333332</v>
      </c>
      <c r="AY89" s="27">
        <v>42.5</v>
      </c>
      <c r="AZ89" s="27">
        <v>1.9566666666666663</v>
      </c>
      <c r="BA89" s="27">
        <v>0.97333333333333327</v>
      </c>
      <c r="BB89" s="27">
        <v>11.956666666666665</v>
      </c>
      <c r="BC89" s="27">
        <v>26.716666666666665</v>
      </c>
      <c r="BD89" s="27">
        <v>17.403333333333332</v>
      </c>
      <c r="BE89" s="27">
        <v>27.189999999999998</v>
      </c>
      <c r="BF89" s="27">
        <v>81.223333333333343</v>
      </c>
      <c r="BG89" s="27">
        <v>4.1388888888888884</v>
      </c>
      <c r="BH89" s="27">
        <v>11.416666666666666</v>
      </c>
      <c r="BI89" s="27">
        <v>9.5433333333333348</v>
      </c>
      <c r="BJ89" s="27">
        <v>2.25</v>
      </c>
      <c r="BK89" s="27">
        <v>64.99666666666667</v>
      </c>
      <c r="BL89" s="27">
        <v>9.1199999999999992</v>
      </c>
      <c r="BM89" s="27">
        <v>8.1566666666666663</v>
      </c>
    </row>
    <row r="90" spans="1:65" x14ac:dyDescent="0.15">
      <c r="A90" s="13">
        <v>1911180100</v>
      </c>
      <c r="B90" t="s">
        <v>358</v>
      </c>
      <c r="C90" t="s">
        <v>359</v>
      </c>
      <c r="D90" t="s">
        <v>360</v>
      </c>
      <c r="E90" s="27">
        <v>15.373333333333335</v>
      </c>
      <c r="F90" s="27">
        <v>4.3866666666666667</v>
      </c>
      <c r="G90" s="27">
        <v>4.7666666666666666</v>
      </c>
      <c r="H90" s="27">
        <v>3.2966666666666669</v>
      </c>
      <c r="I90" s="27">
        <v>1.0766666666666667</v>
      </c>
      <c r="J90" s="27">
        <v>2.813333333333333</v>
      </c>
      <c r="K90" s="27">
        <v>2.5766666666666667</v>
      </c>
      <c r="L90" s="27">
        <v>1.4400000000000002</v>
      </c>
      <c r="M90" s="27">
        <v>3.9599999999999995</v>
      </c>
      <c r="N90" s="27">
        <v>3.0866666666666664</v>
      </c>
      <c r="O90" s="27">
        <v>0.87333333333333341</v>
      </c>
      <c r="P90" s="27">
        <v>1.6233333333333333</v>
      </c>
      <c r="Q90" s="27">
        <v>4.1133333333333333</v>
      </c>
      <c r="R90" s="27">
        <v>3.8933333333333331</v>
      </c>
      <c r="S90" s="27">
        <v>5.5133333333333328</v>
      </c>
      <c r="T90" s="27">
        <v>2.5833333333333335</v>
      </c>
      <c r="U90" s="27">
        <v>3.7633333333333336</v>
      </c>
      <c r="V90" s="27">
        <v>1.3033333333333335</v>
      </c>
      <c r="W90" s="27">
        <v>2.0933333333333333</v>
      </c>
      <c r="X90" s="27">
        <v>2.2166666666666668</v>
      </c>
      <c r="Y90" s="27">
        <v>19.059999999999999</v>
      </c>
      <c r="Z90" s="27">
        <v>5.1099999999999994</v>
      </c>
      <c r="AA90" s="27">
        <v>3.0766666666666667</v>
      </c>
      <c r="AB90" s="27">
        <v>1.4133333333333333</v>
      </c>
      <c r="AC90" s="27">
        <v>3.27</v>
      </c>
      <c r="AD90" s="27">
        <v>2.3433333333333337</v>
      </c>
      <c r="AE90" s="29">
        <v>930.79333333333341</v>
      </c>
      <c r="AF90" s="29">
        <v>405558.33333333331</v>
      </c>
      <c r="AG90" s="25">
        <v>4.5150833333334583</v>
      </c>
      <c r="AH90" s="29">
        <v>1550.8024959565466</v>
      </c>
      <c r="AI90" s="27" t="s">
        <v>829</v>
      </c>
      <c r="AJ90" s="27">
        <v>79.298003486564824</v>
      </c>
      <c r="AK90" s="27">
        <v>86.210251014102013</v>
      </c>
      <c r="AL90" s="27">
        <v>165.50825450066685</v>
      </c>
      <c r="AM90" s="27">
        <v>185.09209999999999</v>
      </c>
      <c r="AN90" s="27">
        <v>53.133333333333333</v>
      </c>
      <c r="AO90" s="30">
        <v>3.7826666666666662</v>
      </c>
      <c r="AP90" s="27">
        <v>140.90666666666667</v>
      </c>
      <c r="AQ90" s="27">
        <v>151.16999999999999</v>
      </c>
      <c r="AR90" s="27">
        <v>99.649999999999991</v>
      </c>
      <c r="AS90" s="27">
        <v>10.356666666666667</v>
      </c>
      <c r="AT90" s="27">
        <v>488.7166666666667</v>
      </c>
      <c r="AU90" s="27">
        <v>5.4899999999999993</v>
      </c>
      <c r="AV90" s="27">
        <v>10.24</v>
      </c>
      <c r="AW90" s="27">
        <v>4.3899999999999997</v>
      </c>
      <c r="AX90" s="27">
        <v>22.056666666666668</v>
      </c>
      <c r="AY90" s="27">
        <v>35.443333333333335</v>
      </c>
      <c r="AZ90" s="27">
        <v>2.3566666666666669</v>
      </c>
      <c r="BA90" s="27">
        <v>1.4866666666666666</v>
      </c>
      <c r="BB90" s="27">
        <v>13.58</v>
      </c>
      <c r="BC90" s="27">
        <v>43.053333333333335</v>
      </c>
      <c r="BD90" s="27">
        <v>26.376666666666665</v>
      </c>
      <c r="BE90" s="27">
        <v>44.629999999999995</v>
      </c>
      <c r="BF90" s="27">
        <v>89.556666666666672</v>
      </c>
      <c r="BG90" s="27">
        <v>7.41</v>
      </c>
      <c r="BH90" s="27">
        <v>7.9600000000000009</v>
      </c>
      <c r="BI90" s="27">
        <v>18.556666666666668</v>
      </c>
      <c r="BJ90" s="27">
        <v>3.25</v>
      </c>
      <c r="BK90" s="27">
        <v>43.973333333333336</v>
      </c>
      <c r="BL90" s="27">
        <v>9.7033333333333331</v>
      </c>
      <c r="BM90" s="27">
        <v>9.32</v>
      </c>
    </row>
    <row r="91" spans="1:65" x14ac:dyDescent="0.15">
      <c r="A91" s="13">
        <v>1915460177</v>
      </c>
      <c r="B91" t="s">
        <v>358</v>
      </c>
      <c r="C91" t="s">
        <v>361</v>
      </c>
      <c r="D91" t="s">
        <v>362</v>
      </c>
      <c r="E91" s="27">
        <v>14.373333333333335</v>
      </c>
      <c r="F91" s="27">
        <v>4.0766666666666671</v>
      </c>
      <c r="G91" s="27">
        <v>4.5866666666666669</v>
      </c>
      <c r="H91" s="27">
        <v>1.6766666666666667</v>
      </c>
      <c r="I91" s="27">
        <v>1.0133333333333334</v>
      </c>
      <c r="J91" s="27">
        <v>2.3166666666666664</v>
      </c>
      <c r="K91" s="27">
        <v>1.9933333333333334</v>
      </c>
      <c r="L91" s="27">
        <v>1.0999999999999999</v>
      </c>
      <c r="M91" s="27">
        <v>4.0199999999999996</v>
      </c>
      <c r="N91" s="27">
        <v>2.8366666666666673</v>
      </c>
      <c r="O91" s="27">
        <v>0.53666666666666674</v>
      </c>
      <c r="P91" s="27">
        <v>1.76</v>
      </c>
      <c r="Q91" s="27">
        <v>3.8266666666666667</v>
      </c>
      <c r="R91" s="27">
        <v>3.3266666666666667</v>
      </c>
      <c r="S91" s="27">
        <v>5.2866666666666671</v>
      </c>
      <c r="T91" s="27">
        <v>2.4566666666666666</v>
      </c>
      <c r="U91" s="27">
        <v>3.9866666666666668</v>
      </c>
      <c r="V91" s="27">
        <v>1.3233333333333333</v>
      </c>
      <c r="W91" s="27">
        <v>1.95</v>
      </c>
      <c r="X91" s="27">
        <v>1.9799999999999998</v>
      </c>
      <c r="Y91" s="27">
        <v>19.48</v>
      </c>
      <c r="Z91" s="27">
        <v>5.4866666666666672</v>
      </c>
      <c r="AA91" s="27">
        <v>3.4066666666666667</v>
      </c>
      <c r="AB91" s="27">
        <v>1.1633333333333333</v>
      </c>
      <c r="AC91" s="27">
        <v>2.8366666666666664</v>
      </c>
      <c r="AD91" s="27">
        <v>2.2599999999999998</v>
      </c>
      <c r="AE91" s="29">
        <v>749.79333333333341</v>
      </c>
      <c r="AF91" s="29">
        <v>270071</v>
      </c>
      <c r="AG91" s="25">
        <v>4.6035000000001283</v>
      </c>
      <c r="AH91" s="29">
        <v>1041.4390616921362</v>
      </c>
      <c r="AI91" s="27" t="s">
        <v>829</v>
      </c>
      <c r="AJ91" s="27">
        <v>129.90703852190725</v>
      </c>
      <c r="AK91" s="27">
        <v>84.871682920365956</v>
      </c>
      <c r="AL91" s="27">
        <v>214.77872144227319</v>
      </c>
      <c r="AM91" s="27">
        <v>188.32420000000002</v>
      </c>
      <c r="AN91" s="27">
        <v>50.763333333333343</v>
      </c>
      <c r="AO91" s="30">
        <v>3.8049999999999997</v>
      </c>
      <c r="AP91" s="27">
        <v>118.10000000000001</v>
      </c>
      <c r="AQ91" s="27">
        <v>121.61666666666667</v>
      </c>
      <c r="AR91" s="27">
        <v>92.11</v>
      </c>
      <c r="AS91" s="27">
        <v>10.233333333333334</v>
      </c>
      <c r="AT91" s="27">
        <v>483.72</v>
      </c>
      <c r="AU91" s="27">
        <v>4.9233333333333329</v>
      </c>
      <c r="AV91" s="27">
        <v>12.156666666666666</v>
      </c>
      <c r="AW91" s="27">
        <v>4.9233333333333329</v>
      </c>
      <c r="AX91" s="27">
        <v>19.323333333333334</v>
      </c>
      <c r="AY91" s="27">
        <v>31</v>
      </c>
      <c r="AZ91" s="27">
        <v>2.4233333333333333</v>
      </c>
      <c r="BA91" s="27">
        <v>1.2033333333333334</v>
      </c>
      <c r="BB91" s="27">
        <v>19.673333333333332</v>
      </c>
      <c r="BC91" s="27">
        <v>28.936666666666667</v>
      </c>
      <c r="BD91" s="27">
        <v>24.929999999999996</v>
      </c>
      <c r="BE91" s="27">
        <v>27.816666666666666</v>
      </c>
      <c r="BF91" s="27">
        <v>102.71333333333332</v>
      </c>
      <c r="BG91" s="27">
        <v>6.916666666666667</v>
      </c>
      <c r="BH91" s="27">
        <v>9.3333333333333339</v>
      </c>
      <c r="BI91" s="27">
        <v>16.25</v>
      </c>
      <c r="BJ91" s="27">
        <v>2.4966666666666666</v>
      </c>
      <c r="BK91" s="27">
        <v>65.223333333333343</v>
      </c>
      <c r="BL91" s="27">
        <v>9.2100000000000009</v>
      </c>
      <c r="BM91" s="27">
        <v>9.7133333333333329</v>
      </c>
    </row>
    <row r="92" spans="1:65" x14ac:dyDescent="0.15">
      <c r="A92" s="13">
        <v>1916300200</v>
      </c>
      <c r="B92" t="s">
        <v>358</v>
      </c>
      <c r="C92" t="s">
        <v>363</v>
      </c>
      <c r="D92" t="s">
        <v>364</v>
      </c>
      <c r="E92" s="27">
        <v>14.034433465012727</v>
      </c>
      <c r="F92" s="27">
        <v>5.4642968626855977</v>
      </c>
      <c r="G92" s="27">
        <v>4.9633290006734017</v>
      </c>
      <c r="H92" s="27">
        <v>1.6555436521999518</v>
      </c>
      <c r="I92" s="27">
        <v>0.99472645253523695</v>
      </c>
      <c r="J92" s="27">
        <v>2.1886942776457348</v>
      </c>
      <c r="K92" s="27">
        <v>2.3208212583650463</v>
      </c>
      <c r="L92" s="27">
        <v>1.2380878661869639</v>
      </c>
      <c r="M92" s="27">
        <v>3.9776559367392159</v>
      </c>
      <c r="N92" s="27">
        <v>3.0019843799359847</v>
      </c>
      <c r="O92" s="27">
        <v>0.58802536144045237</v>
      </c>
      <c r="P92" s="27">
        <v>1.6501076848930463</v>
      </c>
      <c r="Q92" s="27">
        <v>3.6654344477141385</v>
      </c>
      <c r="R92" s="27">
        <v>3.6844805309201618</v>
      </c>
      <c r="S92" s="27">
        <v>5.0767124907060586</v>
      </c>
      <c r="T92" s="27">
        <v>2.3844275230742453</v>
      </c>
      <c r="U92" s="27">
        <v>3.7204544211730171</v>
      </c>
      <c r="V92" s="27">
        <v>1.3045135588499581</v>
      </c>
      <c r="W92" s="27">
        <v>2.0039002835096906</v>
      </c>
      <c r="X92" s="27">
        <v>2.2547625136854799</v>
      </c>
      <c r="Y92" s="27">
        <v>21.148209153347775</v>
      </c>
      <c r="Z92" s="27">
        <v>4.9474648645936377</v>
      </c>
      <c r="AA92" s="27">
        <v>2.8022359894045095</v>
      </c>
      <c r="AB92" s="27">
        <v>1.1639288995388428</v>
      </c>
      <c r="AC92" s="27">
        <v>3.295525530359543</v>
      </c>
      <c r="AD92" s="27">
        <v>2.2830949325363279</v>
      </c>
      <c r="AE92" s="29">
        <v>846.22657792011739</v>
      </c>
      <c r="AF92" s="29">
        <v>339824.60460827372</v>
      </c>
      <c r="AG92" s="25">
        <v>4.7291591537461395</v>
      </c>
      <c r="AH92" s="29">
        <v>1329.7558013415462</v>
      </c>
      <c r="AI92" s="27" t="s">
        <v>829</v>
      </c>
      <c r="AJ92" s="27">
        <v>106.95761896820289</v>
      </c>
      <c r="AK92" s="27">
        <v>45.223871086591451</v>
      </c>
      <c r="AL92" s="27">
        <v>152.18149005479435</v>
      </c>
      <c r="AM92" s="27">
        <v>189.45634356981273</v>
      </c>
      <c r="AN92" s="27">
        <v>58.293517355467401</v>
      </c>
      <c r="AO92" s="30">
        <v>3.8374301948813332</v>
      </c>
      <c r="AP92" s="27">
        <v>94.677266235266245</v>
      </c>
      <c r="AQ92" s="27">
        <v>139.67615928069338</v>
      </c>
      <c r="AR92" s="27">
        <v>101.88078028738306</v>
      </c>
      <c r="AS92" s="27">
        <v>9.7217986558467668</v>
      </c>
      <c r="AT92" s="27">
        <v>489.41424250367862</v>
      </c>
      <c r="AU92" s="27">
        <v>5.2557471449935989</v>
      </c>
      <c r="AV92" s="27">
        <v>11.284775994658494</v>
      </c>
      <c r="AW92" s="27">
        <v>4.6184566121605846</v>
      </c>
      <c r="AX92" s="27">
        <v>27.654485520547919</v>
      </c>
      <c r="AY92" s="27">
        <v>34.393732829759003</v>
      </c>
      <c r="AZ92" s="27">
        <v>2.1828459349364988</v>
      </c>
      <c r="BA92" s="27">
        <v>1.5013823880805031</v>
      </c>
      <c r="BB92" s="27">
        <v>11.749689097910244</v>
      </c>
      <c r="BC92" s="27">
        <v>26.112107363994738</v>
      </c>
      <c r="BD92" s="27">
        <v>21.542056834965734</v>
      </c>
      <c r="BE92" s="27">
        <v>27.465947042886302</v>
      </c>
      <c r="BF92" s="27">
        <v>80.791051456159337</v>
      </c>
      <c r="BG92" s="27">
        <v>13.693870669949646</v>
      </c>
      <c r="BH92" s="27">
        <v>12.262986960425629</v>
      </c>
      <c r="BI92" s="27">
        <v>13.623779995656356</v>
      </c>
      <c r="BJ92" s="27">
        <v>2.4793507637812247</v>
      </c>
      <c r="BK92" s="27">
        <v>61.462682805548688</v>
      </c>
      <c r="BL92" s="27">
        <v>9.8137898210504968</v>
      </c>
      <c r="BM92" s="27">
        <v>8.7874622286743698</v>
      </c>
    </row>
    <row r="93" spans="1:65" x14ac:dyDescent="0.15">
      <c r="A93" s="13">
        <v>1919340300</v>
      </c>
      <c r="B93" t="s">
        <v>358</v>
      </c>
      <c r="C93" t="s">
        <v>365</v>
      </c>
      <c r="D93" t="s">
        <v>366</v>
      </c>
      <c r="E93" s="27">
        <v>13.656666666666666</v>
      </c>
      <c r="F93" s="27">
        <v>4.6500000000000004</v>
      </c>
      <c r="G93" s="27">
        <v>5.8233333333333333</v>
      </c>
      <c r="H93" s="27">
        <v>2.1733333333333333</v>
      </c>
      <c r="I93" s="27">
        <v>1.2233333333333334</v>
      </c>
      <c r="J93" s="27">
        <v>2.5666666666666669</v>
      </c>
      <c r="K93" s="27">
        <v>2.1766666666666663</v>
      </c>
      <c r="L93" s="27">
        <v>1.3166666666666667</v>
      </c>
      <c r="M93" s="27">
        <v>4.8566666666666665</v>
      </c>
      <c r="N93" s="27">
        <v>3.6566666666666667</v>
      </c>
      <c r="O93" s="27">
        <v>0.53</v>
      </c>
      <c r="P93" s="27">
        <v>1.8866666666666667</v>
      </c>
      <c r="Q93" s="27">
        <v>4.9066666666666672</v>
      </c>
      <c r="R93" s="27">
        <v>3.8066666666666666</v>
      </c>
      <c r="S93" s="27">
        <v>5.9066666666666663</v>
      </c>
      <c r="T93" s="27">
        <v>2.7699999999999996</v>
      </c>
      <c r="U93" s="27">
        <v>5.6233333333333322</v>
      </c>
      <c r="V93" s="27">
        <v>1.7566666666666666</v>
      </c>
      <c r="W93" s="27">
        <v>2.0733333333333333</v>
      </c>
      <c r="X93" s="27">
        <v>2.69</v>
      </c>
      <c r="Y93" s="27">
        <v>22.056666666666668</v>
      </c>
      <c r="Z93" s="27">
        <v>5.57</v>
      </c>
      <c r="AA93" s="27">
        <v>3.6066666666666669</v>
      </c>
      <c r="AB93" s="27">
        <v>1.4666666666666668</v>
      </c>
      <c r="AC93" s="27">
        <v>3.8900000000000006</v>
      </c>
      <c r="AD93" s="27">
        <v>2.3199999999999998</v>
      </c>
      <c r="AE93" s="29">
        <v>1013.7599999999999</v>
      </c>
      <c r="AF93" s="29">
        <v>285682.33333333331</v>
      </c>
      <c r="AG93" s="25">
        <v>4.7240555555556147</v>
      </c>
      <c r="AH93" s="29">
        <v>1121.1118047484986</v>
      </c>
      <c r="AI93" s="27" t="s">
        <v>829</v>
      </c>
      <c r="AJ93" s="27">
        <v>88.006738914666741</v>
      </c>
      <c r="AK93" s="27">
        <v>57.055254618577429</v>
      </c>
      <c r="AL93" s="27">
        <v>145.06199353324416</v>
      </c>
      <c r="AM93" s="27">
        <v>198.79419999999996</v>
      </c>
      <c r="AN93" s="27">
        <v>59.333333333333336</v>
      </c>
      <c r="AO93" s="30">
        <v>3.4596666666666667</v>
      </c>
      <c r="AP93" s="27">
        <v>102.07333333333334</v>
      </c>
      <c r="AQ93" s="27">
        <v>136.66666666666666</v>
      </c>
      <c r="AR93" s="27">
        <v>84.833333333333329</v>
      </c>
      <c r="AS93" s="27">
        <v>10.75</v>
      </c>
      <c r="AT93" s="27">
        <v>481.75</v>
      </c>
      <c r="AU93" s="27">
        <v>4.59</v>
      </c>
      <c r="AV93" s="27">
        <v>11.663333333333334</v>
      </c>
      <c r="AW93" s="27">
        <v>4.2966666666666669</v>
      </c>
      <c r="AX93" s="27">
        <v>23.903333333333336</v>
      </c>
      <c r="AY93" s="27">
        <v>34.886666666666663</v>
      </c>
      <c r="AZ93" s="27">
        <v>2.35</v>
      </c>
      <c r="BA93" s="27">
        <v>1.3033333333333335</v>
      </c>
      <c r="BB93" s="27">
        <v>15.796666666666667</v>
      </c>
      <c r="BC93" s="27">
        <v>37.74666666666667</v>
      </c>
      <c r="BD93" s="27">
        <v>26.38</v>
      </c>
      <c r="BE93" s="27">
        <v>34.156666666666666</v>
      </c>
      <c r="BF93" s="27">
        <v>93</v>
      </c>
      <c r="BG93" s="27">
        <v>16.527777777777779</v>
      </c>
      <c r="BH93" s="27">
        <v>10.916666666666666</v>
      </c>
      <c r="BI93" s="27">
        <v>14.6</v>
      </c>
      <c r="BJ93" s="27">
        <v>2.9466666666666668</v>
      </c>
      <c r="BK93" s="27">
        <v>44.426666666666669</v>
      </c>
      <c r="BL93" s="27">
        <v>9.74</v>
      </c>
      <c r="BM93" s="27">
        <v>9.2733333333333334</v>
      </c>
    </row>
    <row r="94" spans="1:65" x14ac:dyDescent="0.15">
      <c r="A94" s="13">
        <v>1919780330</v>
      </c>
      <c r="B94" t="s">
        <v>358</v>
      </c>
      <c r="C94" t="s">
        <v>820</v>
      </c>
      <c r="D94" t="s">
        <v>821</v>
      </c>
      <c r="E94" s="27">
        <v>11.656666666666666</v>
      </c>
      <c r="F94" s="27">
        <v>3.92</v>
      </c>
      <c r="G94" s="27">
        <v>4.57</v>
      </c>
      <c r="H94" s="27">
        <v>2.3266666666666667</v>
      </c>
      <c r="I94" s="27">
        <v>1.0333333333333334</v>
      </c>
      <c r="J94" s="27">
        <v>2.7900000000000005</v>
      </c>
      <c r="K94" s="27">
        <v>2.3966666666666665</v>
      </c>
      <c r="L94" s="27">
        <v>1.0733333333333335</v>
      </c>
      <c r="M94" s="27">
        <v>4.0133333333333336</v>
      </c>
      <c r="N94" s="27">
        <v>3.0133333333333332</v>
      </c>
      <c r="O94" s="27">
        <v>0.60333333333333339</v>
      </c>
      <c r="P94" s="27">
        <v>1.8166666666666667</v>
      </c>
      <c r="Q94" s="27">
        <v>3.9600000000000004</v>
      </c>
      <c r="R94" s="27">
        <v>3.4133333333333336</v>
      </c>
      <c r="S94" s="27">
        <v>5.0466666666666669</v>
      </c>
      <c r="T94" s="27">
        <v>2.35</v>
      </c>
      <c r="U94" s="27">
        <v>4.7</v>
      </c>
      <c r="V94" s="27">
        <v>1.3233333333333335</v>
      </c>
      <c r="W94" s="27">
        <v>1.9266666666666667</v>
      </c>
      <c r="X94" s="27">
        <v>2.14</v>
      </c>
      <c r="Y94" s="27">
        <v>20.776666666666667</v>
      </c>
      <c r="Z94" s="27">
        <v>5.5166666666666666</v>
      </c>
      <c r="AA94" s="27">
        <v>2.9933333333333336</v>
      </c>
      <c r="AB94" s="27">
        <v>1.36</v>
      </c>
      <c r="AC94" s="27">
        <v>2.7566666666666664</v>
      </c>
      <c r="AD94" s="27">
        <v>2.3366666666666664</v>
      </c>
      <c r="AE94" s="29">
        <v>741.20000000000016</v>
      </c>
      <c r="AF94" s="29">
        <v>337127.66666666669</v>
      </c>
      <c r="AG94" s="25">
        <v>4.6166666666667426</v>
      </c>
      <c r="AH94" s="29">
        <v>1305.5487431880611</v>
      </c>
      <c r="AI94" s="27" t="s">
        <v>829</v>
      </c>
      <c r="AJ94" s="27">
        <v>79.631562645454878</v>
      </c>
      <c r="AK94" s="27">
        <v>53.247838522199707</v>
      </c>
      <c r="AL94" s="27">
        <v>132.87940116765458</v>
      </c>
      <c r="AM94" s="27">
        <v>188.32420000000002</v>
      </c>
      <c r="AN94" s="27">
        <v>52.390000000000008</v>
      </c>
      <c r="AO94" s="30">
        <v>3.3433333333333333</v>
      </c>
      <c r="AP94" s="27">
        <v>119.27666666666666</v>
      </c>
      <c r="AQ94" s="27">
        <v>131.59</v>
      </c>
      <c r="AR94" s="27">
        <v>90.21</v>
      </c>
      <c r="AS94" s="27">
        <v>9.7333333333333343</v>
      </c>
      <c r="AT94" s="27">
        <v>481.48333333333335</v>
      </c>
      <c r="AU94" s="27">
        <v>4.6166666666666663</v>
      </c>
      <c r="AV94" s="27">
        <v>11.14</v>
      </c>
      <c r="AW94" s="27">
        <v>4.4666666666666659</v>
      </c>
      <c r="AX94" s="27">
        <v>18.763333333333332</v>
      </c>
      <c r="AY94" s="27">
        <v>39.436666666666667</v>
      </c>
      <c r="AZ94" s="27">
        <v>2.19</v>
      </c>
      <c r="BA94" s="27">
        <v>1.1833333333333333</v>
      </c>
      <c r="BB94" s="27">
        <v>14.673333333333334</v>
      </c>
      <c r="BC94" s="27">
        <v>39.610000000000007</v>
      </c>
      <c r="BD94" s="27">
        <v>26.913333333333338</v>
      </c>
      <c r="BE94" s="27">
        <v>34.29</v>
      </c>
      <c r="BF94" s="27">
        <v>89.926666666666662</v>
      </c>
      <c r="BG94" s="27">
        <v>11.99</v>
      </c>
      <c r="BH94" s="27">
        <v>9.7233333333333345</v>
      </c>
      <c r="BI94" s="27">
        <v>21.296666666666667</v>
      </c>
      <c r="BJ94" s="27">
        <v>2.27</v>
      </c>
      <c r="BK94" s="27">
        <v>44.04999999999999</v>
      </c>
      <c r="BL94" s="27">
        <v>9.92</v>
      </c>
      <c r="BM94" s="27">
        <v>8.1</v>
      </c>
    </row>
    <row r="95" spans="1:65" x14ac:dyDescent="0.15">
      <c r="A95" s="13">
        <v>1926980500</v>
      </c>
      <c r="B95" t="s">
        <v>358</v>
      </c>
      <c r="C95" t="s">
        <v>369</v>
      </c>
      <c r="D95" t="s">
        <v>370</v>
      </c>
      <c r="E95" s="27">
        <v>15.028818368956749</v>
      </c>
      <c r="F95" s="27">
        <v>5.3151392541761764</v>
      </c>
      <c r="G95" s="27">
        <v>4.8509042985796524</v>
      </c>
      <c r="H95" s="27">
        <v>1.8003831204677645</v>
      </c>
      <c r="I95" s="27">
        <v>1.0113931192019037</v>
      </c>
      <c r="J95" s="27">
        <v>2.506679972848016</v>
      </c>
      <c r="K95" s="27">
        <v>2.0879022521301009</v>
      </c>
      <c r="L95" s="27">
        <v>1.3142398210179365</v>
      </c>
      <c r="M95" s="27">
        <v>4.0129112996645153</v>
      </c>
      <c r="N95" s="27">
        <v>2.9496012462391081</v>
      </c>
      <c r="O95" s="27">
        <v>0.58154493940160601</v>
      </c>
      <c r="P95" s="27">
        <v>1.5712834705811141</v>
      </c>
      <c r="Q95" s="27">
        <v>3.7744533308884045</v>
      </c>
      <c r="R95" s="27">
        <v>3.6081946809955738</v>
      </c>
      <c r="S95" s="27">
        <v>4.9078858796152405</v>
      </c>
      <c r="T95" s="27">
        <v>2.4370658831703156</v>
      </c>
      <c r="U95" s="27">
        <v>3.9615475735519681</v>
      </c>
      <c r="V95" s="27">
        <v>1.2688050290686312</v>
      </c>
      <c r="W95" s="27">
        <v>1.9328604684097062</v>
      </c>
      <c r="X95" s="27">
        <v>2.1158208819746291</v>
      </c>
      <c r="Y95" s="27">
        <v>19.035870993209262</v>
      </c>
      <c r="Z95" s="27">
        <v>5.1927719909204226</v>
      </c>
      <c r="AA95" s="27">
        <v>2.6357876978977424</v>
      </c>
      <c r="AB95" s="27">
        <v>1.3522817744792104</v>
      </c>
      <c r="AC95" s="27">
        <v>3.2065733865796173</v>
      </c>
      <c r="AD95" s="27">
        <v>2.282896182250465</v>
      </c>
      <c r="AE95" s="29">
        <v>1007.172841791312</v>
      </c>
      <c r="AF95" s="29">
        <v>367031.44569618447</v>
      </c>
      <c r="AG95" s="25">
        <v>4.7258258204128119</v>
      </c>
      <c r="AH95" s="29">
        <v>1436.3217956011852</v>
      </c>
      <c r="AI95" s="27" t="s">
        <v>829</v>
      </c>
      <c r="AJ95" s="27">
        <v>80.7584928517213</v>
      </c>
      <c r="AK95" s="27">
        <v>51.25215239824859</v>
      </c>
      <c r="AL95" s="27">
        <v>132.01064524996988</v>
      </c>
      <c r="AM95" s="27">
        <v>187.96140174537732</v>
      </c>
      <c r="AN95" s="27">
        <v>75.163760925177883</v>
      </c>
      <c r="AO95" s="30">
        <v>3.8694136600113436</v>
      </c>
      <c r="AP95" s="27">
        <v>129.08996100477933</v>
      </c>
      <c r="AQ95" s="27">
        <v>133.55997315900279</v>
      </c>
      <c r="AR95" s="27">
        <v>90.192148023200389</v>
      </c>
      <c r="AS95" s="27">
        <v>9.8515503524375934</v>
      </c>
      <c r="AT95" s="27">
        <v>486.98706617906686</v>
      </c>
      <c r="AU95" s="27">
        <v>5.1766297952090135</v>
      </c>
      <c r="AV95" s="27">
        <v>11.314775994658495</v>
      </c>
      <c r="AW95" s="27">
        <v>4.5153671205440924</v>
      </c>
      <c r="AX95" s="27">
        <v>23.903455378714966</v>
      </c>
      <c r="AY95" s="27">
        <v>41.802643521492122</v>
      </c>
      <c r="AZ95" s="27">
        <v>2.2669922933366311</v>
      </c>
      <c r="BA95" s="27">
        <v>1.2302170074313199</v>
      </c>
      <c r="BB95" s="27">
        <v>11.978320950069245</v>
      </c>
      <c r="BC95" s="27">
        <v>25.826132704488174</v>
      </c>
      <c r="BD95" s="27">
        <v>21.827116811269761</v>
      </c>
      <c r="BE95" s="27">
        <v>25.264492139031987</v>
      </c>
      <c r="BF95" s="27">
        <v>150.838980360416</v>
      </c>
      <c r="BG95" s="27">
        <v>9.3904960030304423</v>
      </c>
      <c r="BH95" s="27">
        <v>11.650977299466772</v>
      </c>
      <c r="BI95" s="27">
        <v>18.697578781955638</v>
      </c>
      <c r="BJ95" s="27">
        <v>2.160719340323396</v>
      </c>
      <c r="BK95" s="27">
        <v>53.320743609607177</v>
      </c>
      <c r="BL95" s="27">
        <v>9.722150421359613</v>
      </c>
      <c r="BM95" s="27">
        <v>8.676632712728626</v>
      </c>
    </row>
    <row r="96" spans="1:65" x14ac:dyDescent="0.15">
      <c r="A96" s="13">
        <v>1932380650</v>
      </c>
      <c r="B96" t="s">
        <v>358</v>
      </c>
      <c r="C96" t="s">
        <v>371</v>
      </c>
      <c r="D96" t="s">
        <v>372</v>
      </c>
      <c r="E96" s="27">
        <v>14.026666666666666</v>
      </c>
      <c r="F96" s="27">
        <v>4.71</v>
      </c>
      <c r="G96" s="27">
        <v>4.5999999999999996</v>
      </c>
      <c r="H96" s="27">
        <v>1.8566666666666667</v>
      </c>
      <c r="I96" s="27">
        <v>1.04</v>
      </c>
      <c r="J96" s="27">
        <v>2.4233333333333333</v>
      </c>
      <c r="K96" s="27">
        <v>2.3066666666666666</v>
      </c>
      <c r="L96" s="27">
        <v>1.36</v>
      </c>
      <c r="M96" s="27">
        <v>3.7999999999999994</v>
      </c>
      <c r="N96" s="27">
        <v>3.0433333333333334</v>
      </c>
      <c r="O96" s="27">
        <v>0.57333333333333336</v>
      </c>
      <c r="P96" s="27">
        <v>1.7066666666666668</v>
      </c>
      <c r="Q96" s="27">
        <v>3.8066666666666671</v>
      </c>
      <c r="R96" s="27">
        <v>3.6166666666666667</v>
      </c>
      <c r="S96" s="27">
        <v>4.95</v>
      </c>
      <c r="T96" s="27">
        <v>2.4766666666666666</v>
      </c>
      <c r="U96" s="27">
        <v>3.706666666666667</v>
      </c>
      <c r="V96" s="27">
        <v>1.3033333333333335</v>
      </c>
      <c r="W96" s="27">
        <v>1.9266666666666665</v>
      </c>
      <c r="X96" s="27">
        <v>2.04</v>
      </c>
      <c r="Y96" s="27">
        <v>19.97</v>
      </c>
      <c r="Z96" s="27">
        <v>4.6766666666666667</v>
      </c>
      <c r="AA96" s="27">
        <v>2.9566666666666666</v>
      </c>
      <c r="AB96" s="27">
        <v>1.3066666666666666</v>
      </c>
      <c r="AC96" s="27">
        <v>2.5933333333333333</v>
      </c>
      <c r="AD96" s="27">
        <v>2.16</v>
      </c>
      <c r="AE96" s="29">
        <v>940.55666666666673</v>
      </c>
      <c r="AF96" s="29">
        <v>324929.66666666669</v>
      </c>
      <c r="AG96" s="25">
        <v>4.5333333333334265</v>
      </c>
      <c r="AH96" s="29">
        <v>1240.1426737373708</v>
      </c>
      <c r="AI96" s="27" t="s">
        <v>829</v>
      </c>
      <c r="AJ96" s="27">
        <v>124.62961045920555</v>
      </c>
      <c r="AK96" s="27">
        <v>85.50826948669031</v>
      </c>
      <c r="AL96" s="27">
        <v>210.13787994589586</v>
      </c>
      <c r="AM96" s="27">
        <v>188.32420000000002</v>
      </c>
      <c r="AN96" s="27">
        <v>55.27</v>
      </c>
      <c r="AO96" s="30">
        <v>3.486333333333334</v>
      </c>
      <c r="AP96" s="27">
        <v>89.666666666666671</v>
      </c>
      <c r="AQ96" s="27">
        <v>152</v>
      </c>
      <c r="AR96" s="27">
        <v>102</v>
      </c>
      <c r="AS96" s="27">
        <v>10.54</v>
      </c>
      <c r="AT96" s="27">
        <v>432.09</v>
      </c>
      <c r="AU96" s="27">
        <v>4.956666666666667</v>
      </c>
      <c r="AV96" s="27">
        <v>11.273333333333333</v>
      </c>
      <c r="AW96" s="27">
        <v>4.9666666666666659</v>
      </c>
      <c r="AX96" s="27">
        <v>31.666666666666668</v>
      </c>
      <c r="AY96" s="27">
        <v>30.41</v>
      </c>
      <c r="AZ96" s="27">
        <v>2.2200000000000002</v>
      </c>
      <c r="BA96" s="27">
        <v>1.24</v>
      </c>
      <c r="BB96" s="27">
        <v>16</v>
      </c>
      <c r="BC96" s="27">
        <v>38.75</v>
      </c>
      <c r="BD96" s="27">
        <v>28.393333333333331</v>
      </c>
      <c r="BE96" s="27">
        <v>35.993333333333332</v>
      </c>
      <c r="BF96" s="27">
        <v>94</v>
      </c>
      <c r="BG96" s="27">
        <v>6.996666666666667</v>
      </c>
      <c r="BH96" s="27">
        <v>9.8333333333333339</v>
      </c>
      <c r="BI96" s="27">
        <v>10.61</v>
      </c>
      <c r="BJ96" s="27">
        <v>2.2433333333333332</v>
      </c>
      <c r="BK96" s="27">
        <v>41.89</v>
      </c>
      <c r="BL96" s="27">
        <v>9.1733333333333338</v>
      </c>
      <c r="BM96" s="27">
        <v>8.1199999999999992</v>
      </c>
    </row>
    <row r="97" spans="1:65" x14ac:dyDescent="0.15">
      <c r="A97" s="13">
        <v>1943580759</v>
      </c>
      <c r="B97" t="s">
        <v>358</v>
      </c>
      <c r="C97" t="s">
        <v>373</v>
      </c>
      <c r="D97" t="s">
        <v>374</v>
      </c>
      <c r="E97" s="27">
        <v>12.103333333333333</v>
      </c>
      <c r="F97" s="27">
        <v>5.8433333333333337</v>
      </c>
      <c r="G97" s="27">
        <v>4.7366666666666672</v>
      </c>
      <c r="H97" s="27">
        <v>1.1966666666666665</v>
      </c>
      <c r="I97" s="27">
        <v>1.0133333333333334</v>
      </c>
      <c r="J97" s="27">
        <v>3.1333333333333333</v>
      </c>
      <c r="K97" s="27">
        <v>2.7066666666666666</v>
      </c>
      <c r="L97" s="27">
        <v>1.1233333333333333</v>
      </c>
      <c r="M97" s="27">
        <v>4.0366666666666662</v>
      </c>
      <c r="N97" s="27">
        <v>3.706666666666667</v>
      </c>
      <c r="O97" s="27">
        <v>0.72333333333333327</v>
      </c>
      <c r="P97" s="27">
        <v>1.57</v>
      </c>
      <c r="Q97" s="27">
        <v>3.2766666666666668</v>
      </c>
      <c r="R97" s="27">
        <v>3.9933333333333336</v>
      </c>
      <c r="S97" s="27">
        <v>5.6533333333333333</v>
      </c>
      <c r="T97" s="27">
        <v>3.17</v>
      </c>
      <c r="U97" s="27">
        <v>4.4733333333333327</v>
      </c>
      <c r="V97" s="27">
        <v>1.3133333333333335</v>
      </c>
      <c r="W97" s="27">
        <v>1.9666666666666668</v>
      </c>
      <c r="X97" s="27">
        <v>1.83</v>
      </c>
      <c r="Y97" s="27">
        <v>18.670000000000002</v>
      </c>
      <c r="Z97" s="27">
        <v>5.43</v>
      </c>
      <c r="AA97" s="27">
        <v>2.8733333333333331</v>
      </c>
      <c r="AB97" s="27">
        <v>1.3699999999999999</v>
      </c>
      <c r="AC97" s="27">
        <v>3.2466666666666666</v>
      </c>
      <c r="AD97" s="27">
        <v>2.2366666666666664</v>
      </c>
      <c r="AE97" s="29">
        <v>1103.2233333333334</v>
      </c>
      <c r="AF97" s="29">
        <v>293651</v>
      </c>
      <c r="AG97" s="25">
        <v>4.7600000000000815</v>
      </c>
      <c r="AH97" s="29">
        <v>1154.0318567606689</v>
      </c>
      <c r="AI97" s="27" t="s">
        <v>829</v>
      </c>
      <c r="AJ97" s="27">
        <v>81.814614801495154</v>
      </c>
      <c r="AK97" s="27">
        <v>52.997049114141191</v>
      </c>
      <c r="AL97" s="27">
        <v>134.81166391563636</v>
      </c>
      <c r="AM97" s="27">
        <v>188.32420000000002</v>
      </c>
      <c r="AN97" s="27">
        <v>45.866666666666667</v>
      </c>
      <c r="AO97" s="30">
        <v>3.8533333333333331</v>
      </c>
      <c r="AP97" s="27">
        <v>104.16666666666667</v>
      </c>
      <c r="AQ97" s="27">
        <v>142.41999999999999</v>
      </c>
      <c r="AR97" s="27">
        <v>109.86666666666667</v>
      </c>
      <c r="AS97" s="27">
        <v>10.26</v>
      </c>
      <c r="AT97" s="27">
        <v>468.82</v>
      </c>
      <c r="AU97" s="27">
        <v>4.7699999999999996</v>
      </c>
      <c r="AV97" s="27">
        <v>10.423333333333334</v>
      </c>
      <c r="AW97" s="27">
        <v>4.5033333333333339</v>
      </c>
      <c r="AX97" s="27">
        <v>19.273333333333333</v>
      </c>
      <c r="AY97" s="27">
        <v>25.933333333333334</v>
      </c>
      <c r="AZ97" s="27">
        <v>2.9966666666666666</v>
      </c>
      <c r="BA97" s="27">
        <v>1.3166666666666667</v>
      </c>
      <c r="BB97" s="27">
        <v>16.5</v>
      </c>
      <c r="BC97" s="27">
        <v>31.046666666666667</v>
      </c>
      <c r="BD97" s="27">
        <v>24.433333333333334</v>
      </c>
      <c r="BE97" s="27">
        <v>29.29666666666667</v>
      </c>
      <c r="BF97" s="27">
        <v>87.963333333333324</v>
      </c>
      <c r="BG97" s="27">
        <v>6.8527777777777779</v>
      </c>
      <c r="BH97" s="27">
        <v>9.8333333333333339</v>
      </c>
      <c r="BI97" s="27">
        <v>13.833333333333334</v>
      </c>
      <c r="BJ97" s="27">
        <v>2.5233333333333334</v>
      </c>
      <c r="BK97" s="27">
        <v>45.903333333333336</v>
      </c>
      <c r="BL97" s="27">
        <v>9.48</v>
      </c>
      <c r="BM97" s="27">
        <v>10.873333333333335</v>
      </c>
    </row>
    <row r="98" spans="1:65" x14ac:dyDescent="0.15">
      <c r="A98" s="13">
        <v>1947940900</v>
      </c>
      <c r="B98" t="s">
        <v>358</v>
      </c>
      <c r="C98" t="s">
        <v>375</v>
      </c>
      <c r="D98" t="s">
        <v>376</v>
      </c>
      <c r="E98" s="27">
        <v>13.766666666666666</v>
      </c>
      <c r="F98" s="27">
        <v>4.88</v>
      </c>
      <c r="G98" s="27">
        <v>4.8633333333333333</v>
      </c>
      <c r="H98" s="27">
        <v>1.6233333333333333</v>
      </c>
      <c r="I98" s="27">
        <v>1.1199999999999999</v>
      </c>
      <c r="J98" s="27">
        <v>2.1966666666666668</v>
      </c>
      <c r="K98" s="27">
        <v>2.0266666666666668</v>
      </c>
      <c r="L98" s="27">
        <v>1.1399999999999999</v>
      </c>
      <c r="M98" s="27">
        <v>3.956666666666667</v>
      </c>
      <c r="N98" s="27">
        <v>3.2766666666666668</v>
      </c>
      <c r="O98" s="27">
        <v>0.54666666666666675</v>
      </c>
      <c r="P98" s="27">
        <v>1.7</v>
      </c>
      <c r="Q98" s="27">
        <v>3.6566666666666667</v>
      </c>
      <c r="R98" s="27">
        <v>3.4933333333333336</v>
      </c>
      <c r="S98" s="27">
        <v>4.6066666666666674</v>
      </c>
      <c r="T98" s="27">
        <v>2.3800000000000003</v>
      </c>
      <c r="U98" s="27">
        <v>4.1366666666666667</v>
      </c>
      <c r="V98" s="27">
        <v>1.2633333333333334</v>
      </c>
      <c r="W98" s="27">
        <v>1.6633333333333333</v>
      </c>
      <c r="X98" s="27">
        <v>1.9466666666666665</v>
      </c>
      <c r="Y98" s="27">
        <v>18.876666666666669</v>
      </c>
      <c r="Z98" s="27">
        <v>4.9266666666666667</v>
      </c>
      <c r="AA98" s="27">
        <v>2.9466666666666668</v>
      </c>
      <c r="AB98" s="27">
        <v>1.01</v>
      </c>
      <c r="AC98" s="27">
        <v>3.19</v>
      </c>
      <c r="AD98" s="27">
        <v>2.2666666666666666</v>
      </c>
      <c r="AE98" s="29">
        <v>923.09</v>
      </c>
      <c r="AF98" s="29">
        <v>397728</v>
      </c>
      <c r="AG98" s="25">
        <v>4.5027777777778359</v>
      </c>
      <c r="AH98" s="29">
        <v>1518.042419043335</v>
      </c>
      <c r="AI98" s="27" t="s">
        <v>829</v>
      </c>
      <c r="AJ98" s="27">
        <v>82.030012573063445</v>
      </c>
      <c r="AK98" s="27">
        <v>66.648650009324015</v>
      </c>
      <c r="AL98" s="27">
        <v>148.67866258238746</v>
      </c>
      <c r="AM98" s="27">
        <v>188.32420000000002</v>
      </c>
      <c r="AN98" s="27">
        <v>49.776666666666664</v>
      </c>
      <c r="AO98" s="30">
        <v>3.5443333333333329</v>
      </c>
      <c r="AP98" s="27">
        <v>132</v>
      </c>
      <c r="AQ98" s="27">
        <v>130</v>
      </c>
      <c r="AR98" s="27">
        <v>86.443333333333328</v>
      </c>
      <c r="AS98" s="27">
        <v>10.113333333333335</v>
      </c>
      <c r="AT98" s="27">
        <v>488.2166666666667</v>
      </c>
      <c r="AU98" s="27">
        <v>3.9733333333333327</v>
      </c>
      <c r="AV98" s="27">
        <v>10.959999999999999</v>
      </c>
      <c r="AW98" s="27">
        <v>4.456666666666667</v>
      </c>
      <c r="AX98" s="27">
        <v>17.136666666666667</v>
      </c>
      <c r="AY98" s="27">
        <v>24.26</v>
      </c>
      <c r="AZ98" s="27">
        <v>2.0399999999999996</v>
      </c>
      <c r="BA98" s="27">
        <v>1.1933333333333334</v>
      </c>
      <c r="BB98" s="27">
        <v>13</v>
      </c>
      <c r="BC98" s="27">
        <v>20.02333333333333</v>
      </c>
      <c r="BD98" s="27">
        <v>17.316666666666663</v>
      </c>
      <c r="BE98" s="27">
        <v>23.996666666666666</v>
      </c>
      <c r="BF98" s="27">
        <v>90.64</v>
      </c>
      <c r="BG98" s="27">
        <v>6.6911111111111117</v>
      </c>
      <c r="BH98" s="27">
        <v>11.683333333333332</v>
      </c>
      <c r="BI98" s="27">
        <v>9.89</v>
      </c>
      <c r="BJ98" s="27">
        <v>2.4233333333333333</v>
      </c>
      <c r="BK98" s="27">
        <v>41.783333333333331</v>
      </c>
      <c r="BL98" s="27">
        <v>9.2633333333333336</v>
      </c>
      <c r="BM98" s="27">
        <v>7.6833333333333345</v>
      </c>
    </row>
    <row r="99" spans="1:65" x14ac:dyDescent="0.15">
      <c r="A99" s="13">
        <v>2019980200</v>
      </c>
      <c r="B99" t="s">
        <v>377</v>
      </c>
      <c r="C99" t="s">
        <v>378</v>
      </c>
      <c r="D99" t="s">
        <v>379</v>
      </c>
      <c r="E99" s="27">
        <v>13.343333333333334</v>
      </c>
      <c r="F99" s="27">
        <v>4.8866666666666667</v>
      </c>
      <c r="G99" s="27">
        <v>4.9433333333333334</v>
      </c>
      <c r="H99" s="27">
        <v>1.3433333333333335</v>
      </c>
      <c r="I99" s="27">
        <v>1.1166666666666667</v>
      </c>
      <c r="J99" s="27">
        <v>3.2266666666666666</v>
      </c>
      <c r="K99" s="27">
        <v>2.4466666666666668</v>
      </c>
      <c r="L99" s="27">
        <v>1.1100000000000001</v>
      </c>
      <c r="M99" s="27">
        <v>3.9433333333333334</v>
      </c>
      <c r="N99" s="27">
        <v>3.5533333333333332</v>
      </c>
      <c r="O99" s="27">
        <v>0.63</v>
      </c>
      <c r="P99" s="27">
        <v>1.71</v>
      </c>
      <c r="Q99" s="27">
        <v>3.9233333333333333</v>
      </c>
      <c r="R99" s="27">
        <v>4.0533333333333337</v>
      </c>
      <c r="S99" s="27">
        <v>5.1866666666666665</v>
      </c>
      <c r="T99" s="27">
        <v>2.8366666666666664</v>
      </c>
      <c r="U99" s="27">
        <v>4.6766666666666667</v>
      </c>
      <c r="V99" s="27">
        <v>1.4466666666666665</v>
      </c>
      <c r="W99" s="27">
        <v>2.14</v>
      </c>
      <c r="X99" s="27">
        <v>1.8166666666666667</v>
      </c>
      <c r="Y99" s="27">
        <v>19.8</v>
      </c>
      <c r="Z99" s="27">
        <v>4.47</v>
      </c>
      <c r="AA99" s="27">
        <v>3.0133333333333332</v>
      </c>
      <c r="AB99" s="27">
        <v>1.5166666666666666</v>
      </c>
      <c r="AC99" s="27">
        <v>3.0933333333333337</v>
      </c>
      <c r="AD99" s="27">
        <v>2.0500000000000003</v>
      </c>
      <c r="AE99" s="29">
        <v>848.66666666666663</v>
      </c>
      <c r="AF99" s="29">
        <v>274333.33333333331</v>
      </c>
      <c r="AG99" s="25">
        <v>4.8916666666667021</v>
      </c>
      <c r="AH99" s="29">
        <v>1094.5260698922168</v>
      </c>
      <c r="AI99" s="27" t="s">
        <v>829</v>
      </c>
      <c r="AJ99" s="27">
        <v>108.20034817100634</v>
      </c>
      <c r="AK99" s="27">
        <v>76.004674313151554</v>
      </c>
      <c r="AL99" s="27">
        <v>184.20502248415789</v>
      </c>
      <c r="AM99" s="27">
        <v>201.82244999999998</v>
      </c>
      <c r="AN99" s="27">
        <v>64</v>
      </c>
      <c r="AO99" s="30">
        <v>3.6336666666666666</v>
      </c>
      <c r="AP99" s="27">
        <v>142.16666666666666</v>
      </c>
      <c r="AQ99" s="27">
        <v>106.24</v>
      </c>
      <c r="AR99" s="27">
        <v>145.5</v>
      </c>
      <c r="AS99" s="27">
        <v>9.5533333333333328</v>
      </c>
      <c r="AT99" s="27">
        <v>459.12333333333339</v>
      </c>
      <c r="AU99" s="27">
        <v>5.5133333333333328</v>
      </c>
      <c r="AV99" s="27">
        <v>10.216666666666667</v>
      </c>
      <c r="AW99" s="27">
        <v>4.9633333333333338</v>
      </c>
      <c r="AX99" s="27">
        <v>24.556666666666668</v>
      </c>
      <c r="AY99" s="27">
        <v>33</v>
      </c>
      <c r="AZ99" s="27">
        <v>2.3400000000000003</v>
      </c>
      <c r="BA99" s="27">
        <v>1.0566666666666666</v>
      </c>
      <c r="BB99" s="27">
        <v>10.1</v>
      </c>
      <c r="BC99" s="27">
        <v>33.590000000000003</v>
      </c>
      <c r="BD99" s="27">
        <v>34.68</v>
      </c>
      <c r="BE99" s="27">
        <v>38.883333333333333</v>
      </c>
      <c r="BF99" s="27">
        <v>74.056666666666672</v>
      </c>
      <c r="BG99" s="27">
        <v>7.9899999999999993</v>
      </c>
      <c r="BH99" s="27">
        <v>11.426666666666668</v>
      </c>
      <c r="BI99" s="27">
        <v>10.833333333333334</v>
      </c>
      <c r="BJ99" s="27">
        <v>2.46</v>
      </c>
      <c r="BK99" s="27">
        <v>40</v>
      </c>
      <c r="BL99" s="27">
        <v>8.4833333333333325</v>
      </c>
      <c r="BM99" s="27">
        <v>10.58</v>
      </c>
    </row>
    <row r="100" spans="1:65" x14ac:dyDescent="0.15">
      <c r="A100" s="13">
        <v>2026740400</v>
      </c>
      <c r="B100" t="s">
        <v>377</v>
      </c>
      <c r="C100" t="s">
        <v>822</v>
      </c>
      <c r="D100" t="s">
        <v>823</v>
      </c>
      <c r="E100" s="27">
        <v>13.17003677202502</v>
      </c>
      <c r="F100" s="27">
        <v>4.8978621801448341</v>
      </c>
      <c r="G100" s="27">
        <v>4.9224470097499653</v>
      </c>
      <c r="H100" s="27">
        <v>2.9692990588217651</v>
      </c>
      <c r="I100" s="27">
        <v>1.0771940813586245</v>
      </c>
      <c r="J100" s="27">
        <v>1.8699793799830571</v>
      </c>
      <c r="K100" s="27">
        <v>2.1967384188235246</v>
      </c>
      <c r="L100" s="27">
        <v>1.1654045654104337</v>
      </c>
      <c r="M100" s="27">
        <v>4.2900766509478165</v>
      </c>
      <c r="N100" s="27">
        <v>4.5237627659906599</v>
      </c>
      <c r="O100" s="27">
        <v>0.54044364033444292</v>
      </c>
      <c r="P100" s="27">
        <v>1.7102561477982234</v>
      </c>
      <c r="Q100" s="27">
        <v>3.9624561853202187</v>
      </c>
      <c r="R100" s="27">
        <v>3.857637654852283</v>
      </c>
      <c r="S100" s="27">
        <v>4.9963972777533359</v>
      </c>
      <c r="T100" s="27">
        <v>2.235178237553074</v>
      </c>
      <c r="U100" s="27">
        <v>4.3735935230382941</v>
      </c>
      <c r="V100" s="27">
        <v>1.2790038808948534</v>
      </c>
      <c r="W100" s="27">
        <v>1.9428407799188723</v>
      </c>
      <c r="X100" s="27">
        <v>2.6382733237651261</v>
      </c>
      <c r="Y100" s="27">
        <v>19.584529525200136</v>
      </c>
      <c r="Z100" s="27">
        <v>4.4632491833213566</v>
      </c>
      <c r="AA100" s="27">
        <v>3.0328821152050858</v>
      </c>
      <c r="AB100" s="27">
        <v>0.8782097255450122</v>
      </c>
      <c r="AC100" s="27">
        <v>2.5341462526062251</v>
      </c>
      <c r="AD100" s="27">
        <v>1.9746672635389368</v>
      </c>
      <c r="AE100" s="29">
        <v>753.35664171347901</v>
      </c>
      <c r="AF100" s="29">
        <v>317986.40348045033</v>
      </c>
      <c r="AG100" s="25">
        <v>5.1612799951787336</v>
      </c>
      <c r="AH100" s="29">
        <v>1330.8289279676649</v>
      </c>
      <c r="AI100" s="27" t="s">
        <v>829</v>
      </c>
      <c r="AJ100" s="27">
        <v>92.584845584175056</v>
      </c>
      <c r="AK100" s="27">
        <v>69.923973527974013</v>
      </c>
      <c r="AL100" s="27">
        <v>162.50881911214907</v>
      </c>
      <c r="AM100" s="27">
        <v>193.48458701473112</v>
      </c>
      <c r="AN100" s="27">
        <v>47.889250575337407</v>
      </c>
      <c r="AO100" s="30">
        <v>3.671323484569204</v>
      </c>
      <c r="AP100" s="27">
        <v>192.5790690386049</v>
      </c>
      <c r="AQ100" s="27">
        <v>132.8851848258831</v>
      </c>
      <c r="AR100" s="27">
        <v>94.025929917393753</v>
      </c>
      <c r="AS100" s="27">
        <v>9.5761437196431256</v>
      </c>
      <c r="AT100" s="27">
        <v>491.43540160513606</v>
      </c>
      <c r="AU100" s="27">
        <v>5.3483702626154503</v>
      </c>
      <c r="AV100" s="27">
        <v>13.412738495283831</v>
      </c>
      <c r="AW100" s="27">
        <v>4.4074616119626127</v>
      </c>
      <c r="AX100" s="27">
        <v>13.967760568372819</v>
      </c>
      <c r="AY100" s="27">
        <v>31.057103377919319</v>
      </c>
      <c r="AZ100" s="27">
        <v>2.0500819882885102</v>
      </c>
      <c r="BA100" s="27">
        <v>0.98856054198283072</v>
      </c>
      <c r="BB100" s="27">
        <v>14.811545988796437</v>
      </c>
      <c r="BC100" s="27">
        <v>26.425095285741516</v>
      </c>
      <c r="BD100" s="27">
        <v>24.260098128987337</v>
      </c>
      <c r="BE100" s="27">
        <v>24.741098758944091</v>
      </c>
      <c r="BF100" s="27">
        <v>101.37984625434831</v>
      </c>
      <c r="BG100" s="27">
        <v>4.8415957112419612</v>
      </c>
      <c r="BH100" s="27">
        <v>11.371221763443826</v>
      </c>
      <c r="BI100" s="27">
        <v>11.947512996329253</v>
      </c>
      <c r="BJ100" s="27">
        <v>3.8094019560547294</v>
      </c>
      <c r="BK100" s="27">
        <v>51.453990506657362</v>
      </c>
      <c r="BL100" s="27">
        <v>9.0286095129780026</v>
      </c>
      <c r="BM100" s="27">
        <v>8.4439338352348461</v>
      </c>
    </row>
    <row r="101" spans="1:65" x14ac:dyDescent="0.15">
      <c r="A101" s="13">
        <v>2031740650</v>
      </c>
      <c r="B101" t="s">
        <v>377</v>
      </c>
      <c r="C101" t="s">
        <v>380</v>
      </c>
      <c r="D101" t="s">
        <v>381</v>
      </c>
      <c r="E101" s="27">
        <v>13.373333333333335</v>
      </c>
      <c r="F101" s="27">
        <v>4.9366666666666674</v>
      </c>
      <c r="G101" s="27">
        <v>4.92</v>
      </c>
      <c r="H101" s="27">
        <v>1.4133333333333333</v>
      </c>
      <c r="I101" s="27">
        <v>1.0766666666666667</v>
      </c>
      <c r="J101" s="27">
        <v>2.3333333333333335</v>
      </c>
      <c r="K101" s="27">
        <v>1.7533333333333332</v>
      </c>
      <c r="L101" s="27">
        <v>1.0566666666666666</v>
      </c>
      <c r="M101" s="27">
        <v>4.1000000000000005</v>
      </c>
      <c r="N101" s="27">
        <v>2.5233333333333334</v>
      </c>
      <c r="O101" s="27">
        <v>0.49333333333333335</v>
      </c>
      <c r="P101" s="27">
        <v>1.75</v>
      </c>
      <c r="Q101" s="27">
        <v>3.8333333333333335</v>
      </c>
      <c r="R101" s="27">
        <v>3.59</v>
      </c>
      <c r="S101" s="27">
        <v>4.8600000000000003</v>
      </c>
      <c r="T101" s="27">
        <v>2.2966666666666669</v>
      </c>
      <c r="U101" s="27">
        <v>4.62</v>
      </c>
      <c r="V101" s="27">
        <v>1.3033333333333335</v>
      </c>
      <c r="W101" s="27">
        <v>2.0266666666666668</v>
      </c>
      <c r="X101" s="27">
        <v>1.9600000000000002</v>
      </c>
      <c r="Y101" s="27">
        <v>18.796666666666667</v>
      </c>
      <c r="Z101" s="27">
        <v>4.91</v>
      </c>
      <c r="AA101" s="27">
        <v>2.92</v>
      </c>
      <c r="AB101" s="27">
        <v>1.25</v>
      </c>
      <c r="AC101" s="27">
        <v>3.0466666666666669</v>
      </c>
      <c r="AD101" s="27">
        <v>2.0933333333333333</v>
      </c>
      <c r="AE101" s="29">
        <v>988.33333333333337</v>
      </c>
      <c r="AF101" s="29">
        <v>401822.33333333331</v>
      </c>
      <c r="AG101" s="25">
        <v>4.6852777777778698</v>
      </c>
      <c r="AH101" s="29">
        <v>1549.6327341165791</v>
      </c>
      <c r="AI101" s="27" t="s">
        <v>829</v>
      </c>
      <c r="AJ101" s="27">
        <v>98.29899358385228</v>
      </c>
      <c r="AK101" s="27">
        <v>70.940327357862046</v>
      </c>
      <c r="AL101" s="27">
        <v>169.23932094171431</v>
      </c>
      <c r="AM101" s="27">
        <v>198.02455</v>
      </c>
      <c r="AN101" s="27">
        <v>58</v>
      </c>
      <c r="AO101" s="30">
        <v>3.69</v>
      </c>
      <c r="AP101" s="27">
        <v>173.16666666666666</v>
      </c>
      <c r="AQ101" s="27">
        <v>144.16666666666666</v>
      </c>
      <c r="AR101" s="27">
        <v>114.83333333333333</v>
      </c>
      <c r="AS101" s="27">
        <v>9.4066666666666663</v>
      </c>
      <c r="AT101" s="27">
        <v>493.33333333333331</v>
      </c>
      <c r="AU101" s="27">
        <v>5.3900000000000006</v>
      </c>
      <c r="AV101" s="27">
        <v>10.156666666666666</v>
      </c>
      <c r="AW101" s="27">
        <v>4.29</v>
      </c>
      <c r="AX101" s="27">
        <v>17.333333333333332</v>
      </c>
      <c r="AY101" s="27">
        <v>36.666666666666664</v>
      </c>
      <c r="AZ101" s="27">
        <v>2.186666666666667</v>
      </c>
      <c r="BA101" s="27">
        <v>1.0900000000000001</v>
      </c>
      <c r="BB101" s="27">
        <v>19.323333333333334</v>
      </c>
      <c r="BC101" s="27">
        <v>30.99</v>
      </c>
      <c r="BD101" s="27">
        <v>28.656666666666666</v>
      </c>
      <c r="BE101" s="27">
        <v>30.823333333333334</v>
      </c>
      <c r="BF101" s="27">
        <v>55</v>
      </c>
      <c r="BG101" s="27">
        <v>9.1788888888888902</v>
      </c>
      <c r="BH101" s="27">
        <v>14.666666666666666</v>
      </c>
      <c r="BI101" s="27">
        <v>27.5</v>
      </c>
      <c r="BJ101" s="27">
        <v>3.39</v>
      </c>
      <c r="BK101" s="27">
        <v>64</v>
      </c>
      <c r="BL101" s="27">
        <v>9.99</v>
      </c>
      <c r="BM101" s="27">
        <v>10.49</v>
      </c>
    </row>
    <row r="102" spans="1:65" x14ac:dyDescent="0.15">
      <c r="A102" s="13">
        <v>2038260700</v>
      </c>
      <c r="B102" t="s">
        <v>377</v>
      </c>
      <c r="C102" t="s">
        <v>382</v>
      </c>
      <c r="D102" t="s">
        <v>383</v>
      </c>
      <c r="E102" s="27">
        <v>12.479999999999999</v>
      </c>
      <c r="F102" s="27">
        <v>4.3</v>
      </c>
      <c r="G102" s="27">
        <v>4.8899999999999997</v>
      </c>
      <c r="H102" s="27">
        <v>1.1966666666666668</v>
      </c>
      <c r="I102" s="27">
        <v>1.0433333333333332</v>
      </c>
      <c r="J102" s="27">
        <v>1.53</v>
      </c>
      <c r="K102" s="27">
        <v>2.0666666666666664</v>
      </c>
      <c r="L102" s="27">
        <v>1.04</v>
      </c>
      <c r="M102" s="27">
        <v>4.29</v>
      </c>
      <c r="N102" s="27">
        <v>3.69</v>
      </c>
      <c r="O102" s="27">
        <v>0.52333333333333332</v>
      </c>
      <c r="P102" s="27">
        <v>1.74</v>
      </c>
      <c r="Q102" s="27">
        <v>3.9833333333333329</v>
      </c>
      <c r="R102" s="27">
        <v>3.9233333333333333</v>
      </c>
      <c r="S102" s="27">
        <v>5.1433333333333335</v>
      </c>
      <c r="T102" s="27">
        <v>2.2466666666666666</v>
      </c>
      <c r="U102" s="27">
        <v>4.5566666666666658</v>
      </c>
      <c r="V102" s="27">
        <v>1.1466666666666667</v>
      </c>
      <c r="W102" s="27">
        <v>2.02</v>
      </c>
      <c r="X102" s="27">
        <v>1.8399999999999999</v>
      </c>
      <c r="Y102" s="27">
        <v>20.55</v>
      </c>
      <c r="Z102" s="27">
        <v>4.4333333333333336</v>
      </c>
      <c r="AA102" s="27">
        <v>3.1533333333333338</v>
      </c>
      <c r="AB102" s="27">
        <v>0.87333333333333341</v>
      </c>
      <c r="AC102" s="27">
        <v>2.7266666666666666</v>
      </c>
      <c r="AD102" s="27">
        <v>2.1733333333333338</v>
      </c>
      <c r="AE102" s="29">
        <v>718.44666666666672</v>
      </c>
      <c r="AF102" s="29">
        <v>331850</v>
      </c>
      <c r="AG102" s="25">
        <v>5.0766666666666742</v>
      </c>
      <c r="AH102" s="29">
        <v>1358.5727624526396</v>
      </c>
      <c r="AI102" s="27" t="s">
        <v>829</v>
      </c>
      <c r="AJ102" s="27">
        <v>91.459806524154999</v>
      </c>
      <c r="AK102" s="27">
        <v>66.574297968080273</v>
      </c>
      <c r="AL102" s="27">
        <v>158.03410449223526</v>
      </c>
      <c r="AM102" s="27">
        <v>202.42245000000003</v>
      </c>
      <c r="AN102" s="27">
        <v>63.206666666666671</v>
      </c>
      <c r="AO102" s="30">
        <v>3.6043333333333334</v>
      </c>
      <c r="AP102" s="27">
        <v>86.333333333333329</v>
      </c>
      <c r="AQ102" s="27">
        <v>113.33333333333333</v>
      </c>
      <c r="AR102" s="27">
        <v>95.5</v>
      </c>
      <c r="AS102" s="27">
        <v>9.1233333333333331</v>
      </c>
      <c r="AT102" s="27">
        <v>517.9</v>
      </c>
      <c r="AU102" s="27">
        <v>4.6399999999999997</v>
      </c>
      <c r="AV102" s="27">
        <v>12.923333333333334</v>
      </c>
      <c r="AW102" s="27">
        <v>4.99</v>
      </c>
      <c r="AX102" s="27">
        <v>14.833333333333334</v>
      </c>
      <c r="AY102" s="27">
        <v>41.666666666666664</v>
      </c>
      <c r="AZ102" s="27">
        <v>2.2966666666666669</v>
      </c>
      <c r="BA102" s="27">
        <v>0.98999999999999988</v>
      </c>
      <c r="BB102" s="27">
        <v>11</v>
      </c>
      <c r="BC102" s="27">
        <v>31.656666666666666</v>
      </c>
      <c r="BD102" s="27">
        <v>30.596666666666664</v>
      </c>
      <c r="BE102" s="27">
        <v>31.323333333333334</v>
      </c>
      <c r="BF102" s="27">
        <v>57.5</v>
      </c>
      <c r="BG102" s="27">
        <v>15.511111111111111</v>
      </c>
      <c r="BH102" s="27">
        <v>6.19</v>
      </c>
      <c r="BI102" s="27">
        <v>10.6</v>
      </c>
      <c r="BJ102" s="27">
        <v>2.17</v>
      </c>
      <c r="BK102" s="27">
        <v>45.833333333333336</v>
      </c>
      <c r="BL102" s="27">
        <v>9.1666666666666661</v>
      </c>
      <c r="BM102" s="27">
        <v>10.94</v>
      </c>
    </row>
    <row r="103" spans="1:65" x14ac:dyDescent="0.15">
      <c r="A103" s="13">
        <v>2041460750</v>
      </c>
      <c r="B103" t="s">
        <v>377</v>
      </c>
      <c r="C103" t="s">
        <v>384</v>
      </c>
      <c r="D103" t="s">
        <v>385</v>
      </c>
      <c r="E103" s="27">
        <v>12.426666666666668</v>
      </c>
      <c r="F103" s="27">
        <v>3.8766666666666665</v>
      </c>
      <c r="G103" s="27">
        <v>4.6733333333333329</v>
      </c>
      <c r="H103" s="27">
        <v>1.2066666666666668</v>
      </c>
      <c r="I103" s="27">
        <v>0.97333333333333327</v>
      </c>
      <c r="J103" s="27">
        <v>1.7466666666666668</v>
      </c>
      <c r="K103" s="27">
        <v>1.4466666666666665</v>
      </c>
      <c r="L103" s="27">
        <v>1.01</v>
      </c>
      <c r="M103" s="27">
        <v>4.24</v>
      </c>
      <c r="N103" s="27">
        <v>3.0500000000000003</v>
      </c>
      <c r="O103" s="27">
        <v>0.53666666666666674</v>
      </c>
      <c r="P103" s="27">
        <v>1.6066666666666667</v>
      </c>
      <c r="Q103" s="27">
        <v>3.8833333333333333</v>
      </c>
      <c r="R103" s="27">
        <v>3.34</v>
      </c>
      <c r="S103" s="27">
        <v>4.66</v>
      </c>
      <c r="T103" s="27">
        <v>2.1533333333333333</v>
      </c>
      <c r="U103" s="27">
        <v>4.5566666666666658</v>
      </c>
      <c r="V103" s="27">
        <v>1.1733333333333333</v>
      </c>
      <c r="W103" s="27">
        <v>1.9866666666666666</v>
      </c>
      <c r="X103" s="27">
        <v>1.8800000000000001</v>
      </c>
      <c r="Y103" s="27">
        <v>19.626666666666669</v>
      </c>
      <c r="Z103" s="27">
        <v>4.09</v>
      </c>
      <c r="AA103" s="27">
        <v>2.6299999999999994</v>
      </c>
      <c r="AB103" s="27">
        <v>0.85</v>
      </c>
      <c r="AC103" s="27">
        <v>2.5099999999999998</v>
      </c>
      <c r="AD103" s="27">
        <v>2.0466666666666664</v>
      </c>
      <c r="AE103" s="29">
        <v>793.21999999999991</v>
      </c>
      <c r="AF103" s="29">
        <v>324316.66666666669</v>
      </c>
      <c r="AG103" s="25">
        <v>4.9166666666666989</v>
      </c>
      <c r="AH103" s="29">
        <v>1294.5142402764843</v>
      </c>
      <c r="AI103" s="27" t="s">
        <v>829</v>
      </c>
      <c r="AJ103" s="27">
        <v>97.555658732397035</v>
      </c>
      <c r="AK103" s="27">
        <v>70.623405596620188</v>
      </c>
      <c r="AL103" s="27">
        <v>168.17906432901722</v>
      </c>
      <c r="AM103" s="27">
        <v>198.22454999999999</v>
      </c>
      <c r="AN103" s="27">
        <v>51.446666666666665</v>
      </c>
      <c r="AO103" s="30">
        <v>3.4469999999999996</v>
      </c>
      <c r="AP103" s="27">
        <v>187.83333333333334</v>
      </c>
      <c r="AQ103" s="27">
        <v>123.89</v>
      </c>
      <c r="AR103" s="27">
        <v>83.776666666666657</v>
      </c>
      <c r="AS103" s="27">
        <v>9.5733333333333324</v>
      </c>
      <c r="AT103" s="27">
        <v>493.86333333333329</v>
      </c>
      <c r="AU103" s="27">
        <v>5.19</v>
      </c>
      <c r="AV103" s="27">
        <v>10.360000000000001</v>
      </c>
      <c r="AW103" s="27">
        <v>4.2399999999999993</v>
      </c>
      <c r="AX103" s="27">
        <v>19</v>
      </c>
      <c r="AY103" s="27">
        <v>27.5</v>
      </c>
      <c r="AZ103" s="27">
        <v>1.9733333333333334</v>
      </c>
      <c r="BA103" s="27">
        <v>0.98999999999999988</v>
      </c>
      <c r="BB103" s="27">
        <v>16.7</v>
      </c>
      <c r="BC103" s="27">
        <v>24.06</v>
      </c>
      <c r="BD103" s="27">
        <v>22.47</v>
      </c>
      <c r="BE103" s="27">
        <v>28.706666666666667</v>
      </c>
      <c r="BF103" s="27">
        <v>67.206666666666663</v>
      </c>
      <c r="BG103" s="27">
        <v>4.0783333333333331</v>
      </c>
      <c r="BH103" s="27">
        <v>6.4899999999999993</v>
      </c>
      <c r="BI103" s="27">
        <v>10</v>
      </c>
      <c r="BJ103" s="27">
        <v>2.3699999999999997</v>
      </c>
      <c r="BK103" s="27">
        <v>48.833333333333336</v>
      </c>
      <c r="BL103" s="27">
        <v>8.6300000000000008</v>
      </c>
      <c r="BM103" s="27">
        <v>11.100000000000001</v>
      </c>
    </row>
    <row r="104" spans="1:65" x14ac:dyDescent="0.15">
      <c r="A104" s="13">
        <v>2045820800</v>
      </c>
      <c r="B104" t="s">
        <v>377</v>
      </c>
      <c r="C104" t="s">
        <v>386</v>
      </c>
      <c r="D104" t="s">
        <v>387</v>
      </c>
      <c r="E104" s="27">
        <v>10.17</v>
      </c>
      <c r="F104" s="27">
        <v>4.0066666666666668</v>
      </c>
      <c r="G104" s="27">
        <v>4.6499999999999995</v>
      </c>
      <c r="H104" s="27">
        <v>1.1766666666666667</v>
      </c>
      <c r="I104" s="27">
        <v>0.95333333333333325</v>
      </c>
      <c r="J104" s="27">
        <v>1.5433333333333332</v>
      </c>
      <c r="K104" s="27">
        <v>1.7099999999999997</v>
      </c>
      <c r="L104" s="27">
        <v>1.0266666666666666</v>
      </c>
      <c r="M104" s="27">
        <v>3.4033333333333329</v>
      </c>
      <c r="N104" s="27">
        <v>2.6433333333333335</v>
      </c>
      <c r="O104" s="27">
        <v>0.45666666666666661</v>
      </c>
      <c r="P104" s="27">
        <v>1.5133333333333334</v>
      </c>
      <c r="Q104" s="27">
        <v>2.6133333333333333</v>
      </c>
      <c r="R104" s="27">
        <v>3.23</v>
      </c>
      <c r="S104" s="27">
        <v>3.81</v>
      </c>
      <c r="T104" s="27">
        <v>2.2466666666666666</v>
      </c>
      <c r="U104" s="27">
        <v>3.33</v>
      </c>
      <c r="V104" s="27">
        <v>0.9900000000000001</v>
      </c>
      <c r="W104" s="27">
        <v>1.46</v>
      </c>
      <c r="X104" s="27">
        <v>1.82</v>
      </c>
      <c r="Y104" s="27">
        <v>17.966666666666669</v>
      </c>
      <c r="Z104" s="27">
        <v>3.5433333333333334</v>
      </c>
      <c r="AA104" s="27">
        <v>3.2833333333333332</v>
      </c>
      <c r="AB104" s="27">
        <v>1.06</v>
      </c>
      <c r="AC104" s="27">
        <v>2.8733333333333335</v>
      </c>
      <c r="AD104" s="27">
        <v>1.93</v>
      </c>
      <c r="AE104" s="29">
        <v>833.54333333333341</v>
      </c>
      <c r="AF104" s="29">
        <v>375109.16666666669</v>
      </c>
      <c r="AG104" s="25">
        <v>4.7245833333334133</v>
      </c>
      <c r="AH104" s="29">
        <v>1462.3785413513313</v>
      </c>
      <c r="AI104" s="27" t="s">
        <v>829</v>
      </c>
      <c r="AJ104" s="27">
        <v>84.167485988279509</v>
      </c>
      <c r="AK104" s="27">
        <v>72.184345530493786</v>
      </c>
      <c r="AL104" s="27">
        <v>156.35183151877328</v>
      </c>
      <c r="AM104" s="27">
        <v>199.59315000000001</v>
      </c>
      <c r="AN104" s="27">
        <v>54.449999999999996</v>
      </c>
      <c r="AO104" s="30">
        <v>3.5619999999999998</v>
      </c>
      <c r="AP104" s="27">
        <v>120.52666666666669</v>
      </c>
      <c r="AQ104" s="27">
        <v>126.75</v>
      </c>
      <c r="AR104" s="27">
        <v>102.02</v>
      </c>
      <c r="AS104" s="27">
        <v>9.2933333333333348</v>
      </c>
      <c r="AT104" s="27">
        <v>482.99</v>
      </c>
      <c r="AU104" s="27">
        <v>4.873333333333334</v>
      </c>
      <c r="AV104" s="27">
        <v>8.0299999999999994</v>
      </c>
      <c r="AW104" s="27">
        <v>4.5433333333333339</v>
      </c>
      <c r="AX104" s="27">
        <v>17.296666666666667</v>
      </c>
      <c r="AY104" s="27">
        <v>33.013333333333328</v>
      </c>
      <c r="AZ104" s="27">
        <v>1.9533333333333331</v>
      </c>
      <c r="BA104" s="27">
        <v>1.1933333333333334</v>
      </c>
      <c r="BB104" s="27">
        <v>12.366666666666665</v>
      </c>
      <c r="BC104" s="27">
        <v>20.25</v>
      </c>
      <c r="BD104" s="27">
        <v>17.226666666666663</v>
      </c>
      <c r="BE104" s="27">
        <v>17.893333333333334</v>
      </c>
      <c r="BF104" s="27">
        <v>53.146666666666668</v>
      </c>
      <c r="BG104" s="27">
        <v>6.9994444444444435</v>
      </c>
      <c r="BH104" s="27">
        <v>12.08</v>
      </c>
      <c r="BI104" s="27">
        <v>14.5</v>
      </c>
      <c r="BJ104" s="27">
        <v>2.3533333333333331</v>
      </c>
      <c r="BK104" s="27">
        <v>46.933333333333337</v>
      </c>
      <c r="BL104" s="27">
        <v>8.8233333333333324</v>
      </c>
      <c r="BM104" s="27">
        <v>8.086666666666666</v>
      </c>
    </row>
    <row r="105" spans="1:65" x14ac:dyDescent="0.15">
      <c r="A105" s="13">
        <v>2048620900</v>
      </c>
      <c r="B105" t="s">
        <v>377</v>
      </c>
      <c r="C105" t="s">
        <v>388</v>
      </c>
      <c r="D105" t="s">
        <v>389</v>
      </c>
      <c r="E105" s="27">
        <v>13.7125205985612</v>
      </c>
      <c r="F105" s="27">
        <v>5.1130645630249649</v>
      </c>
      <c r="G105" s="27">
        <v>5.0151779173207727</v>
      </c>
      <c r="H105" s="27">
        <v>1.6255765185452382</v>
      </c>
      <c r="I105" s="27">
        <v>1.1893623882205364</v>
      </c>
      <c r="J105" s="27">
        <v>2.0465613038560924</v>
      </c>
      <c r="K105" s="27">
        <v>1.945693656173817</v>
      </c>
      <c r="L105" s="27">
        <v>1.1242267149785454</v>
      </c>
      <c r="M105" s="27">
        <v>4.2062521073353789</v>
      </c>
      <c r="N105" s="27">
        <v>2.7809036742381452</v>
      </c>
      <c r="O105" s="27">
        <v>0.56380162035302295</v>
      </c>
      <c r="P105" s="27">
        <v>1.6704229626046063</v>
      </c>
      <c r="Q105" s="27">
        <v>3.6711424689616456</v>
      </c>
      <c r="R105" s="27">
        <v>4.1526221204097871</v>
      </c>
      <c r="S105" s="27">
        <v>4.9452032398896062</v>
      </c>
      <c r="T105" s="27">
        <v>3.5146218453695419</v>
      </c>
      <c r="U105" s="27">
        <v>4.8607355270730732</v>
      </c>
      <c r="V105" s="27">
        <v>1.2297873181748964</v>
      </c>
      <c r="W105" s="27">
        <v>1.9404393806079305</v>
      </c>
      <c r="X105" s="27">
        <v>2.294217943864636</v>
      </c>
      <c r="Y105" s="27">
        <v>19.804331847691216</v>
      </c>
      <c r="Z105" s="27">
        <v>5.3800309956658525</v>
      </c>
      <c r="AA105" s="27">
        <v>3.6655231392577527</v>
      </c>
      <c r="AB105" s="27">
        <v>1.1059739824898622</v>
      </c>
      <c r="AC105" s="27">
        <v>3.1911985116399357</v>
      </c>
      <c r="AD105" s="27">
        <v>2.1219265985915006</v>
      </c>
      <c r="AE105" s="29">
        <v>978.1876881102163</v>
      </c>
      <c r="AF105" s="29">
        <v>314516.18508407619</v>
      </c>
      <c r="AG105" s="25">
        <v>4.8318962208092664</v>
      </c>
      <c r="AH105" s="29">
        <v>1252.4933523616673</v>
      </c>
      <c r="AI105" s="27" t="s">
        <v>829</v>
      </c>
      <c r="AJ105" s="27">
        <v>93.161928895925328</v>
      </c>
      <c r="AK105" s="27">
        <v>71.971334765554786</v>
      </c>
      <c r="AL105" s="27">
        <v>165.1332636614801</v>
      </c>
      <c r="AM105" s="27">
        <v>198.70007511032691</v>
      </c>
      <c r="AN105" s="27">
        <v>55.474351021147676</v>
      </c>
      <c r="AO105" s="30">
        <v>3.7483620179156811</v>
      </c>
      <c r="AP105" s="27">
        <v>162.05863667103696</v>
      </c>
      <c r="AQ105" s="27">
        <v>106.35935297523049</v>
      </c>
      <c r="AR105" s="27">
        <v>92.386517025059092</v>
      </c>
      <c r="AS105" s="27">
        <v>9.515560715467414</v>
      </c>
      <c r="AT105" s="27">
        <v>495.7941044166198</v>
      </c>
      <c r="AU105" s="27">
        <v>4.4101782663102673</v>
      </c>
      <c r="AV105" s="27">
        <v>11.850767522168402</v>
      </c>
      <c r="AW105" s="27">
        <v>4.345021458333866</v>
      </c>
      <c r="AX105" s="27">
        <v>22.464414327985764</v>
      </c>
      <c r="AY105" s="27">
        <v>41.301330274022327</v>
      </c>
      <c r="AZ105" s="27">
        <v>2.3026873863970558</v>
      </c>
      <c r="BA105" s="27">
        <v>1.011864795356221</v>
      </c>
      <c r="BB105" s="27">
        <v>15.719746854946488</v>
      </c>
      <c r="BC105" s="27">
        <v>51.007267287617061</v>
      </c>
      <c r="BD105" s="27">
        <v>33.521022247742664</v>
      </c>
      <c r="BE105" s="27">
        <v>55.750333688177399</v>
      </c>
      <c r="BF105" s="27">
        <v>81.459990054641139</v>
      </c>
      <c r="BG105" s="27">
        <v>10.09282200130526</v>
      </c>
      <c r="BH105" s="27">
        <v>10.225957252336501</v>
      </c>
      <c r="BI105" s="27">
        <v>13.34289414000623</v>
      </c>
      <c r="BJ105" s="27">
        <v>2.8698538784557637</v>
      </c>
      <c r="BK105" s="27">
        <v>50.587748760803798</v>
      </c>
      <c r="BL105" s="27">
        <v>9.1323021723972193</v>
      </c>
      <c r="BM105" s="27">
        <v>10.235041566253992</v>
      </c>
    </row>
    <row r="106" spans="1:65" x14ac:dyDescent="0.15">
      <c r="A106" s="13">
        <v>2130460600</v>
      </c>
      <c r="B106" t="s">
        <v>390</v>
      </c>
      <c r="C106" t="s">
        <v>391</v>
      </c>
      <c r="D106" t="s">
        <v>392</v>
      </c>
      <c r="E106" s="27">
        <v>13.646666666666667</v>
      </c>
      <c r="F106" s="27">
        <v>5.3866666666666667</v>
      </c>
      <c r="G106" s="27">
        <v>4.75</v>
      </c>
      <c r="H106" s="27">
        <v>1.2566666666666666</v>
      </c>
      <c r="I106" s="27">
        <v>1.04</v>
      </c>
      <c r="J106" s="27">
        <v>2.02</v>
      </c>
      <c r="K106" s="27">
        <v>1.7966666666666669</v>
      </c>
      <c r="L106" s="27">
        <v>1.1100000000000001</v>
      </c>
      <c r="M106" s="27">
        <v>4.18</v>
      </c>
      <c r="N106" s="27">
        <v>3.23</v>
      </c>
      <c r="O106" s="27">
        <v>0.57999999999999996</v>
      </c>
      <c r="P106" s="27">
        <v>1.7299999999999998</v>
      </c>
      <c r="Q106" s="27">
        <v>3.9766666666666666</v>
      </c>
      <c r="R106" s="27">
        <v>3.65</v>
      </c>
      <c r="S106" s="27">
        <v>4.54</v>
      </c>
      <c r="T106" s="27">
        <v>2.1800000000000002</v>
      </c>
      <c r="U106" s="27">
        <v>4.3033333333333337</v>
      </c>
      <c r="V106" s="27">
        <v>1.2833333333333334</v>
      </c>
      <c r="W106" s="27">
        <v>1.9466666666666665</v>
      </c>
      <c r="X106" s="27">
        <v>1.8933333333333333</v>
      </c>
      <c r="Y106" s="27">
        <v>20</v>
      </c>
      <c r="Z106" s="27">
        <v>4.4466666666666663</v>
      </c>
      <c r="AA106" s="27">
        <v>3.0233333333333334</v>
      </c>
      <c r="AB106" s="27">
        <v>0.8833333333333333</v>
      </c>
      <c r="AC106" s="27">
        <v>2.9033333333333338</v>
      </c>
      <c r="AD106" s="27">
        <v>2.0299999999999998</v>
      </c>
      <c r="AE106" s="29">
        <v>981.66666666666663</v>
      </c>
      <c r="AF106" s="29">
        <v>351975</v>
      </c>
      <c r="AG106" s="25">
        <v>4.7129166666666871</v>
      </c>
      <c r="AH106" s="29">
        <v>1376.0318508346852</v>
      </c>
      <c r="AI106" s="27" t="s">
        <v>829</v>
      </c>
      <c r="AJ106" s="27">
        <v>90.874952282099272</v>
      </c>
      <c r="AK106" s="27">
        <v>109.72254400112115</v>
      </c>
      <c r="AL106" s="27">
        <v>200.59749628322044</v>
      </c>
      <c r="AM106" s="27">
        <v>189.79835000000003</v>
      </c>
      <c r="AN106" s="27">
        <v>54.610000000000007</v>
      </c>
      <c r="AO106" s="30">
        <v>3.7753333333333337</v>
      </c>
      <c r="AP106" s="27">
        <v>80.026666666666657</v>
      </c>
      <c r="AQ106" s="27">
        <v>97.283333333333346</v>
      </c>
      <c r="AR106" s="27">
        <v>98.166666666666671</v>
      </c>
      <c r="AS106" s="27">
        <v>9.4933333333333341</v>
      </c>
      <c r="AT106" s="27">
        <v>314.27333333333331</v>
      </c>
      <c r="AU106" s="27">
        <v>4.3033333333333337</v>
      </c>
      <c r="AV106" s="27">
        <v>10.546666666666665</v>
      </c>
      <c r="AW106" s="27">
        <v>4.4633333333333338</v>
      </c>
      <c r="AX106" s="27">
        <v>19.633333333333333</v>
      </c>
      <c r="AY106" s="27">
        <v>58.71</v>
      </c>
      <c r="AZ106" s="27">
        <v>2.3466666666666667</v>
      </c>
      <c r="BA106" s="27">
        <v>0.99333333333333329</v>
      </c>
      <c r="BB106" s="27">
        <v>14.87</v>
      </c>
      <c r="BC106" s="27">
        <v>52.926666666666677</v>
      </c>
      <c r="BD106" s="27">
        <v>40.073333333333331</v>
      </c>
      <c r="BE106" s="27">
        <v>53.76</v>
      </c>
      <c r="BF106" s="27">
        <v>104.89999999999999</v>
      </c>
      <c r="BG106" s="27">
        <v>12.221666666666669</v>
      </c>
      <c r="BH106" s="27">
        <v>11.833333333333334</v>
      </c>
      <c r="BI106" s="27">
        <v>16.833333333333332</v>
      </c>
      <c r="BJ106" s="27">
        <v>2.8466666666666662</v>
      </c>
      <c r="BK106" s="27">
        <v>58.009999999999991</v>
      </c>
      <c r="BL106" s="27">
        <v>9.8400000000000016</v>
      </c>
      <c r="BM106" s="27">
        <v>12.82</v>
      </c>
    </row>
    <row r="107" spans="1:65" x14ac:dyDescent="0.15">
      <c r="A107" s="13">
        <v>2131140700</v>
      </c>
      <c r="B107" t="s">
        <v>390</v>
      </c>
      <c r="C107" t="s">
        <v>393</v>
      </c>
      <c r="D107" t="s">
        <v>394</v>
      </c>
      <c r="E107" s="27">
        <v>14.49</v>
      </c>
      <c r="F107" s="27">
        <v>5.5866666666666669</v>
      </c>
      <c r="G107" s="27">
        <v>4.7166666666666677</v>
      </c>
      <c r="H107" s="27">
        <v>1.3466666666666667</v>
      </c>
      <c r="I107" s="27">
        <v>1.0266666666666666</v>
      </c>
      <c r="J107" s="27">
        <v>1.51</v>
      </c>
      <c r="K107" s="27">
        <v>1.4799999999999998</v>
      </c>
      <c r="L107" s="27">
        <v>1.08</v>
      </c>
      <c r="M107" s="27">
        <v>3.4166666666666665</v>
      </c>
      <c r="N107" s="27">
        <v>2.7366666666666668</v>
      </c>
      <c r="O107" s="27">
        <v>0.54999999999999993</v>
      </c>
      <c r="P107" s="27">
        <v>1.7933333333333332</v>
      </c>
      <c r="Q107" s="27">
        <v>3.78</v>
      </c>
      <c r="R107" s="27">
        <v>3.6133333333333333</v>
      </c>
      <c r="S107" s="27">
        <v>4.28</v>
      </c>
      <c r="T107" s="27">
        <v>2.31</v>
      </c>
      <c r="U107" s="27">
        <v>4.2666666666666666</v>
      </c>
      <c r="V107" s="27">
        <v>1.3</v>
      </c>
      <c r="W107" s="27">
        <v>1.9366666666666668</v>
      </c>
      <c r="X107" s="27">
        <v>1.8399999999999999</v>
      </c>
      <c r="Y107" s="27">
        <v>19.91</v>
      </c>
      <c r="Z107" s="27">
        <v>4.9033333333333333</v>
      </c>
      <c r="AA107" s="27">
        <v>3.1366666666666667</v>
      </c>
      <c r="AB107" s="27">
        <v>0.86333333333333329</v>
      </c>
      <c r="AC107" s="27">
        <v>3.6133333333333333</v>
      </c>
      <c r="AD107" s="27">
        <v>2.1566666666666667</v>
      </c>
      <c r="AE107" s="29">
        <v>1314.7533333333333</v>
      </c>
      <c r="AF107" s="29">
        <v>338400</v>
      </c>
      <c r="AG107" s="25">
        <v>4.2119444444446401</v>
      </c>
      <c r="AH107" s="29">
        <v>1247.9005446198346</v>
      </c>
      <c r="AI107" s="27" t="s">
        <v>829</v>
      </c>
      <c r="AJ107" s="27">
        <v>90.920216574721053</v>
      </c>
      <c r="AK107" s="27">
        <v>105.77596795993179</v>
      </c>
      <c r="AL107" s="27">
        <v>196.69618453465284</v>
      </c>
      <c r="AM107" s="27">
        <v>184.63310000000001</v>
      </c>
      <c r="AN107" s="27">
        <v>71.760000000000005</v>
      </c>
      <c r="AO107" s="30">
        <v>4.125</v>
      </c>
      <c r="AP107" s="27">
        <v>61.890000000000008</v>
      </c>
      <c r="AQ107" s="27">
        <v>82.5</v>
      </c>
      <c r="AR107" s="27">
        <v>87.223333333333343</v>
      </c>
      <c r="AS107" s="27">
        <v>9.7666666666666675</v>
      </c>
      <c r="AT107" s="27">
        <v>368.89000000000004</v>
      </c>
      <c r="AU107" s="27">
        <v>4.8666666666666671</v>
      </c>
      <c r="AV107" s="27">
        <v>12.656666666666666</v>
      </c>
      <c r="AW107" s="27">
        <v>4.4066666666666672</v>
      </c>
      <c r="AX107" s="27">
        <v>16.873333333333331</v>
      </c>
      <c r="AY107" s="27">
        <v>84.443333333333328</v>
      </c>
      <c r="AZ107" s="27">
        <v>2.69</v>
      </c>
      <c r="BA107" s="27">
        <v>0.96</v>
      </c>
      <c r="BB107" s="27">
        <v>19.566666666666666</v>
      </c>
      <c r="BC107" s="27">
        <v>45.49666666666667</v>
      </c>
      <c r="BD107" s="27">
        <v>37.5</v>
      </c>
      <c r="BE107" s="27">
        <v>44.386666666666663</v>
      </c>
      <c r="BF107" s="27">
        <v>77.333333333333329</v>
      </c>
      <c r="BG107" s="27">
        <v>9.9375</v>
      </c>
      <c r="BH107" s="27">
        <v>12.613333333333335</v>
      </c>
      <c r="BI107" s="27">
        <v>19.666666666666668</v>
      </c>
      <c r="BJ107" s="27">
        <v>2.93</v>
      </c>
      <c r="BK107" s="27">
        <v>64.556666666666672</v>
      </c>
      <c r="BL107" s="27">
        <v>9.1366666666666667</v>
      </c>
      <c r="BM107" s="27">
        <v>9.6</v>
      </c>
    </row>
    <row r="108" spans="1:65" x14ac:dyDescent="0.15">
      <c r="A108" s="13">
        <v>2210780100</v>
      </c>
      <c r="B108" t="s">
        <v>395</v>
      </c>
      <c r="C108" t="s">
        <v>396</v>
      </c>
      <c r="D108" t="s">
        <v>397</v>
      </c>
      <c r="E108" s="27">
        <v>13.550000000000002</v>
      </c>
      <c r="F108" s="27">
        <v>4.7566666666666668</v>
      </c>
      <c r="G108" s="27">
        <v>4.6166666666666663</v>
      </c>
      <c r="H108" s="27">
        <v>1.3500000000000003</v>
      </c>
      <c r="I108" s="27">
        <v>1.1066666666666667</v>
      </c>
      <c r="J108" s="27">
        <v>2.5533333333333332</v>
      </c>
      <c r="K108" s="27">
        <v>2.4333333333333331</v>
      </c>
      <c r="L108" s="27">
        <v>0.97000000000000008</v>
      </c>
      <c r="M108" s="27">
        <v>3.8800000000000003</v>
      </c>
      <c r="N108" s="27">
        <v>3.3533333333333331</v>
      </c>
      <c r="O108" s="27">
        <v>0.56999999999999995</v>
      </c>
      <c r="P108" s="27">
        <v>1.7666666666666666</v>
      </c>
      <c r="Q108" s="27">
        <v>4.18</v>
      </c>
      <c r="R108" s="27">
        <v>3.706666666666667</v>
      </c>
      <c r="S108" s="27">
        <v>5.0433333333333339</v>
      </c>
      <c r="T108" s="27">
        <v>2.2399999999999998</v>
      </c>
      <c r="U108" s="27">
        <v>4.5199999999999996</v>
      </c>
      <c r="V108" s="27">
        <v>1.3099999999999998</v>
      </c>
      <c r="W108" s="27">
        <v>1.8766666666666667</v>
      </c>
      <c r="X108" s="27">
        <v>1.8966666666666665</v>
      </c>
      <c r="Y108" s="27">
        <v>20.113333333333333</v>
      </c>
      <c r="Z108" s="27">
        <v>4.8033333333333337</v>
      </c>
      <c r="AA108" s="27">
        <v>3.1300000000000003</v>
      </c>
      <c r="AB108" s="27">
        <v>1.2433333333333334</v>
      </c>
      <c r="AC108" s="27">
        <v>3.1633333333333336</v>
      </c>
      <c r="AD108" s="27">
        <v>2.1999999999999997</v>
      </c>
      <c r="AE108" s="29">
        <v>921.16666666666663</v>
      </c>
      <c r="AF108" s="29">
        <v>365462</v>
      </c>
      <c r="AG108" s="25">
        <v>4.84</v>
      </c>
      <c r="AH108" s="29">
        <v>1446.9482437462677</v>
      </c>
      <c r="AI108" s="27">
        <v>193.51004134759827</v>
      </c>
      <c r="AJ108" s="27" t="s">
        <v>829</v>
      </c>
      <c r="AK108" s="27" t="s">
        <v>829</v>
      </c>
      <c r="AL108" s="27">
        <v>193.51004134759827</v>
      </c>
      <c r="AM108" s="27">
        <v>184.44709999999998</v>
      </c>
      <c r="AN108" s="27">
        <v>47.826666666666661</v>
      </c>
      <c r="AO108" s="30">
        <v>3.6053333333333337</v>
      </c>
      <c r="AP108" s="27">
        <v>114</v>
      </c>
      <c r="AQ108" s="27">
        <v>71.793333333333337</v>
      </c>
      <c r="AR108" s="27">
        <v>104.91666666666667</v>
      </c>
      <c r="AS108" s="27">
        <v>10.469999999999999</v>
      </c>
      <c r="AT108" s="27">
        <v>515.38</v>
      </c>
      <c r="AU108" s="27">
        <v>4.0333333333333332</v>
      </c>
      <c r="AV108" s="27">
        <v>9.8266666666666662</v>
      </c>
      <c r="AW108" s="27">
        <v>4.5233333333333334</v>
      </c>
      <c r="AX108" s="27">
        <v>16.943333333333332</v>
      </c>
      <c r="AY108" s="27">
        <v>31.5</v>
      </c>
      <c r="AZ108" s="27">
        <v>2.06</v>
      </c>
      <c r="BA108" s="27">
        <v>1.1299999999999999</v>
      </c>
      <c r="BB108" s="27">
        <v>15.049999999999999</v>
      </c>
      <c r="BC108" s="27">
        <v>29.206666666666663</v>
      </c>
      <c r="BD108" s="27">
        <v>18.153333333333332</v>
      </c>
      <c r="BE108" s="27">
        <v>33.826666666666668</v>
      </c>
      <c r="BF108" s="27">
        <v>80.333333333333329</v>
      </c>
      <c r="BG108" s="27">
        <v>6.110555555555556</v>
      </c>
      <c r="BH108" s="27">
        <v>9.9633333333333329</v>
      </c>
      <c r="BI108" s="27">
        <v>14.5</v>
      </c>
      <c r="BJ108" s="27">
        <v>3.11</v>
      </c>
      <c r="BK108" s="27">
        <v>54.199999999999996</v>
      </c>
      <c r="BL108" s="27">
        <v>9.8433333333333337</v>
      </c>
      <c r="BM108" s="27">
        <v>10.153333333333334</v>
      </c>
    </row>
    <row r="109" spans="1:65" x14ac:dyDescent="0.15">
      <c r="A109" s="13">
        <v>2212940200</v>
      </c>
      <c r="B109" t="s">
        <v>395</v>
      </c>
      <c r="C109" t="s">
        <v>398</v>
      </c>
      <c r="D109" t="s">
        <v>399</v>
      </c>
      <c r="E109" s="27">
        <v>13.083333333333334</v>
      </c>
      <c r="F109" s="27">
        <v>4.7600000000000007</v>
      </c>
      <c r="G109" s="27">
        <v>4.4866666666666672</v>
      </c>
      <c r="H109" s="27">
        <v>1.32</v>
      </c>
      <c r="I109" s="27">
        <v>1.1166666666666667</v>
      </c>
      <c r="J109" s="27">
        <v>2.4733333333333332</v>
      </c>
      <c r="K109" s="27">
        <v>2.1733333333333333</v>
      </c>
      <c r="L109" s="27">
        <v>1.07</v>
      </c>
      <c r="M109" s="27">
        <v>4.456666666666667</v>
      </c>
      <c r="N109" s="27">
        <v>3.9233333333333333</v>
      </c>
      <c r="O109" s="27">
        <v>0.59666666666666668</v>
      </c>
      <c r="P109" s="27">
        <v>1.7966666666666669</v>
      </c>
      <c r="Q109" s="27">
        <v>4.1433333333333335</v>
      </c>
      <c r="R109" s="27">
        <v>3.9633333333333334</v>
      </c>
      <c r="S109" s="27">
        <v>4.5366666666666662</v>
      </c>
      <c r="T109" s="27">
        <v>2.7266666666666666</v>
      </c>
      <c r="U109" s="27">
        <v>4.4733333333333336</v>
      </c>
      <c r="V109" s="27">
        <v>1.4400000000000002</v>
      </c>
      <c r="W109" s="27">
        <v>2.1633333333333336</v>
      </c>
      <c r="X109" s="27">
        <v>1.9400000000000002</v>
      </c>
      <c r="Y109" s="27">
        <v>21.406666666666666</v>
      </c>
      <c r="Z109" s="27">
        <v>5.8299999999999992</v>
      </c>
      <c r="AA109" s="27">
        <v>2.9600000000000004</v>
      </c>
      <c r="AB109" s="27">
        <v>1.4033333333333333</v>
      </c>
      <c r="AC109" s="27">
        <v>3.4233333333333333</v>
      </c>
      <c r="AD109" s="27">
        <v>2.2433333333333336</v>
      </c>
      <c r="AE109" s="29">
        <v>1192.5</v>
      </c>
      <c r="AF109" s="29">
        <v>414628.66666666669</v>
      </c>
      <c r="AG109" s="25">
        <v>4.8749999999999734</v>
      </c>
      <c r="AH109" s="29">
        <v>1650.1890193605966</v>
      </c>
      <c r="AI109" s="27">
        <v>100.83890717100616</v>
      </c>
      <c r="AJ109" s="27" t="s">
        <v>829</v>
      </c>
      <c r="AK109" s="27" t="s">
        <v>829</v>
      </c>
      <c r="AL109" s="27">
        <v>100.83890717100616</v>
      </c>
      <c r="AM109" s="27">
        <v>185.02919999999997</v>
      </c>
      <c r="AN109" s="27">
        <v>79.416666666666671</v>
      </c>
      <c r="AO109" s="30">
        <v>3.6193333333333335</v>
      </c>
      <c r="AP109" s="27">
        <v>96.666666666666671</v>
      </c>
      <c r="AQ109" s="27">
        <v>118.40666666666668</v>
      </c>
      <c r="AR109" s="27">
        <v>112.66666666666667</v>
      </c>
      <c r="AS109" s="27">
        <v>9.0066666666666677</v>
      </c>
      <c r="AT109" s="27">
        <v>379.74</v>
      </c>
      <c r="AU109" s="27">
        <v>4.8433333333333337</v>
      </c>
      <c r="AV109" s="27">
        <v>10.423333333333334</v>
      </c>
      <c r="AW109" s="27">
        <v>4.583333333333333</v>
      </c>
      <c r="AX109" s="27">
        <v>18.666666666666668</v>
      </c>
      <c r="AY109" s="27">
        <v>50.833333333333336</v>
      </c>
      <c r="AZ109" s="27">
        <v>2.5666666666666669</v>
      </c>
      <c r="BA109" s="27">
        <v>1.1533333333333333</v>
      </c>
      <c r="BB109" s="27">
        <v>12.746666666666668</v>
      </c>
      <c r="BC109" s="27">
        <v>27.09</v>
      </c>
      <c r="BD109" s="27">
        <v>24.746666666666666</v>
      </c>
      <c r="BE109" s="27">
        <v>35.880000000000003</v>
      </c>
      <c r="BF109" s="27">
        <v>118.16666666666667</v>
      </c>
      <c r="BG109" s="27">
        <v>9.9927777777777766</v>
      </c>
      <c r="BH109" s="27">
        <v>12.576666666666668</v>
      </c>
      <c r="BI109" s="27">
        <v>20</v>
      </c>
      <c r="BJ109" s="27">
        <v>2.7099999999999995</v>
      </c>
      <c r="BK109" s="27">
        <v>67.48</v>
      </c>
      <c r="BL109" s="27">
        <v>9.4633333333333329</v>
      </c>
      <c r="BM109" s="27">
        <v>10.31</v>
      </c>
    </row>
    <row r="110" spans="1:65" x14ac:dyDescent="0.15">
      <c r="A110" s="13">
        <v>2226380365</v>
      </c>
      <c r="B110" t="s">
        <v>395</v>
      </c>
      <c r="C110" t="s">
        <v>400</v>
      </c>
      <c r="D110" t="s">
        <v>401</v>
      </c>
      <c r="E110" s="27">
        <v>14.92</v>
      </c>
      <c r="F110" s="27">
        <v>5.81</v>
      </c>
      <c r="G110" s="27">
        <v>5.1766666666666667</v>
      </c>
      <c r="H110" s="27">
        <v>1.3</v>
      </c>
      <c r="I110" s="27">
        <v>1.0466666666666666</v>
      </c>
      <c r="J110" s="27">
        <v>2.4666666666666663</v>
      </c>
      <c r="K110" s="27">
        <v>2.2033333333333336</v>
      </c>
      <c r="L110" s="27">
        <v>1.7866666666666664</v>
      </c>
      <c r="M110" s="27">
        <v>3.8766666666666669</v>
      </c>
      <c r="N110" s="27">
        <v>3.5366666666666666</v>
      </c>
      <c r="O110" s="27">
        <v>0.63</v>
      </c>
      <c r="P110" s="27">
        <v>1.78</v>
      </c>
      <c r="Q110" s="27">
        <v>3.3833333333333333</v>
      </c>
      <c r="R110" s="27">
        <v>4.4833333333333334</v>
      </c>
      <c r="S110" s="27">
        <v>4.7299999999999995</v>
      </c>
      <c r="T110" s="27">
        <v>2.75</v>
      </c>
      <c r="U110" s="27">
        <v>4.6433333333333335</v>
      </c>
      <c r="V110" s="27">
        <v>1.4066666666666665</v>
      </c>
      <c r="W110" s="27">
        <v>2.2433333333333336</v>
      </c>
      <c r="X110" s="27">
        <v>2.5666666666666669</v>
      </c>
      <c r="Y110" s="27">
        <v>20.939999999999998</v>
      </c>
      <c r="Z110" s="27">
        <v>5.7733333333333334</v>
      </c>
      <c r="AA110" s="27">
        <v>3.0666666666666664</v>
      </c>
      <c r="AB110" s="27">
        <v>1.4233333333333331</v>
      </c>
      <c r="AC110" s="27">
        <v>3.14</v>
      </c>
      <c r="AD110" s="27">
        <v>2.0733333333333333</v>
      </c>
      <c r="AE110" s="29">
        <v>1243.8066666666666</v>
      </c>
      <c r="AF110" s="29">
        <v>423654.33333333331</v>
      </c>
      <c r="AG110" s="25">
        <v>4.764999999999973</v>
      </c>
      <c r="AH110" s="29">
        <v>1664.6390200637986</v>
      </c>
      <c r="AI110" s="27" t="s">
        <v>829</v>
      </c>
      <c r="AJ110" s="27">
        <v>140.87837940150072</v>
      </c>
      <c r="AK110" s="27">
        <v>31.960885549119705</v>
      </c>
      <c r="AL110" s="27">
        <v>172.83926495062042</v>
      </c>
      <c r="AM110" s="27">
        <v>187.67920000000001</v>
      </c>
      <c r="AN110" s="27">
        <v>61.98</v>
      </c>
      <c r="AO110" s="30">
        <v>3.7393333333333332</v>
      </c>
      <c r="AP110" s="27">
        <v>112.75</v>
      </c>
      <c r="AQ110" s="27">
        <v>102.08333333333333</v>
      </c>
      <c r="AR110" s="27">
        <v>124.89</v>
      </c>
      <c r="AS110" s="27">
        <v>10.636666666666667</v>
      </c>
      <c r="AT110" s="27">
        <v>477.36666666666662</v>
      </c>
      <c r="AU110" s="27">
        <v>4.0233333333333334</v>
      </c>
      <c r="AV110" s="27">
        <v>10.156666666666666</v>
      </c>
      <c r="AW110" s="27">
        <v>3.8533333333333335</v>
      </c>
      <c r="AX110" s="27">
        <v>21.33</v>
      </c>
      <c r="AY110" s="27">
        <v>39.5</v>
      </c>
      <c r="AZ110" s="27">
        <v>2.3233333333333337</v>
      </c>
      <c r="BA110" s="27">
        <v>1.3</v>
      </c>
      <c r="BB110" s="27">
        <v>16.64</v>
      </c>
      <c r="BC110" s="27">
        <v>49.5</v>
      </c>
      <c r="BD110" s="27">
        <v>28.593333333333334</v>
      </c>
      <c r="BE110" s="27">
        <v>38.056666666666672</v>
      </c>
      <c r="BF110" s="27">
        <v>95</v>
      </c>
      <c r="BG110" s="27">
        <v>6.176111111111112</v>
      </c>
      <c r="BH110" s="27">
        <v>11.486666666666666</v>
      </c>
      <c r="BI110" s="27">
        <v>15.666666666666666</v>
      </c>
      <c r="BJ110" s="27">
        <v>2.4966666666666666</v>
      </c>
      <c r="BK110" s="27">
        <v>48.03</v>
      </c>
      <c r="BL110" s="27">
        <v>9.42</v>
      </c>
      <c r="BM110" s="27">
        <v>11.82</v>
      </c>
    </row>
    <row r="111" spans="1:65" x14ac:dyDescent="0.15">
      <c r="A111" s="13">
        <v>2226380900</v>
      </c>
      <c r="B111" t="s">
        <v>395</v>
      </c>
      <c r="C111" t="s">
        <v>400</v>
      </c>
      <c r="D111" t="s">
        <v>402</v>
      </c>
      <c r="E111" s="27">
        <v>15.063333333333333</v>
      </c>
      <c r="F111" s="27">
        <v>5.2600000000000007</v>
      </c>
      <c r="G111" s="27">
        <v>5.2033333333333331</v>
      </c>
      <c r="H111" s="27">
        <v>1.4033333333333333</v>
      </c>
      <c r="I111" s="27">
        <v>1.04</v>
      </c>
      <c r="J111" s="27">
        <v>2.8966666666666665</v>
      </c>
      <c r="K111" s="27">
        <v>2.1300000000000003</v>
      </c>
      <c r="L111" s="27">
        <v>1.93</v>
      </c>
      <c r="M111" s="27">
        <v>3.81</v>
      </c>
      <c r="N111" s="27">
        <v>3.9166666666666665</v>
      </c>
      <c r="O111" s="27">
        <v>0.6366666666666666</v>
      </c>
      <c r="P111" s="27">
        <v>1.7533333333333332</v>
      </c>
      <c r="Q111" s="27">
        <v>3.34</v>
      </c>
      <c r="R111" s="27">
        <v>4.083333333333333</v>
      </c>
      <c r="S111" s="27">
        <v>4.8166666666666664</v>
      </c>
      <c r="T111" s="27">
        <v>2.4600000000000004</v>
      </c>
      <c r="U111" s="27">
        <v>3.7133333333333334</v>
      </c>
      <c r="V111" s="27">
        <v>1.3399999999999999</v>
      </c>
      <c r="W111" s="27">
        <v>2.1633333333333336</v>
      </c>
      <c r="X111" s="27">
        <v>2.063333333333333</v>
      </c>
      <c r="Y111" s="27">
        <v>22.816666666666666</v>
      </c>
      <c r="Z111" s="27">
        <v>7.14</v>
      </c>
      <c r="AA111" s="27">
        <v>2.7366666666666668</v>
      </c>
      <c r="AB111" s="27">
        <v>1.1100000000000001</v>
      </c>
      <c r="AC111" s="27">
        <v>3.1133333333333333</v>
      </c>
      <c r="AD111" s="27">
        <v>2.0666666666666664</v>
      </c>
      <c r="AE111" s="29">
        <v>1251.3333333333333</v>
      </c>
      <c r="AF111" s="29">
        <v>404787</v>
      </c>
      <c r="AG111" s="25">
        <v>4.81666666666663</v>
      </c>
      <c r="AH111" s="29">
        <v>1604.9264682715223</v>
      </c>
      <c r="AI111" s="27" t="s">
        <v>829</v>
      </c>
      <c r="AJ111" s="27">
        <v>140.86948560859682</v>
      </c>
      <c r="AK111" s="27">
        <v>27.148505893632592</v>
      </c>
      <c r="AL111" s="27">
        <v>168.01799150222942</v>
      </c>
      <c r="AM111" s="27">
        <v>187.67920000000001</v>
      </c>
      <c r="AN111" s="27">
        <v>61.98</v>
      </c>
      <c r="AO111" s="30">
        <v>3.4899999999999998</v>
      </c>
      <c r="AP111" s="27">
        <v>123.62666666666667</v>
      </c>
      <c r="AQ111" s="27">
        <v>77.223333333333343</v>
      </c>
      <c r="AR111" s="27">
        <v>135.5</v>
      </c>
      <c r="AS111" s="27">
        <v>10.823333333333332</v>
      </c>
      <c r="AT111" s="27">
        <v>477.66666666666669</v>
      </c>
      <c r="AU111" s="27">
        <v>4.1399999999999997</v>
      </c>
      <c r="AV111" s="27">
        <v>10.156666666666666</v>
      </c>
      <c r="AW111" s="27">
        <v>4.0366666666666671</v>
      </c>
      <c r="AX111" s="27">
        <v>18</v>
      </c>
      <c r="AY111" s="27">
        <v>34.33</v>
      </c>
      <c r="AZ111" s="27">
        <v>2.3266666666666667</v>
      </c>
      <c r="BA111" s="27">
        <v>1.1499999999999999</v>
      </c>
      <c r="BB111" s="27">
        <v>16.436666666666667</v>
      </c>
      <c r="BC111" s="27">
        <v>49.5</v>
      </c>
      <c r="BD111" s="27">
        <v>28.593333333333334</v>
      </c>
      <c r="BE111" s="27">
        <v>36.826666666666675</v>
      </c>
      <c r="BF111" s="27">
        <v>95</v>
      </c>
      <c r="BG111" s="27">
        <v>6.176111111111112</v>
      </c>
      <c r="BH111" s="27">
        <v>11.590000000000002</v>
      </c>
      <c r="BI111" s="27">
        <v>10.833333333333334</v>
      </c>
      <c r="BJ111" s="27">
        <v>2.5366666666666666</v>
      </c>
      <c r="BK111" s="27">
        <v>59.053333333333335</v>
      </c>
      <c r="BL111" s="27">
        <v>9.19</v>
      </c>
      <c r="BM111" s="27">
        <v>12.573333333333332</v>
      </c>
    </row>
    <row r="112" spans="1:65" x14ac:dyDescent="0.15">
      <c r="A112" s="13">
        <v>2229180400</v>
      </c>
      <c r="B112" t="s">
        <v>395</v>
      </c>
      <c r="C112" t="s">
        <v>403</v>
      </c>
      <c r="D112" t="s">
        <v>404</v>
      </c>
      <c r="E112" s="27">
        <v>12.526666666666666</v>
      </c>
      <c r="F112" s="27">
        <v>5.6733333333333329</v>
      </c>
      <c r="G112" s="27">
        <v>4.47</v>
      </c>
      <c r="H112" s="27">
        <v>1.4866666666666666</v>
      </c>
      <c r="I112" s="27">
        <v>1.05</v>
      </c>
      <c r="J112" s="27">
        <v>2.5733333333333333</v>
      </c>
      <c r="K112" s="27">
        <v>3.19</v>
      </c>
      <c r="L112" s="27">
        <v>1.1166666666666667</v>
      </c>
      <c r="M112" s="27">
        <v>4.5366666666666662</v>
      </c>
      <c r="N112" s="27">
        <v>3.91</v>
      </c>
      <c r="O112" s="27">
        <v>0.58666666666666678</v>
      </c>
      <c r="P112" s="27">
        <v>1.7833333333333332</v>
      </c>
      <c r="Q112" s="27">
        <v>3.77</v>
      </c>
      <c r="R112" s="27">
        <v>3.6633333333333336</v>
      </c>
      <c r="S112" s="27">
        <v>5.0366666666666662</v>
      </c>
      <c r="T112" s="27">
        <v>2.7266666666666666</v>
      </c>
      <c r="U112" s="27">
        <v>4.2233333333333336</v>
      </c>
      <c r="V112" s="27">
        <v>1.3833333333333335</v>
      </c>
      <c r="W112" s="27">
        <v>2.0166666666666671</v>
      </c>
      <c r="X112" s="27">
        <v>2.2166666666666663</v>
      </c>
      <c r="Y112" s="27">
        <v>19.669999999999998</v>
      </c>
      <c r="Z112" s="27">
        <v>6.2866666666666662</v>
      </c>
      <c r="AA112" s="27">
        <v>2.7900000000000005</v>
      </c>
      <c r="AB112" s="27">
        <v>1.3933333333333333</v>
      </c>
      <c r="AC112" s="27">
        <v>3.1066666666666669</v>
      </c>
      <c r="AD112" s="27">
        <v>2.1666666666666665</v>
      </c>
      <c r="AE112" s="29">
        <v>1063.3766666666668</v>
      </c>
      <c r="AF112" s="29">
        <v>284856</v>
      </c>
      <c r="AG112" s="25">
        <v>4.9262499999999703</v>
      </c>
      <c r="AH112" s="29">
        <v>1139.5510801643993</v>
      </c>
      <c r="AI112" s="27" t="s">
        <v>829</v>
      </c>
      <c r="AJ112" s="27">
        <v>89.622094648428131</v>
      </c>
      <c r="AK112" s="27">
        <v>58.122886808231328</v>
      </c>
      <c r="AL112" s="27">
        <v>147.74498145665945</v>
      </c>
      <c r="AM112" s="27">
        <v>186.22919999999999</v>
      </c>
      <c r="AN112" s="27">
        <v>66.436666666666667</v>
      </c>
      <c r="AO112" s="30">
        <v>3.4260000000000002</v>
      </c>
      <c r="AP112" s="27">
        <v>100.99000000000001</v>
      </c>
      <c r="AQ112" s="27">
        <v>109.56</v>
      </c>
      <c r="AR112" s="27">
        <v>100.77333333333333</v>
      </c>
      <c r="AS112" s="27">
        <v>10.986666666666666</v>
      </c>
      <c r="AT112" s="27">
        <v>479.21999999999997</v>
      </c>
      <c r="AU112" s="27">
        <v>4.3833333333333337</v>
      </c>
      <c r="AV112" s="27">
        <v>11.046666666666667</v>
      </c>
      <c r="AW112" s="27">
        <v>4.3433333333333337</v>
      </c>
      <c r="AX112" s="27">
        <v>26.310000000000002</v>
      </c>
      <c r="AY112" s="27">
        <v>43.28</v>
      </c>
      <c r="AZ112" s="27">
        <v>2.4499999999999997</v>
      </c>
      <c r="BA112" s="27">
        <v>1.2233333333333334</v>
      </c>
      <c r="BB112" s="27">
        <v>14.103333333333333</v>
      </c>
      <c r="BC112" s="27">
        <v>30.763333333333332</v>
      </c>
      <c r="BD112" s="27">
        <v>23.956666666666663</v>
      </c>
      <c r="BE112" s="27">
        <v>27.983333333333334</v>
      </c>
      <c r="BF112" s="27">
        <v>91.066666666666663</v>
      </c>
      <c r="BG112" s="27">
        <v>6.4394444444444447</v>
      </c>
      <c r="BH112" s="27">
        <v>10.553333333333333</v>
      </c>
      <c r="BI112" s="27">
        <v>18.91</v>
      </c>
      <c r="BJ112" s="27">
        <v>2.6033333333333335</v>
      </c>
      <c r="BK112" s="27">
        <v>58.336666666666666</v>
      </c>
      <c r="BL112" s="27">
        <v>9.3066666666666666</v>
      </c>
      <c r="BM112" s="27">
        <v>9.1366666666666667</v>
      </c>
    </row>
    <row r="113" spans="1:65" x14ac:dyDescent="0.15">
      <c r="A113" s="13">
        <v>2229340450</v>
      </c>
      <c r="B113" t="s">
        <v>395</v>
      </c>
      <c r="C113" t="s">
        <v>405</v>
      </c>
      <c r="D113" t="s">
        <v>406</v>
      </c>
      <c r="E113" s="27">
        <v>13.526666666666666</v>
      </c>
      <c r="F113" s="27">
        <v>4.373333333333334</v>
      </c>
      <c r="G113" s="27">
        <v>4.33</v>
      </c>
      <c r="H113" s="27">
        <v>1.2533333333333332</v>
      </c>
      <c r="I113" s="27">
        <v>1.08</v>
      </c>
      <c r="J113" s="27">
        <v>2.5100000000000002</v>
      </c>
      <c r="K113" s="27">
        <v>2.0100000000000002</v>
      </c>
      <c r="L113" s="27">
        <v>1.1500000000000001</v>
      </c>
      <c r="M113" s="27">
        <v>4.17</v>
      </c>
      <c r="N113" s="27">
        <v>3.6266666666666669</v>
      </c>
      <c r="O113" s="27">
        <v>0.56333333333333335</v>
      </c>
      <c r="P113" s="27">
        <v>1.83</v>
      </c>
      <c r="Q113" s="27">
        <v>4.1000000000000005</v>
      </c>
      <c r="R113" s="27">
        <v>3.6033333333333331</v>
      </c>
      <c r="S113" s="27">
        <v>4.62</v>
      </c>
      <c r="T113" s="27">
        <v>2.25</v>
      </c>
      <c r="U113" s="27">
        <v>4.126666666666666</v>
      </c>
      <c r="V113" s="27">
        <v>1.3633333333333333</v>
      </c>
      <c r="W113" s="27">
        <v>2</v>
      </c>
      <c r="X113" s="27">
        <v>1.9266666666666665</v>
      </c>
      <c r="Y113" s="27">
        <v>21.226666666666663</v>
      </c>
      <c r="Z113" s="27">
        <v>5.9366666666666674</v>
      </c>
      <c r="AA113" s="27">
        <v>2.72</v>
      </c>
      <c r="AB113" s="27">
        <v>1.5366666666666664</v>
      </c>
      <c r="AC113" s="27">
        <v>2.6833333333333336</v>
      </c>
      <c r="AD113" s="27">
        <v>1.9799999999999998</v>
      </c>
      <c r="AE113" s="29">
        <v>1179.2433333333336</v>
      </c>
      <c r="AF113" s="29">
        <v>279891.33333333331</v>
      </c>
      <c r="AG113" s="25">
        <v>4.8090277777777652</v>
      </c>
      <c r="AH113" s="29">
        <v>1105.0067524260182</v>
      </c>
      <c r="AI113" s="27">
        <v>107.90948207708493</v>
      </c>
      <c r="AJ113" s="27" t="s">
        <v>829</v>
      </c>
      <c r="AK113" s="27" t="s">
        <v>829</v>
      </c>
      <c r="AL113" s="27">
        <v>107.90948207708493</v>
      </c>
      <c r="AM113" s="27">
        <v>187.67920000000001</v>
      </c>
      <c r="AN113" s="27">
        <v>56.930000000000007</v>
      </c>
      <c r="AO113" s="30">
        <v>3.5663333333333331</v>
      </c>
      <c r="AP113" s="27">
        <v>121.46999999999998</v>
      </c>
      <c r="AQ113" s="27">
        <v>103.02</v>
      </c>
      <c r="AR113" s="27">
        <v>102.28333333333335</v>
      </c>
      <c r="AS113" s="27">
        <v>10.723333333333334</v>
      </c>
      <c r="AT113" s="27">
        <v>490.85666666666663</v>
      </c>
      <c r="AU113" s="27">
        <v>4.3066666666666666</v>
      </c>
      <c r="AV113" s="27">
        <v>10.923333333333332</v>
      </c>
      <c r="AW113" s="27">
        <v>4.0133333333333328</v>
      </c>
      <c r="AX113" s="27">
        <v>24.113333333333333</v>
      </c>
      <c r="AY113" s="27">
        <v>37.523333333333333</v>
      </c>
      <c r="AZ113" s="27">
        <v>2.6333333333333333</v>
      </c>
      <c r="BA113" s="27">
        <v>1.1399999999999999</v>
      </c>
      <c r="BB113" s="27">
        <v>12.666666666666666</v>
      </c>
      <c r="BC113" s="27">
        <v>35.276666666666664</v>
      </c>
      <c r="BD113" s="27">
        <v>25.650000000000002</v>
      </c>
      <c r="BE113" s="27">
        <v>34.523333333333333</v>
      </c>
      <c r="BF113" s="27">
        <v>83.42</v>
      </c>
      <c r="BG113" s="27">
        <v>10</v>
      </c>
      <c r="BH113" s="27">
        <v>9.15</v>
      </c>
      <c r="BI113" s="27">
        <v>18</v>
      </c>
      <c r="BJ113" s="27">
        <v>2.6166666666666667</v>
      </c>
      <c r="BK113" s="27">
        <v>58.629999999999995</v>
      </c>
      <c r="BL113" s="27">
        <v>9.0966666666666658</v>
      </c>
      <c r="BM113" s="27">
        <v>7.7666666666666666</v>
      </c>
    </row>
    <row r="114" spans="1:65" x14ac:dyDescent="0.15">
      <c r="A114" s="13">
        <v>2233740500</v>
      </c>
      <c r="B114" t="s">
        <v>395</v>
      </c>
      <c r="C114" t="s">
        <v>407</v>
      </c>
      <c r="D114" t="s">
        <v>408</v>
      </c>
      <c r="E114" s="27">
        <v>12.406666666666666</v>
      </c>
      <c r="F114" s="27">
        <v>4.456666666666667</v>
      </c>
      <c r="G114" s="27">
        <v>4.5666666666666664</v>
      </c>
      <c r="H114" s="27">
        <v>1.28</v>
      </c>
      <c r="I114" s="27">
        <v>1.0466666666666666</v>
      </c>
      <c r="J114" s="27">
        <v>2.4666666666666668</v>
      </c>
      <c r="K114" s="27">
        <v>1.9266666666666667</v>
      </c>
      <c r="L114" s="27">
        <v>1.1000000000000001</v>
      </c>
      <c r="M114" s="27">
        <v>3.4633333333333334</v>
      </c>
      <c r="N114" s="27">
        <v>2.7600000000000002</v>
      </c>
      <c r="O114" s="27">
        <v>0.59333333333333327</v>
      </c>
      <c r="P114" s="27">
        <v>1.71</v>
      </c>
      <c r="Q114" s="27">
        <v>3.89</v>
      </c>
      <c r="R114" s="27">
        <v>3.73</v>
      </c>
      <c r="S114" s="27">
        <v>4.1100000000000003</v>
      </c>
      <c r="T114" s="27">
        <v>2.2366666666666668</v>
      </c>
      <c r="U114" s="27">
        <v>4.55</v>
      </c>
      <c r="V114" s="27">
        <v>1.1266666666666667</v>
      </c>
      <c r="W114" s="27">
        <v>1.8766666666666667</v>
      </c>
      <c r="X114" s="27">
        <v>1.86</v>
      </c>
      <c r="Y114" s="27">
        <v>19.309999999999999</v>
      </c>
      <c r="Z114" s="27">
        <v>5.38</v>
      </c>
      <c r="AA114" s="27">
        <v>2.86</v>
      </c>
      <c r="AB114" s="27">
        <v>1.1633333333333333</v>
      </c>
      <c r="AC114" s="27">
        <v>3.0100000000000002</v>
      </c>
      <c r="AD114" s="27">
        <v>1.9266666666666665</v>
      </c>
      <c r="AE114" s="29">
        <v>820.86333333333334</v>
      </c>
      <c r="AF114" s="29">
        <v>349922</v>
      </c>
      <c r="AG114" s="25">
        <v>4.8970277777777893</v>
      </c>
      <c r="AH114" s="29">
        <v>1398.3239974025082</v>
      </c>
      <c r="AI114" s="27" t="s">
        <v>829</v>
      </c>
      <c r="AJ114" s="27">
        <v>70.1763330537065</v>
      </c>
      <c r="AK114" s="27">
        <v>59.174294593902289</v>
      </c>
      <c r="AL114" s="27">
        <v>129.3506276476088</v>
      </c>
      <c r="AM114" s="27">
        <v>184.44709999999998</v>
      </c>
      <c r="AN114" s="27">
        <v>49.089999999999996</v>
      </c>
      <c r="AO114" s="30">
        <v>3.2930000000000006</v>
      </c>
      <c r="AP114" s="27">
        <v>105.25</v>
      </c>
      <c r="AQ114" s="27">
        <v>152.41666666666666</v>
      </c>
      <c r="AR114" s="27">
        <v>106.78333333333335</v>
      </c>
      <c r="AS114" s="27">
        <v>11.113333333333335</v>
      </c>
      <c r="AT114" s="27">
        <v>541.60333333333335</v>
      </c>
      <c r="AU114" s="27">
        <v>3.6233333333333335</v>
      </c>
      <c r="AV114" s="27">
        <v>11.079999999999998</v>
      </c>
      <c r="AW114" s="27">
        <v>3.01</v>
      </c>
      <c r="AX114" s="27">
        <v>22.223333333333333</v>
      </c>
      <c r="AY114" s="27">
        <v>39.223333333333336</v>
      </c>
      <c r="AZ114" s="27">
        <v>2.7366666666666668</v>
      </c>
      <c r="BA114" s="27">
        <v>1.1166666666666665</v>
      </c>
      <c r="BB114" s="27">
        <v>15.043333333333331</v>
      </c>
      <c r="BC114" s="27">
        <v>27.013333333333332</v>
      </c>
      <c r="BD114" s="27">
        <v>24.073333333333334</v>
      </c>
      <c r="BE114" s="27">
        <v>26.193333333333332</v>
      </c>
      <c r="BF114" s="27">
        <v>112.94666666666667</v>
      </c>
      <c r="BG114" s="27">
        <v>10.283333333333333</v>
      </c>
      <c r="BH114" s="27">
        <v>7.626666666666666</v>
      </c>
      <c r="BI114" s="27">
        <v>13.75</v>
      </c>
      <c r="BJ114" s="27">
        <v>3.3433333333333337</v>
      </c>
      <c r="BK114" s="27">
        <v>68.706666666666663</v>
      </c>
      <c r="BL114" s="27">
        <v>9.6199999999999992</v>
      </c>
      <c r="BM114" s="27">
        <v>9.1033333333333335</v>
      </c>
    </row>
    <row r="115" spans="1:65" x14ac:dyDescent="0.15">
      <c r="A115" s="13">
        <v>2235380600</v>
      </c>
      <c r="B115" t="s">
        <v>395</v>
      </c>
      <c r="C115" t="s">
        <v>409</v>
      </c>
      <c r="D115" t="s">
        <v>410</v>
      </c>
      <c r="E115" s="27">
        <v>15.226666666666667</v>
      </c>
      <c r="F115" s="27">
        <v>4.7700000000000005</v>
      </c>
      <c r="G115" s="27">
        <v>4.8733333333333331</v>
      </c>
      <c r="H115" s="27">
        <v>1.3699999999999999</v>
      </c>
      <c r="I115" s="27">
        <v>1.0466666666666666</v>
      </c>
      <c r="J115" s="27">
        <v>2.5733333333333337</v>
      </c>
      <c r="K115" s="27">
        <v>2.3199999999999998</v>
      </c>
      <c r="L115" s="27">
        <v>1.0766666666666667</v>
      </c>
      <c r="M115" s="27">
        <v>4.12</v>
      </c>
      <c r="N115" s="27">
        <v>3.4066666666666667</v>
      </c>
      <c r="O115" s="27">
        <v>0.66666666666666663</v>
      </c>
      <c r="P115" s="27">
        <v>1.8433333333333335</v>
      </c>
      <c r="Q115" s="27">
        <v>4.3033333333333337</v>
      </c>
      <c r="R115" s="27">
        <v>3.6833333333333336</v>
      </c>
      <c r="S115" s="27">
        <v>4.2566666666666668</v>
      </c>
      <c r="T115" s="27">
        <v>2.4533333333333331</v>
      </c>
      <c r="U115" s="27">
        <v>3.7966666666666669</v>
      </c>
      <c r="V115" s="27">
        <v>1.32</v>
      </c>
      <c r="W115" s="27">
        <v>1.906666666666667</v>
      </c>
      <c r="X115" s="27">
        <v>1.79</v>
      </c>
      <c r="Y115" s="27">
        <v>19.25</v>
      </c>
      <c r="Z115" s="27">
        <v>6.1133333333333333</v>
      </c>
      <c r="AA115" s="27">
        <v>3.0133333333333336</v>
      </c>
      <c r="AB115" s="27">
        <v>1.3066666666666669</v>
      </c>
      <c r="AC115" s="27">
        <v>2.8366666666666664</v>
      </c>
      <c r="AD115" s="27">
        <v>2.1166666666666667</v>
      </c>
      <c r="AE115" s="29">
        <v>1851.0566666666666</v>
      </c>
      <c r="AF115" s="29">
        <v>654348.66666666663</v>
      </c>
      <c r="AG115" s="25">
        <v>4.8327777777777632</v>
      </c>
      <c r="AH115" s="29">
        <v>2595.6106485509558</v>
      </c>
      <c r="AI115" s="27" t="s">
        <v>829</v>
      </c>
      <c r="AJ115" s="27">
        <v>71.404965757850917</v>
      </c>
      <c r="AK115" s="27">
        <v>46.624821065120848</v>
      </c>
      <c r="AL115" s="27">
        <v>118.02978682297177</v>
      </c>
      <c r="AM115" s="27">
        <v>187.67920000000001</v>
      </c>
      <c r="AN115" s="27">
        <v>53.99</v>
      </c>
      <c r="AO115" s="30">
        <v>3.9156666666666666</v>
      </c>
      <c r="AP115" s="27">
        <v>105.55</v>
      </c>
      <c r="AQ115" s="27">
        <v>168.89</v>
      </c>
      <c r="AR115" s="27">
        <v>125.55666666666667</v>
      </c>
      <c r="AS115" s="27">
        <v>11.273333333333333</v>
      </c>
      <c r="AT115" s="27">
        <v>510.6133333333334</v>
      </c>
      <c r="AU115" s="27">
        <v>4.4833333333333334</v>
      </c>
      <c r="AV115" s="27">
        <v>10.656666666666666</v>
      </c>
      <c r="AW115" s="27">
        <v>4.0233333333333334</v>
      </c>
      <c r="AX115" s="27">
        <v>23</v>
      </c>
      <c r="AY115" s="27">
        <v>42.776666666666664</v>
      </c>
      <c r="AZ115" s="27">
        <v>2.7833333333333332</v>
      </c>
      <c r="BA115" s="27">
        <v>1.1399999999999999</v>
      </c>
      <c r="BB115" s="27">
        <v>18.223333333333333</v>
      </c>
      <c r="BC115" s="27">
        <v>38.996666666666663</v>
      </c>
      <c r="BD115" s="27">
        <v>28.906666666666666</v>
      </c>
      <c r="BE115" s="27">
        <v>33.950000000000003</v>
      </c>
      <c r="BF115" s="27">
        <v>116.55666666666667</v>
      </c>
      <c r="BG115" s="27">
        <v>9.99</v>
      </c>
      <c r="BH115" s="27">
        <v>12.723333333333334</v>
      </c>
      <c r="BI115" s="27">
        <v>20.223333333333333</v>
      </c>
      <c r="BJ115" s="27">
        <v>2.72</v>
      </c>
      <c r="BK115" s="27">
        <v>57.776666666666664</v>
      </c>
      <c r="BL115" s="27">
        <v>9.4333333333333336</v>
      </c>
      <c r="BM115" s="27">
        <v>10.43</v>
      </c>
    </row>
    <row r="116" spans="1:65" x14ac:dyDescent="0.15">
      <c r="A116" s="13">
        <v>2243340800</v>
      </c>
      <c r="B116" t="s">
        <v>395</v>
      </c>
      <c r="C116" t="s">
        <v>411</v>
      </c>
      <c r="D116" t="s">
        <v>412</v>
      </c>
      <c r="E116" s="27">
        <v>14.729999999999999</v>
      </c>
      <c r="F116" s="27">
        <v>5.166666666666667</v>
      </c>
      <c r="G116" s="27">
        <v>5.1366666666666667</v>
      </c>
      <c r="H116" s="27">
        <v>1.18</v>
      </c>
      <c r="I116" s="27">
        <v>1.1600000000000001</v>
      </c>
      <c r="J116" s="27">
        <v>2.6999999999999997</v>
      </c>
      <c r="K116" s="27">
        <v>2.08</v>
      </c>
      <c r="L116" s="27">
        <v>1.0966666666666667</v>
      </c>
      <c r="M116" s="27">
        <v>4.1566666666666663</v>
      </c>
      <c r="N116" s="27">
        <v>2.7366666666666664</v>
      </c>
      <c r="O116" s="27">
        <v>0.57333333333333336</v>
      </c>
      <c r="P116" s="27">
        <v>1.76</v>
      </c>
      <c r="Q116" s="27">
        <v>4.4633333333333338</v>
      </c>
      <c r="R116" s="27">
        <v>3.7699999999999996</v>
      </c>
      <c r="S116" s="27">
        <v>5.1233333333333331</v>
      </c>
      <c r="T116" s="27">
        <v>2.2999999999999998</v>
      </c>
      <c r="U116" s="27">
        <v>4.45</v>
      </c>
      <c r="V116" s="27">
        <v>1.4166666666666667</v>
      </c>
      <c r="W116" s="27">
        <v>1.9566666666666663</v>
      </c>
      <c r="X116" s="27">
        <v>2.11</v>
      </c>
      <c r="Y116" s="27">
        <v>22.383333333333329</v>
      </c>
      <c r="Z116" s="27">
        <v>4.9066666666666672</v>
      </c>
      <c r="AA116" s="27">
        <v>3.27</v>
      </c>
      <c r="AB116" s="27">
        <v>1.2466666666666668</v>
      </c>
      <c r="AC116" s="27">
        <v>3.1733333333333333</v>
      </c>
      <c r="AD116" s="27">
        <v>2.1766666666666663</v>
      </c>
      <c r="AE116" s="29">
        <v>1066.8900000000001</v>
      </c>
      <c r="AF116" s="29">
        <v>323804.33333333331</v>
      </c>
      <c r="AG116" s="25">
        <v>4.4816666666666833</v>
      </c>
      <c r="AH116" s="29">
        <v>1234.2685406066751</v>
      </c>
      <c r="AI116" s="27" t="s">
        <v>829</v>
      </c>
      <c r="AJ116" s="27">
        <v>80.819108527777772</v>
      </c>
      <c r="AK116" s="27">
        <v>58.814123760748565</v>
      </c>
      <c r="AL116" s="27">
        <v>139.63323228852633</v>
      </c>
      <c r="AM116" s="27">
        <v>187.67920000000001</v>
      </c>
      <c r="AN116" s="27">
        <v>57.300000000000004</v>
      </c>
      <c r="AO116" s="30">
        <v>3.5226666666666664</v>
      </c>
      <c r="AP116" s="27">
        <v>119.12333333333333</v>
      </c>
      <c r="AQ116" s="27">
        <v>122.33333333333333</v>
      </c>
      <c r="AR116" s="27">
        <v>112.64999999999999</v>
      </c>
      <c r="AS116" s="27">
        <v>11.096666666666666</v>
      </c>
      <c r="AT116" s="27">
        <v>513.8366666666667</v>
      </c>
      <c r="AU116" s="27">
        <v>4.6566666666666672</v>
      </c>
      <c r="AV116" s="27">
        <v>11.49</v>
      </c>
      <c r="AW116" s="27">
        <v>4.5733333333333333</v>
      </c>
      <c r="AX116" s="27">
        <v>22.833333333333332</v>
      </c>
      <c r="AY116" s="27">
        <v>45.5</v>
      </c>
      <c r="AZ116" s="27">
        <v>2.9466666666666668</v>
      </c>
      <c r="BA116" s="27">
        <v>1.1599999999999999</v>
      </c>
      <c r="BB116" s="27">
        <v>14.493333333333334</v>
      </c>
      <c r="BC116" s="27">
        <v>42</v>
      </c>
      <c r="BD116" s="27">
        <v>28.16333333333333</v>
      </c>
      <c r="BE116" s="27">
        <v>32.99666666666667</v>
      </c>
      <c r="BF116" s="27">
        <v>120.89</v>
      </c>
      <c r="BG116" s="27">
        <v>8.2777777777777786</v>
      </c>
      <c r="BH116" s="27">
        <v>12.933333333333332</v>
      </c>
      <c r="BI116" s="27">
        <v>14.323333333333332</v>
      </c>
      <c r="BJ116" s="27">
        <v>3.9299999999999997</v>
      </c>
      <c r="BK116" s="27">
        <v>49.666666666666664</v>
      </c>
      <c r="BL116" s="27">
        <v>10.163333333333332</v>
      </c>
      <c r="BM116" s="27">
        <v>12.893333333333333</v>
      </c>
    </row>
    <row r="117" spans="1:65" x14ac:dyDescent="0.15">
      <c r="A117" s="13">
        <v>2338860500</v>
      </c>
      <c r="B117" t="s">
        <v>413</v>
      </c>
      <c r="C117" t="s">
        <v>414</v>
      </c>
      <c r="D117" t="s">
        <v>415</v>
      </c>
      <c r="E117" s="27">
        <v>15.656666666666666</v>
      </c>
      <c r="F117" s="27">
        <v>3.77</v>
      </c>
      <c r="G117" s="27">
        <v>4.99</v>
      </c>
      <c r="H117" s="27">
        <v>1.1233333333333333</v>
      </c>
      <c r="I117" s="27">
        <v>1.4733333333333334</v>
      </c>
      <c r="J117" s="27">
        <v>2.7566666666666664</v>
      </c>
      <c r="K117" s="27">
        <v>1.99</v>
      </c>
      <c r="L117" s="27">
        <v>1.4233333333333336</v>
      </c>
      <c r="M117" s="27">
        <v>4.34</v>
      </c>
      <c r="N117" s="27">
        <v>4.4066666666666672</v>
      </c>
      <c r="O117" s="27">
        <v>0.58666666666666656</v>
      </c>
      <c r="P117" s="27">
        <v>2.0733333333333337</v>
      </c>
      <c r="Q117" s="27">
        <v>4.3400000000000007</v>
      </c>
      <c r="R117" s="27">
        <v>3.36</v>
      </c>
      <c r="S117" s="27">
        <v>4.4133333333333331</v>
      </c>
      <c r="T117" s="27">
        <v>3.7666666666666671</v>
      </c>
      <c r="U117" s="27">
        <v>4.7566666666666668</v>
      </c>
      <c r="V117" s="27">
        <v>1.6066666666666667</v>
      </c>
      <c r="W117" s="27">
        <v>2.3966666666666665</v>
      </c>
      <c r="X117" s="27">
        <v>2.3366666666666664</v>
      </c>
      <c r="Y117" s="27">
        <v>19.593333333333334</v>
      </c>
      <c r="Z117" s="27">
        <v>4.8733333333333331</v>
      </c>
      <c r="AA117" s="27">
        <v>3.34</v>
      </c>
      <c r="AB117" s="27">
        <v>1.4366666666666668</v>
      </c>
      <c r="AC117" s="27">
        <v>2.9333333333333336</v>
      </c>
      <c r="AD117" s="27">
        <v>2.08</v>
      </c>
      <c r="AE117" s="29">
        <v>1968.9666666666665</v>
      </c>
      <c r="AF117" s="29">
        <v>533205.66666666663</v>
      </c>
      <c r="AG117" s="25">
        <v>4.6082222222222944</v>
      </c>
      <c r="AH117" s="29">
        <v>2055.2295368311679</v>
      </c>
      <c r="AI117" s="27" t="s">
        <v>829</v>
      </c>
      <c r="AJ117" s="27">
        <v>88.478318430567356</v>
      </c>
      <c r="AK117" s="27">
        <v>111.203470076047</v>
      </c>
      <c r="AL117" s="27">
        <v>199.68178850661434</v>
      </c>
      <c r="AM117" s="27">
        <v>180.7621</v>
      </c>
      <c r="AN117" s="27">
        <v>80.86666666666666</v>
      </c>
      <c r="AO117" s="30">
        <v>4.0910000000000002</v>
      </c>
      <c r="AP117" s="27">
        <v>160.18333333333334</v>
      </c>
      <c r="AQ117" s="27">
        <v>134.35999999999999</v>
      </c>
      <c r="AR117" s="27">
        <v>107.33333333333333</v>
      </c>
      <c r="AS117" s="27">
        <v>10.139999999999999</v>
      </c>
      <c r="AT117" s="27">
        <v>360.79</v>
      </c>
      <c r="AU117" s="27">
        <v>7.0566666666666675</v>
      </c>
      <c r="AV117" s="27">
        <v>11.29</v>
      </c>
      <c r="AW117" s="27">
        <v>4.4066666666666672</v>
      </c>
      <c r="AX117" s="27">
        <v>29.666666666666668</v>
      </c>
      <c r="AY117" s="27">
        <v>51.916666666666664</v>
      </c>
      <c r="AZ117" s="27">
        <v>2.6466666666666669</v>
      </c>
      <c r="BA117" s="27">
        <v>1.32</v>
      </c>
      <c r="BB117" s="27">
        <v>19.443333333333332</v>
      </c>
      <c r="BC117" s="27">
        <v>34.406666666666659</v>
      </c>
      <c r="BD117" s="27">
        <v>23.626666666666665</v>
      </c>
      <c r="BE117" s="27">
        <v>28.753333333333334</v>
      </c>
      <c r="BF117" s="27">
        <v>131.20666666666668</v>
      </c>
      <c r="BG117" s="27">
        <v>8.25</v>
      </c>
      <c r="BH117" s="27">
        <v>11.88</v>
      </c>
      <c r="BI117" s="27">
        <v>16.89</v>
      </c>
      <c r="BJ117" s="27">
        <v>2.5233333333333334</v>
      </c>
      <c r="BK117" s="27">
        <v>102.00333333333333</v>
      </c>
      <c r="BL117" s="27">
        <v>10.656666666666666</v>
      </c>
      <c r="BM117" s="27">
        <v>11.38</v>
      </c>
    </row>
    <row r="118" spans="1:65" x14ac:dyDescent="0.15">
      <c r="A118" s="13">
        <v>2412580100</v>
      </c>
      <c r="B118" t="s">
        <v>416</v>
      </c>
      <c r="C118" t="s">
        <v>417</v>
      </c>
      <c r="D118" t="s">
        <v>418</v>
      </c>
      <c r="E118" s="27">
        <v>15.036666666666667</v>
      </c>
      <c r="F118" s="27">
        <v>5.4233333333333347</v>
      </c>
      <c r="G118" s="27">
        <v>5.3166666666666673</v>
      </c>
      <c r="H118" s="27">
        <v>1.96</v>
      </c>
      <c r="I118" s="27">
        <v>1.3800000000000001</v>
      </c>
      <c r="J118" s="27">
        <v>2.4533333333333336</v>
      </c>
      <c r="K118" s="27">
        <v>2.54</v>
      </c>
      <c r="L118" s="27">
        <v>1.3333333333333333</v>
      </c>
      <c r="M118" s="27">
        <v>5.1099999999999994</v>
      </c>
      <c r="N118" s="27">
        <v>4.5866666666666669</v>
      </c>
      <c r="O118" s="27">
        <v>0.65</v>
      </c>
      <c r="P118" s="27">
        <v>1.9266666666666667</v>
      </c>
      <c r="Q118" s="27">
        <v>4.0933333333333337</v>
      </c>
      <c r="R118" s="27">
        <v>4.38</v>
      </c>
      <c r="S118" s="27">
        <v>5.3066666666666675</v>
      </c>
      <c r="T118" s="27">
        <v>3.9166666666666665</v>
      </c>
      <c r="U118" s="27">
        <v>4.9300000000000006</v>
      </c>
      <c r="V118" s="27">
        <v>1.7100000000000002</v>
      </c>
      <c r="W118" s="27">
        <v>2.3666666666666667</v>
      </c>
      <c r="X118" s="27">
        <v>2.0466666666666669</v>
      </c>
      <c r="Y118" s="27">
        <v>22.289999999999996</v>
      </c>
      <c r="Z118" s="27">
        <v>5.54</v>
      </c>
      <c r="AA118" s="27">
        <v>3.5499999999999994</v>
      </c>
      <c r="AB118" s="27">
        <v>2.0900000000000003</v>
      </c>
      <c r="AC118" s="27">
        <v>3.706666666666667</v>
      </c>
      <c r="AD118" s="27">
        <v>2.4933333333333332</v>
      </c>
      <c r="AE118" s="29">
        <v>1868.1633333333332</v>
      </c>
      <c r="AF118" s="29">
        <v>440294.66666666669</v>
      </c>
      <c r="AG118" s="25">
        <v>4.6266428570000562</v>
      </c>
      <c r="AH118" s="29">
        <v>1699.6502879900515</v>
      </c>
      <c r="AI118" s="27" t="s">
        <v>829</v>
      </c>
      <c r="AJ118" s="27">
        <v>92.510396383726231</v>
      </c>
      <c r="AK118" s="27">
        <v>93.603061354104668</v>
      </c>
      <c r="AL118" s="27">
        <v>186.11345773783091</v>
      </c>
      <c r="AM118" s="27">
        <v>196.85209999999998</v>
      </c>
      <c r="AN118" s="27">
        <v>64.59</v>
      </c>
      <c r="AO118" s="30">
        <v>3.6709999999999998</v>
      </c>
      <c r="AP118" s="27">
        <v>87.780000000000015</v>
      </c>
      <c r="AQ118" s="27">
        <v>80</v>
      </c>
      <c r="AR118" s="27">
        <v>115.58333333333333</v>
      </c>
      <c r="AS118" s="27">
        <v>11.089999999999998</v>
      </c>
      <c r="AT118" s="27">
        <v>449.93666666666667</v>
      </c>
      <c r="AU118" s="27">
        <v>6.2233333333333336</v>
      </c>
      <c r="AV118" s="27">
        <v>12.656666666666666</v>
      </c>
      <c r="AW118" s="27">
        <v>4.9533333333333331</v>
      </c>
      <c r="AX118" s="27">
        <v>23.956666666666667</v>
      </c>
      <c r="AY118" s="27">
        <v>56.91</v>
      </c>
      <c r="AZ118" s="27">
        <v>3.6333333333333333</v>
      </c>
      <c r="BA118" s="27">
        <v>1.2233333333333334</v>
      </c>
      <c r="BB118" s="27">
        <v>10.89</v>
      </c>
      <c r="BC118" s="27">
        <v>27.216666666666665</v>
      </c>
      <c r="BD118" s="27">
        <v>27.606666666666666</v>
      </c>
      <c r="BE118" s="27">
        <v>38.580000000000005</v>
      </c>
      <c r="BF118" s="27">
        <v>75.73</v>
      </c>
      <c r="BG118" s="27">
        <v>7.775555555555556</v>
      </c>
      <c r="BH118" s="27">
        <v>13.483333333333334</v>
      </c>
      <c r="BI118" s="27">
        <v>21.86</v>
      </c>
      <c r="BJ118" s="27">
        <v>4.0466666666666669</v>
      </c>
      <c r="BK118" s="27">
        <v>57.5</v>
      </c>
      <c r="BL118" s="27">
        <v>10.533333333333333</v>
      </c>
      <c r="BM118" s="27">
        <v>13.166666666666666</v>
      </c>
    </row>
    <row r="119" spans="1:65" x14ac:dyDescent="0.15">
      <c r="A119" s="13">
        <v>2423224250</v>
      </c>
      <c r="B119" t="s">
        <v>416</v>
      </c>
      <c r="C119" t="s">
        <v>847</v>
      </c>
      <c r="D119" t="s">
        <v>419</v>
      </c>
      <c r="E119" s="27">
        <v>12.67</v>
      </c>
      <c r="F119" s="27">
        <v>6.3433333333333337</v>
      </c>
      <c r="G119" s="27">
        <v>5.12</v>
      </c>
      <c r="H119" s="27">
        <v>1.3</v>
      </c>
      <c r="I119" s="27">
        <v>1.2033333333333334</v>
      </c>
      <c r="J119" s="27">
        <v>2.686666666666667</v>
      </c>
      <c r="K119" s="27">
        <v>2.42</v>
      </c>
      <c r="L119" s="27">
        <v>1.2833333333333332</v>
      </c>
      <c r="M119" s="27">
        <v>4.7766666666666664</v>
      </c>
      <c r="N119" s="27">
        <v>4.6566666666666663</v>
      </c>
      <c r="O119" s="27">
        <v>0.73</v>
      </c>
      <c r="P119" s="27">
        <v>1.7366666666666666</v>
      </c>
      <c r="Q119" s="27">
        <v>3.7866666666666666</v>
      </c>
      <c r="R119" s="27">
        <v>4.04</v>
      </c>
      <c r="S119" s="27">
        <v>5.3866666666666667</v>
      </c>
      <c r="T119" s="27">
        <v>4.0766666666666662</v>
      </c>
      <c r="U119" s="27">
        <v>4.9466666666666663</v>
      </c>
      <c r="V119" s="27">
        <v>1.64</v>
      </c>
      <c r="W119" s="27">
        <v>2.2366666666666668</v>
      </c>
      <c r="X119" s="27">
        <v>1.8866666666666667</v>
      </c>
      <c r="Y119" s="27">
        <v>19.936666666666667</v>
      </c>
      <c r="Z119" s="27">
        <v>7.003333333333333</v>
      </c>
      <c r="AA119" s="27">
        <v>3.5</v>
      </c>
      <c r="AB119" s="27">
        <v>1.7833333333333332</v>
      </c>
      <c r="AC119" s="27">
        <v>3.4066666666666667</v>
      </c>
      <c r="AD119" s="27">
        <v>2.2966666666666669</v>
      </c>
      <c r="AE119" s="29">
        <v>2824.2966666666666</v>
      </c>
      <c r="AF119" s="29">
        <v>1016714.9033333333</v>
      </c>
      <c r="AG119" s="25">
        <v>4.7383095236667172</v>
      </c>
      <c r="AH119" s="29">
        <v>3976.28469973762</v>
      </c>
      <c r="AI119" s="27" t="s">
        <v>829</v>
      </c>
      <c r="AJ119" s="27">
        <v>111.02546742270953</v>
      </c>
      <c r="AK119" s="27">
        <v>92.834299035760679</v>
      </c>
      <c r="AL119" s="27">
        <v>203.8597664584702</v>
      </c>
      <c r="AM119" s="27">
        <v>194.07419999999999</v>
      </c>
      <c r="AN119" s="27">
        <v>63.353333333333332</v>
      </c>
      <c r="AO119" s="30">
        <v>3.924666666666667</v>
      </c>
      <c r="AP119" s="27">
        <v>92.333333333333329</v>
      </c>
      <c r="AQ119" s="27">
        <v>90</v>
      </c>
      <c r="AR119" s="27">
        <v>93.166666666666671</v>
      </c>
      <c r="AS119" s="27">
        <v>11.18</v>
      </c>
      <c r="AT119" s="27">
        <v>438.25</v>
      </c>
      <c r="AU119" s="27">
        <v>6.4066666666666663</v>
      </c>
      <c r="AV119" s="27">
        <v>11.99</v>
      </c>
      <c r="AW119" s="27">
        <v>4.4400000000000004</v>
      </c>
      <c r="AX119" s="27">
        <v>25.193333333333332</v>
      </c>
      <c r="AY119" s="27">
        <v>70.833333333333329</v>
      </c>
      <c r="AZ119" s="27">
        <v>3.3166666666666664</v>
      </c>
      <c r="BA119" s="27">
        <v>1.2666666666666666</v>
      </c>
      <c r="BB119" s="27">
        <v>15.326666666666668</v>
      </c>
      <c r="BC119" s="27">
        <v>31.156666666666666</v>
      </c>
      <c r="BD119" s="27">
        <v>29.77</v>
      </c>
      <c r="BE119" s="27">
        <v>33.866666666666667</v>
      </c>
      <c r="BF119" s="27">
        <v>82.67</v>
      </c>
      <c r="BG119" s="27">
        <v>8.9300000000000015</v>
      </c>
      <c r="BH119" s="27">
        <v>14.746666666666668</v>
      </c>
      <c r="BI119" s="27">
        <v>21.09</v>
      </c>
      <c r="BJ119" s="27">
        <v>4.12</v>
      </c>
      <c r="BK119" s="27">
        <v>59.386666666666663</v>
      </c>
      <c r="BL119" s="27">
        <v>10.59</v>
      </c>
      <c r="BM119" s="27">
        <v>11.346666666666666</v>
      </c>
    </row>
    <row r="120" spans="1:65" x14ac:dyDescent="0.15">
      <c r="A120" s="13">
        <v>2514454200</v>
      </c>
      <c r="B120" t="s">
        <v>420</v>
      </c>
      <c r="C120" t="s">
        <v>421</v>
      </c>
      <c r="D120" t="s">
        <v>422</v>
      </c>
      <c r="E120" s="27">
        <v>14.966666666666669</v>
      </c>
      <c r="F120" s="27">
        <v>4.4800000000000004</v>
      </c>
      <c r="G120" s="27">
        <v>5.94</v>
      </c>
      <c r="H120" s="27">
        <v>1.9466666666666665</v>
      </c>
      <c r="I120" s="27">
        <v>1.4466666666666665</v>
      </c>
      <c r="J120" s="27">
        <v>3.1300000000000003</v>
      </c>
      <c r="K120" s="27">
        <v>2.81</v>
      </c>
      <c r="L120" s="27">
        <v>1.8566666666666667</v>
      </c>
      <c r="M120" s="27">
        <v>5.03</v>
      </c>
      <c r="N120" s="27">
        <v>4.4233333333333338</v>
      </c>
      <c r="O120" s="27">
        <v>0.71666666666666667</v>
      </c>
      <c r="P120" s="27">
        <v>2.11</v>
      </c>
      <c r="Q120" s="27">
        <v>4.8666666666666671</v>
      </c>
      <c r="R120" s="27">
        <v>4.2366666666666664</v>
      </c>
      <c r="S120" s="27">
        <v>4.7133333333333338</v>
      </c>
      <c r="T120" s="27">
        <v>3.9599999999999995</v>
      </c>
      <c r="U120" s="27">
        <v>5.5</v>
      </c>
      <c r="V120" s="27">
        <v>1.72</v>
      </c>
      <c r="W120" s="27">
        <v>2.8966666666666665</v>
      </c>
      <c r="X120" s="27">
        <v>1.7933333333333332</v>
      </c>
      <c r="Y120" s="27">
        <v>20.096666666666668</v>
      </c>
      <c r="Z120" s="27">
        <v>5.4066666666666663</v>
      </c>
      <c r="AA120" s="27">
        <v>3.6166666666666671</v>
      </c>
      <c r="AB120" s="27">
        <v>1.8233333333333333</v>
      </c>
      <c r="AC120" s="27">
        <v>3.1566666666666663</v>
      </c>
      <c r="AD120" s="27">
        <v>2.3766666666666665</v>
      </c>
      <c r="AE120" s="29">
        <v>3747.2599999999998</v>
      </c>
      <c r="AF120" s="29">
        <v>921896.72333333327</v>
      </c>
      <c r="AG120" s="25">
        <v>4.5766666666666911</v>
      </c>
      <c r="AH120" s="29">
        <v>3548.3094927929201</v>
      </c>
      <c r="AI120" s="27" t="s">
        <v>829</v>
      </c>
      <c r="AJ120" s="27">
        <v>81.83921178659331</v>
      </c>
      <c r="AK120" s="27">
        <v>175.2854771692239</v>
      </c>
      <c r="AL120" s="27">
        <v>257.12468895581719</v>
      </c>
      <c r="AM120" s="27">
        <v>185.14919999999998</v>
      </c>
      <c r="AN120" s="27">
        <v>91.156666666666652</v>
      </c>
      <c r="AO120" s="30">
        <v>4.3193333333333337</v>
      </c>
      <c r="AP120" s="27">
        <v>123.96</v>
      </c>
      <c r="AQ120" s="27">
        <v>165.83333333333334</v>
      </c>
      <c r="AR120" s="27">
        <v>145.16666666666666</v>
      </c>
      <c r="AS120" s="27">
        <v>10.373333333333333</v>
      </c>
      <c r="AT120" s="27">
        <v>351.73666666666668</v>
      </c>
      <c r="AU120" s="27">
        <v>7.1000000000000005</v>
      </c>
      <c r="AV120" s="27">
        <v>12.99</v>
      </c>
      <c r="AW120" s="27">
        <v>4.99</v>
      </c>
      <c r="AX120" s="27">
        <v>41.526666666666664</v>
      </c>
      <c r="AY120" s="27">
        <v>63.4</v>
      </c>
      <c r="AZ120" s="27">
        <v>2.69</v>
      </c>
      <c r="BA120" s="27">
        <v>1.2000000000000002</v>
      </c>
      <c r="BB120" s="27">
        <v>15.816666666666668</v>
      </c>
      <c r="BC120" s="27">
        <v>32.883333333333333</v>
      </c>
      <c r="BD120" s="27">
        <v>22.283333333333331</v>
      </c>
      <c r="BE120" s="27">
        <v>27.826666666666664</v>
      </c>
      <c r="BF120" s="27">
        <v>90.223333333333343</v>
      </c>
      <c r="BG120" s="27">
        <v>30.03</v>
      </c>
      <c r="BH120" s="27">
        <v>15.653333333333334</v>
      </c>
      <c r="BI120" s="27">
        <v>29.39</v>
      </c>
      <c r="BJ120" s="27">
        <v>2.7900000000000005</v>
      </c>
      <c r="BK120" s="27">
        <v>80</v>
      </c>
      <c r="BL120" s="27">
        <v>10.323333333333332</v>
      </c>
      <c r="BM120" s="27">
        <v>13.116666666666667</v>
      </c>
    </row>
    <row r="121" spans="1:65" x14ac:dyDescent="0.15">
      <c r="A121" s="13">
        <v>2619804400</v>
      </c>
      <c r="B121" t="s">
        <v>425</v>
      </c>
      <c r="C121" t="s">
        <v>426</v>
      </c>
      <c r="D121" t="s">
        <v>427</v>
      </c>
      <c r="E121" s="27">
        <v>14.256666666666668</v>
      </c>
      <c r="F121" s="27">
        <v>5.5166666666666666</v>
      </c>
      <c r="G121" s="27">
        <v>4.8899999999999997</v>
      </c>
      <c r="H121" s="27">
        <v>1.57</v>
      </c>
      <c r="I121" s="27">
        <v>1.0599999999999998</v>
      </c>
      <c r="J121" s="27">
        <v>2.0566666666666666</v>
      </c>
      <c r="K121" s="27">
        <v>2.0099999999999998</v>
      </c>
      <c r="L121" s="27">
        <v>1.1266666666666667</v>
      </c>
      <c r="M121" s="27">
        <v>4.206666666666667</v>
      </c>
      <c r="N121" s="27">
        <v>4.79</v>
      </c>
      <c r="O121" s="27">
        <v>0.54</v>
      </c>
      <c r="P121" s="27">
        <v>1.8233333333333333</v>
      </c>
      <c r="Q121" s="27">
        <v>4.3066666666666666</v>
      </c>
      <c r="R121" s="27">
        <v>3.5066666666666664</v>
      </c>
      <c r="S121" s="27">
        <v>4.8566666666666665</v>
      </c>
      <c r="T121" s="27">
        <v>3.0066666666666673</v>
      </c>
      <c r="U121" s="27">
        <v>4.59</v>
      </c>
      <c r="V121" s="27">
        <v>1.3566666666666667</v>
      </c>
      <c r="W121" s="27">
        <v>2.0566666666666666</v>
      </c>
      <c r="X121" s="27">
        <v>1.9233333333333331</v>
      </c>
      <c r="Y121" s="27">
        <v>20.91</v>
      </c>
      <c r="Z121" s="27">
        <v>4.3566666666666665</v>
      </c>
      <c r="AA121" s="27">
        <v>2.9566666666666666</v>
      </c>
      <c r="AB121" s="27">
        <v>0.9</v>
      </c>
      <c r="AC121" s="27">
        <v>3.7566666666666664</v>
      </c>
      <c r="AD121" s="27">
        <v>2.19</v>
      </c>
      <c r="AE121" s="29">
        <v>1461.4066666666665</v>
      </c>
      <c r="AF121" s="29">
        <v>480994.66666666669</v>
      </c>
      <c r="AG121" s="25">
        <v>4.8416666666667139</v>
      </c>
      <c r="AH121" s="29">
        <v>1911.0998188936098</v>
      </c>
      <c r="AI121" s="27" t="s">
        <v>829</v>
      </c>
      <c r="AJ121" s="27">
        <v>103.6830513861111</v>
      </c>
      <c r="AK121" s="27">
        <v>72.593867669487963</v>
      </c>
      <c r="AL121" s="27">
        <v>176.27691905559908</v>
      </c>
      <c r="AM121" s="27">
        <v>183.27940000000001</v>
      </c>
      <c r="AN121" s="27">
        <v>59.28</v>
      </c>
      <c r="AO121" s="30">
        <v>3.8416666666666668</v>
      </c>
      <c r="AP121" s="27">
        <v>84.233333333333334</v>
      </c>
      <c r="AQ121" s="27">
        <v>117.36666666666667</v>
      </c>
      <c r="AR121" s="27">
        <v>111.16666666666667</v>
      </c>
      <c r="AS121" s="27">
        <v>9.6566666666666663</v>
      </c>
      <c r="AT121" s="27">
        <v>504.60000000000008</v>
      </c>
      <c r="AU121" s="27">
        <v>5.0233333333333334</v>
      </c>
      <c r="AV121" s="27">
        <v>10.99</v>
      </c>
      <c r="AW121" s="27">
        <v>4.626666666666666</v>
      </c>
      <c r="AX121" s="27">
        <v>22.933333333333334</v>
      </c>
      <c r="AY121" s="27">
        <v>56.533333333333331</v>
      </c>
      <c r="AZ121" s="27">
        <v>3.0399999999999996</v>
      </c>
      <c r="BA121" s="27">
        <v>1</v>
      </c>
      <c r="BB121" s="27">
        <v>19</v>
      </c>
      <c r="BC121" s="27">
        <v>40.43333333333333</v>
      </c>
      <c r="BD121" s="27">
        <v>43.6</v>
      </c>
      <c r="BE121" s="27">
        <v>40.556666666666672</v>
      </c>
      <c r="BF121" s="27">
        <v>84.759999999999991</v>
      </c>
      <c r="BG121" s="27">
        <v>11.323333333333332</v>
      </c>
      <c r="BH121" s="27">
        <v>11.043333333333335</v>
      </c>
      <c r="BI121" s="27">
        <v>21.166666666666668</v>
      </c>
      <c r="BJ121" s="27">
        <v>2.936666666666667</v>
      </c>
      <c r="BK121" s="27">
        <v>61.006666666666661</v>
      </c>
      <c r="BL121" s="27">
        <v>9.5566666666666666</v>
      </c>
      <c r="BM121" s="27">
        <v>14.226666666666667</v>
      </c>
    </row>
    <row r="122" spans="1:65" x14ac:dyDescent="0.15">
      <c r="A122" s="13">
        <v>2624340570</v>
      </c>
      <c r="B122" t="s">
        <v>425</v>
      </c>
      <c r="C122" t="s">
        <v>428</v>
      </c>
      <c r="D122" t="s">
        <v>429</v>
      </c>
      <c r="E122" s="27">
        <v>15.240813159119496</v>
      </c>
      <c r="F122" s="27">
        <v>5.4317923071921443</v>
      </c>
      <c r="G122" s="27">
        <v>4.5421822075369569</v>
      </c>
      <c r="H122" s="27">
        <v>1.4771917526304668</v>
      </c>
      <c r="I122" s="27">
        <v>1.0812015901537861</v>
      </c>
      <c r="J122" s="27">
        <v>1.9169618577582577</v>
      </c>
      <c r="K122" s="27">
        <v>2.0661644039921927</v>
      </c>
      <c r="L122" s="27">
        <v>1.1453430897145778</v>
      </c>
      <c r="M122" s="27">
        <v>3.9083487342898575</v>
      </c>
      <c r="N122" s="27">
        <v>3.0379474345006998</v>
      </c>
      <c r="O122" s="27">
        <v>0.52618314025580482</v>
      </c>
      <c r="P122" s="27">
        <v>1.6133274809643197</v>
      </c>
      <c r="Q122" s="27">
        <v>4.0689948568414227</v>
      </c>
      <c r="R122" s="27">
        <v>3.3341625452770725</v>
      </c>
      <c r="S122" s="27">
        <v>3.6815791133154412</v>
      </c>
      <c r="T122" s="27">
        <v>2.2056125729546907</v>
      </c>
      <c r="U122" s="27">
        <v>4.3246791517184304</v>
      </c>
      <c r="V122" s="27">
        <v>1.285036249964955</v>
      </c>
      <c r="W122" s="27">
        <v>2.0521771083682232</v>
      </c>
      <c r="X122" s="27">
        <v>1.3909380415243315</v>
      </c>
      <c r="Y122" s="27">
        <v>19.712050745400486</v>
      </c>
      <c r="Z122" s="27">
        <v>4.5041224185879942</v>
      </c>
      <c r="AA122" s="27">
        <v>2.8693810673425375</v>
      </c>
      <c r="AB122" s="27">
        <v>0.87527750982223695</v>
      </c>
      <c r="AC122" s="27">
        <v>3.4916258762748438</v>
      </c>
      <c r="AD122" s="27">
        <v>2.1013473639593871</v>
      </c>
      <c r="AE122" s="29">
        <v>1272.674024465053</v>
      </c>
      <c r="AF122" s="29">
        <v>384672.01620975463</v>
      </c>
      <c r="AG122" s="25">
        <v>4.2501573722570845</v>
      </c>
      <c r="AH122" s="29">
        <v>1428.5166412448937</v>
      </c>
      <c r="AI122" s="27" t="s">
        <v>829</v>
      </c>
      <c r="AJ122" s="27">
        <v>105.37964578973862</v>
      </c>
      <c r="AK122" s="27">
        <v>79.739576398181043</v>
      </c>
      <c r="AL122" s="27">
        <v>185.11922218791966</v>
      </c>
      <c r="AM122" s="27">
        <v>190.37172337750292</v>
      </c>
      <c r="AN122" s="27">
        <v>51.599100994919873</v>
      </c>
      <c r="AO122" s="30">
        <v>4.1276407064178189</v>
      </c>
      <c r="AP122" s="27">
        <v>109.72321124915487</v>
      </c>
      <c r="AQ122" s="27">
        <v>104.34912835408336</v>
      </c>
      <c r="AR122" s="27">
        <v>109.28565584302441</v>
      </c>
      <c r="AS122" s="27">
        <v>9.6238801919198327</v>
      </c>
      <c r="AT122" s="27">
        <v>484.31585947491243</v>
      </c>
      <c r="AU122" s="27">
        <v>5.6318126343135715</v>
      </c>
      <c r="AV122" s="27">
        <v>10.040094589958741</v>
      </c>
      <c r="AW122" s="27">
        <v>4.482904774479179</v>
      </c>
      <c r="AX122" s="27">
        <v>23.870362623851076</v>
      </c>
      <c r="AY122" s="27">
        <v>35.996260520921545</v>
      </c>
      <c r="AZ122" s="27">
        <v>2.5964054319615406</v>
      </c>
      <c r="BA122" s="27">
        <v>1.0315333865197838</v>
      </c>
      <c r="BB122" s="27">
        <v>22.363037181404266</v>
      </c>
      <c r="BC122" s="27">
        <v>26.032061507586207</v>
      </c>
      <c r="BD122" s="27">
        <v>18.171060809797098</v>
      </c>
      <c r="BE122" s="27">
        <v>17.631142832299243</v>
      </c>
      <c r="BF122" s="27">
        <v>98.965812441291405</v>
      </c>
      <c r="BG122" s="27">
        <v>21.253687930945485</v>
      </c>
      <c r="BH122" s="27">
        <v>12.671260236996247</v>
      </c>
      <c r="BI122" s="27">
        <v>21.25596977343174</v>
      </c>
      <c r="BJ122" s="27">
        <v>2.5997519151587278</v>
      </c>
      <c r="BK122" s="27">
        <v>60.906003999841005</v>
      </c>
      <c r="BL122" s="27">
        <v>8.7423557155888414</v>
      </c>
      <c r="BM122" s="27">
        <v>10.375791480580505</v>
      </c>
    </row>
    <row r="123" spans="1:65" x14ac:dyDescent="0.15">
      <c r="A123" s="13">
        <v>2628020650</v>
      </c>
      <c r="B123" t="s">
        <v>425</v>
      </c>
      <c r="C123" t="s">
        <v>430</v>
      </c>
      <c r="D123" t="s">
        <v>431</v>
      </c>
      <c r="E123" s="27">
        <v>11.123333333333335</v>
      </c>
      <c r="F123" s="27">
        <v>4.3733333333333331</v>
      </c>
      <c r="G123" s="27">
        <v>4.2833333333333323</v>
      </c>
      <c r="H123" s="27">
        <v>1.2933333333333332</v>
      </c>
      <c r="I123" s="27">
        <v>0.95333333333333348</v>
      </c>
      <c r="J123" s="27">
        <v>2.0166666666666666</v>
      </c>
      <c r="K123" s="27">
        <v>1.7233333333333334</v>
      </c>
      <c r="L123" s="27">
        <v>1.05</v>
      </c>
      <c r="M123" s="27">
        <v>3.94</v>
      </c>
      <c r="N123" s="27">
        <v>3.0033333333333334</v>
      </c>
      <c r="O123" s="27">
        <v>0.41666666666666669</v>
      </c>
      <c r="P123" s="27">
        <v>1.7066666666666668</v>
      </c>
      <c r="Q123" s="27">
        <v>1.6766666666666665</v>
      </c>
      <c r="R123" s="27">
        <v>3.6199999999999997</v>
      </c>
      <c r="S123" s="27">
        <v>3.8466666666666662</v>
      </c>
      <c r="T123" s="27">
        <v>2.2166666666666668</v>
      </c>
      <c r="U123" s="27">
        <v>4.05</v>
      </c>
      <c r="V123" s="27">
        <v>1.1866666666666668</v>
      </c>
      <c r="W123" s="27">
        <v>1.9833333333333334</v>
      </c>
      <c r="X123" s="27">
        <v>1.7899999999999998</v>
      </c>
      <c r="Y123" s="27">
        <v>20.47</v>
      </c>
      <c r="Z123" s="27">
        <v>3.8800000000000003</v>
      </c>
      <c r="AA123" s="27">
        <v>2.8333333333333335</v>
      </c>
      <c r="AB123" s="27">
        <v>0.96333333333333326</v>
      </c>
      <c r="AC123" s="27">
        <v>2.4600000000000004</v>
      </c>
      <c r="AD123" s="27">
        <v>1.9433333333333334</v>
      </c>
      <c r="AE123" s="29">
        <v>605.37</v>
      </c>
      <c r="AF123" s="29">
        <v>259014.66666666666</v>
      </c>
      <c r="AG123" s="25">
        <v>4.1743333333333483</v>
      </c>
      <c r="AH123" s="29">
        <v>954.59199211441148</v>
      </c>
      <c r="AI123" s="27" t="s">
        <v>829</v>
      </c>
      <c r="AJ123" s="27">
        <v>114.41461798083334</v>
      </c>
      <c r="AK123" s="27">
        <v>57.901454053874055</v>
      </c>
      <c r="AL123" s="27">
        <v>172.31607203470739</v>
      </c>
      <c r="AM123" s="27">
        <v>183.27940000000001</v>
      </c>
      <c r="AN123" s="27">
        <v>53.180000000000007</v>
      </c>
      <c r="AO123" s="30">
        <v>3.6119999999999997</v>
      </c>
      <c r="AP123" s="27">
        <v>77.153333333333322</v>
      </c>
      <c r="AQ123" s="27">
        <v>119.25</v>
      </c>
      <c r="AR123" s="27">
        <v>108.33999999999999</v>
      </c>
      <c r="AS123" s="27">
        <v>8.8533333333333335</v>
      </c>
      <c r="AT123" s="27">
        <v>497.36666666666673</v>
      </c>
      <c r="AU123" s="27">
        <v>3.7333333333333329</v>
      </c>
      <c r="AV123" s="27">
        <v>11.07</v>
      </c>
      <c r="AW123" s="27">
        <v>3.9966666666666666</v>
      </c>
      <c r="AX123" s="27">
        <v>19.256666666666664</v>
      </c>
      <c r="AY123" s="27">
        <v>22.176666666666666</v>
      </c>
      <c r="AZ123" s="27">
        <v>2.0733333333333333</v>
      </c>
      <c r="BA123" s="27">
        <v>1.2000000000000002</v>
      </c>
      <c r="BB123" s="27">
        <v>15.436666666666667</v>
      </c>
      <c r="BC123" s="27">
        <v>15.839999999999998</v>
      </c>
      <c r="BD123" s="27">
        <v>15.38</v>
      </c>
      <c r="BE123" s="27">
        <v>16.273333333333333</v>
      </c>
      <c r="BF123" s="27">
        <v>98.86</v>
      </c>
      <c r="BG123" s="27">
        <v>8.8888888888888911</v>
      </c>
      <c r="BH123" s="27">
        <v>7.8966666666666674</v>
      </c>
      <c r="BI123" s="27">
        <v>15.513333333333334</v>
      </c>
      <c r="BJ123" s="27">
        <v>2.4333333333333331</v>
      </c>
      <c r="BK123" s="27">
        <v>62.903333333333336</v>
      </c>
      <c r="BL123" s="27">
        <v>8.0433333333333348</v>
      </c>
      <c r="BM123" s="27">
        <v>8.2833333333333332</v>
      </c>
    </row>
    <row r="124" spans="1:65" x14ac:dyDescent="0.15">
      <c r="A124" s="13">
        <v>2731860500</v>
      </c>
      <c r="B124" t="s">
        <v>432</v>
      </c>
      <c r="C124" t="s">
        <v>433</v>
      </c>
      <c r="D124" t="s">
        <v>434</v>
      </c>
      <c r="E124" s="27">
        <v>14.96</v>
      </c>
      <c r="F124" s="27">
        <v>4.7733333333333334</v>
      </c>
      <c r="G124" s="27">
        <v>5.3</v>
      </c>
      <c r="H124" s="27">
        <v>2.0333333333333332</v>
      </c>
      <c r="I124" s="27">
        <v>1.25</v>
      </c>
      <c r="J124" s="27">
        <v>2.4499999999999997</v>
      </c>
      <c r="K124" s="27">
        <v>2.6466666666666665</v>
      </c>
      <c r="L124" s="27">
        <v>1.3800000000000001</v>
      </c>
      <c r="M124" s="27">
        <v>5.94</v>
      </c>
      <c r="N124" s="27">
        <v>3.25</v>
      </c>
      <c r="O124" s="27">
        <v>0.42333333333333334</v>
      </c>
      <c r="P124" s="27">
        <v>1.8766666666666667</v>
      </c>
      <c r="Q124" s="27">
        <v>3.31</v>
      </c>
      <c r="R124" s="27">
        <v>3.66</v>
      </c>
      <c r="S124" s="27">
        <v>5.1533333333333333</v>
      </c>
      <c r="T124" s="27">
        <v>2.8666666666666671</v>
      </c>
      <c r="U124" s="27">
        <v>4.96</v>
      </c>
      <c r="V124" s="27">
        <v>1.1599999999999999</v>
      </c>
      <c r="W124" s="27">
        <v>1.97</v>
      </c>
      <c r="X124" s="27">
        <v>2.5733333333333337</v>
      </c>
      <c r="Y124" s="27">
        <v>20.64</v>
      </c>
      <c r="Z124" s="27">
        <v>5.2</v>
      </c>
      <c r="AA124" s="27">
        <v>3.4333333333333336</v>
      </c>
      <c r="AB124" s="27">
        <v>1.29</v>
      </c>
      <c r="AC124" s="27">
        <v>3.5566666666666666</v>
      </c>
      <c r="AD124" s="27">
        <v>2.3866666666666667</v>
      </c>
      <c r="AE124" s="29">
        <v>1168.3333333333333</v>
      </c>
      <c r="AF124" s="29">
        <v>342276</v>
      </c>
      <c r="AG124" s="25">
        <v>4.9520000000000204</v>
      </c>
      <c r="AH124" s="29">
        <v>1380.485519521234</v>
      </c>
      <c r="AI124" s="27" t="s">
        <v>829</v>
      </c>
      <c r="AJ124" s="27">
        <v>93.030369477081535</v>
      </c>
      <c r="AK124" s="27">
        <v>72.232135469338104</v>
      </c>
      <c r="AL124" s="27">
        <v>165.26250494641965</v>
      </c>
      <c r="AM124" s="27">
        <v>186.03459999999998</v>
      </c>
      <c r="AN124" s="27">
        <v>48.423333333333325</v>
      </c>
      <c r="AO124" s="30">
        <v>3.7370000000000001</v>
      </c>
      <c r="AP124" s="27">
        <v>150.87</v>
      </c>
      <c r="AQ124" s="27">
        <v>174.86333333333334</v>
      </c>
      <c r="AR124" s="27">
        <v>103.27666666666666</v>
      </c>
      <c r="AS124" s="27">
        <v>10.526666666666666</v>
      </c>
      <c r="AT124" s="27">
        <v>404.17666666666668</v>
      </c>
      <c r="AU124" s="27">
        <v>5.08</v>
      </c>
      <c r="AV124" s="27">
        <v>11.49</v>
      </c>
      <c r="AW124" s="27">
        <v>4.3933333333333335</v>
      </c>
      <c r="AX124" s="27">
        <v>24.11</v>
      </c>
      <c r="AY124" s="27">
        <v>33.166666666666664</v>
      </c>
      <c r="AZ124" s="27">
        <v>2.8133333333333339</v>
      </c>
      <c r="BA124" s="27">
        <v>1.1266666666666667</v>
      </c>
      <c r="BB124" s="27">
        <v>17.356666666666669</v>
      </c>
      <c r="BC124" s="27">
        <v>31.926666666666666</v>
      </c>
      <c r="BD124" s="27">
        <v>29.013333333333332</v>
      </c>
      <c r="BE124" s="27">
        <v>37.176666666666669</v>
      </c>
      <c r="BF124" s="27">
        <v>76.666666666666671</v>
      </c>
      <c r="BG124" s="27">
        <v>26.326666666666664</v>
      </c>
      <c r="BH124" s="27">
        <v>10.736666666666666</v>
      </c>
      <c r="BI124" s="27">
        <v>14.5</v>
      </c>
      <c r="BJ124" s="27">
        <v>2.8566666666666669</v>
      </c>
      <c r="BK124" s="27">
        <v>50.25</v>
      </c>
      <c r="BL124" s="27">
        <v>8.7833333333333332</v>
      </c>
      <c r="BM124" s="27">
        <v>9.8533333333333335</v>
      </c>
    </row>
    <row r="125" spans="1:65" x14ac:dyDescent="0.15">
      <c r="A125" s="13">
        <v>2733460511</v>
      </c>
      <c r="B125" t="s">
        <v>432</v>
      </c>
      <c r="C125" s="14" t="s">
        <v>435</v>
      </c>
      <c r="D125" t="s">
        <v>436</v>
      </c>
      <c r="E125" s="27">
        <v>14.32</v>
      </c>
      <c r="F125" s="27">
        <v>4.6100000000000003</v>
      </c>
      <c r="G125" s="27">
        <v>4.6399999999999997</v>
      </c>
      <c r="H125" s="27">
        <v>1.95</v>
      </c>
      <c r="I125" s="27">
        <v>1.1233333333333333</v>
      </c>
      <c r="J125" s="27">
        <v>2.2833333333333332</v>
      </c>
      <c r="K125" s="27">
        <v>1.8333333333333333</v>
      </c>
      <c r="L125" s="27">
        <v>2.3233333333333333</v>
      </c>
      <c r="M125" s="27">
        <v>3.9499999999999997</v>
      </c>
      <c r="N125" s="27">
        <v>3.1766666666666672</v>
      </c>
      <c r="O125" s="27">
        <v>0.64333333333333342</v>
      </c>
      <c r="P125" s="27">
        <v>1.61</v>
      </c>
      <c r="Q125" s="27">
        <v>2.67</v>
      </c>
      <c r="R125" s="27">
        <v>3.78</v>
      </c>
      <c r="S125" s="27">
        <v>4.6933333333333334</v>
      </c>
      <c r="T125" s="27">
        <v>2.36</v>
      </c>
      <c r="U125" s="27">
        <v>3.8366666666666664</v>
      </c>
      <c r="V125" s="27">
        <v>1.2966666666666666</v>
      </c>
      <c r="W125" s="27">
        <v>2.3033333333333332</v>
      </c>
      <c r="X125" s="27">
        <v>1.95</v>
      </c>
      <c r="Y125" s="27">
        <v>22.320000000000004</v>
      </c>
      <c r="Z125" s="27">
        <v>4.0599999999999996</v>
      </c>
      <c r="AA125" s="27">
        <v>2.5366666666666666</v>
      </c>
      <c r="AB125" s="27">
        <v>1.61</v>
      </c>
      <c r="AC125" s="27">
        <v>3.64</v>
      </c>
      <c r="AD125" s="27">
        <v>1.8666666666666669</v>
      </c>
      <c r="AE125" s="29">
        <v>1317.7333333333333</v>
      </c>
      <c r="AF125" s="29">
        <v>404076.33333333331</v>
      </c>
      <c r="AG125" s="25">
        <v>4.7008666666667018</v>
      </c>
      <c r="AH125" s="29">
        <v>1576.2318069152279</v>
      </c>
      <c r="AI125" s="27" t="s">
        <v>829</v>
      </c>
      <c r="AJ125" s="27">
        <v>102.5489517811986</v>
      </c>
      <c r="AK125" s="27">
        <v>74.395867701028507</v>
      </c>
      <c r="AL125" s="27">
        <v>176.9448194822271</v>
      </c>
      <c r="AM125" s="27">
        <v>188.30169999999998</v>
      </c>
      <c r="AN125" s="27">
        <v>62.076666666666661</v>
      </c>
      <c r="AO125" s="30">
        <v>3.9433333333333334</v>
      </c>
      <c r="AP125" s="27">
        <v>100.89666666666666</v>
      </c>
      <c r="AQ125" s="27">
        <v>161.05999999999997</v>
      </c>
      <c r="AR125" s="27">
        <v>88.15333333333335</v>
      </c>
      <c r="AS125" s="27">
        <v>10.726666666666667</v>
      </c>
      <c r="AT125" s="27">
        <v>458</v>
      </c>
      <c r="AU125" s="27">
        <v>3.9466666666666668</v>
      </c>
      <c r="AV125" s="27">
        <v>13.063333333333333</v>
      </c>
      <c r="AW125" s="27">
        <v>4.4666666666666668</v>
      </c>
      <c r="AX125" s="27">
        <v>25.41333333333333</v>
      </c>
      <c r="AY125" s="27">
        <v>37.876666666666665</v>
      </c>
      <c r="AZ125" s="27">
        <v>3.2566666666666664</v>
      </c>
      <c r="BA125" s="27">
        <v>1.1666666666666665</v>
      </c>
      <c r="BB125" s="27">
        <v>14.910000000000002</v>
      </c>
      <c r="BC125" s="27">
        <v>35.743333333333332</v>
      </c>
      <c r="BD125" s="27">
        <v>31.676666666666666</v>
      </c>
      <c r="BE125" s="27">
        <v>41.646666666666668</v>
      </c>
      <c r="BF125" s="27">
        <v>76.74666666666667</v>
      </c>
      <c r="BG125" s="27">
        <v>14.083333333333334</v>
      </c>
      <c r="BH125" s="27">
        <v>11.04</v>
      </c>
      <c r="BI125" s="27">
        <v>31.349999999999998</v>
      </c>
      <c r="BJ125" s="27">
        <v>3.3200000000000003</v>
      </c>
      <c r="BK125" s="27">
        <v>62.593333333333334</v>
      </c>
      <c r="BL125" s="27">
        <v>9.0200000000000014</v>
      </c>
      <c r="BM125" s="27">
        <v>9.0166666666666675</v>
      </c>
    </row>
    <row r="126" spans="1:65" x14ac:dyDescent="0.15">
      <c r="A126" s="13">
        <v>2733460880</v>
      </c>
      <c r="B126" t="s">
        <v>432</v>
      </c>
      <c r="C126" t="s">
        <v>435</v>
      </c>
      <c r="D126" t="s">
        <v>437</v>
      </c>
      <c r="E126" s="27">
        <v>14.156666666666666</v>
      </c>
      <c r="F126" s="27">
        <v>4.6033333333333326</v>
      </c>
      <c r="G126" s="27">
        <v>4.623333333333334</v>
      </c>
      <c r="H126" s="27">
        <v>1.9166666666666667</v>
      </c>
      <c r="I126" s="27">
        <v>1.1199999999999999</v>
      </c>
      <c r="J126" s="27">
        <v>2.27</v>
      </c>
      <c r="K126" s="27">
        <v>1.6666666666666667</v>
      </c>
      <c r="L126" s="27">
        <v>2.2733333333333334</v>
      </c>
      <c r="M126" s="27">
        <v>3.8466666666666662</v>
      </c>
      <c r="N126" s="27">
        <v>3.22</v>
      </c>
      <c r="O126" s="27">
        <v>0.65666666666666673</v>
      </c>
      <c r="P126" s="27">
        <v>1.6733333333333331</v>
      </c>
      <c r="Q126" s="27">
        <v>2.8266666666666667</v>
      </c>
      <c r="R126" s="27">
        <v>3.6933333333333334</v>
      </c>
      <c r="S126" s="27">
        <v>4.6399999999999997</v>
      </c>
      <c r="T126" s="27">
        <v>2.1999999999999997</v>
      </c>
      <c r="U126" s="27">
        <v>3.9066666666666663</v>
      </c>
      <c r="V126" s="27">
        <v>1.2466666666666668</v>
      </c>
      <c r="W126" s="27">
        <v>2.2466666666666666</v>
      </c>
      <c r="X126" s="27">
        <v>1.86</v>
      </c>
      <c r="Y126" s="27">
        <v>22.906666666666666</v>
      </c>
      <c r="Z126" s="27">
        <v>4.1100000000000003</v>
      </c>
      <c r="AA126" s="27">
        <v>2.35</v>
      </c>
      <c r="AB126" s="27">
        <v>1.6266666666666667</v>
      </c>
      <c r="AC126" s="27">
        <v>3.1199999999999997</v>
      </c>
      <c r="AD126" s="27">
        <v>1.8933333333333333</v>
      </c>
      <c r="AE126" s="29">
        <v>1280</v>
      </c>
      <c r="AF126" s="29">
        <v>399977.66666666669</v>
      </c>
      <c r="AG126" s="25">
        <v>4.7090000000000236</v>
      </c>
      <c r="AH126" s="29">
        <v>1560.6783675311733</v>
      </c>
      <c r="AI126" s="27" t="s">
        <v>829</v>
      </c>
      <c r="AJ126" s="27">
        <v>95.705504060022221</v>
      </c>
      <c r="AK126" s="27">
        <v>76.519259933477812</v>
      </c>
      <c r="AL126" s="27">
        <v>172.22476399350003</v>
      </c>
      <c r="AM126" s="27">
        <v>185.96669999999997</v>
      </c>
      <c r="AN126" s="27">
        <v>60.653333333333329</v>
      </c>
      <c r="AO126" s="30">
        <v>3.891</v>
      </c>
      <c r="AP126" s="27">
        <v>96.856666666666669</v>
      </c>
      <c r="AQ126" s="27">
        <v>163.70333333333335</v>
      </c>
      <c r="AR126" s="27">
        <v>91.736666666666679</v>
      </c>
      <c r="AS126" s="27">
        <v>11.376666666666665</v>
      </c>
      <c r="AT126" s="27">
        <v>457.8966666666667</v>
      </c>
      <c r="AU126" s="27">
        <v>3.92</v>
      </c>
      <c r="AV126" s="27">
        <v>13.04</v>
      </c>
      <c r="AW126" s="27">
        <v>4.296666666666666</v>
      </c>
      <c r="AX126" s="27">
        <v>26.656666666666666</v>
      </c>
      <c r="AY126" s="27">
        <v>35.963333333333331</v>
      </c>
      <c r="AZ126" s="27">
        <v>3.1733333333333333</v>
      </c>
      <c r="BA126" s="27">
        <v>1.1466666666666665</v>
      </c>
      <c r="BB126" s="27">
        <v>14.916666666666666</v>
      </c>
      <c r="BC126" s="27">
        <v>34.463333333333331</v>
      </c>
      <c r="BD126" s="27">
        <v>32.743333333333332</v>
      </c>
      <c r="BE126" s="27">
        <v>41.71</v>
      </c>
      <c r="BF126" s="27">
        <v>78.64</v>
      </c>
      <c r="BG126" s="27">
        <v>14.083333333333334</v>
      </c>
      <c r="BH126" s="27">
        <v>10.933333333333335</v>
      </c>
      <c r="BI126" s="27">
        <v>29.976666666666663</v>
      </c>
      <c r="BJ126" s="27">
        <v>3.3066666666666666</v>
      </c>
      <c r="BK126" s="27">
        <v>61.98</v>
      </c>
      <c r="BL126" s="27">
        <v>8.9833333333333325</v>
      </c>
      <c r="BM126" s="27">
        <v>8.9700000000000006</v>
      </c>
    </row>
    <row r="127" spans="1:65" x14ac:dyDescent="0.15">
      <c r="A127" s="13">
        <v>2741060840</v>
      </c>
      <c r="B127" t="s">
        <v>432</v>
      </c>
      <c r="C127" t="s">
        <v>438</v>
      </c>
      <c r="D127" t="s">
        <v>439</v>
      </c>
      <c r="E127" s="27">
        <v>14.156666666666666</v>
      </c>
      <c r="F127" s="27">
        <v>5.1733333333333329</v>
      </c>
      <c r="G127" s="27">
        <v>5.9566666666666661</v>
      </c>
      <c r="H127" s="27">
        <v>2.0833333333333335</v>
      </c>
      <c r="I127" s="27">
        <v>1.1333333333333333</v>
      </c>
      <c r="J127" s="27">
        <v>2.5233333333333334</v>
      </c>
      <c r="K127" s="27">
        <v>2.1833333333333336</v>
      </c>
      <c r="L127" s="27">
        <v>1.37</v>
      </c>
      <c r="M127" s="27">
        <v>4.37</v>
      </c>
      <c r="N127" s="27">
        <v>3.3166666666666664</v>
      </c>
      <c r="O127" s="27">
        <v>0.64</v>
      </c>
      <c r="P127" s="27">
        <v>1.8733333333333333</v>
      </c>
      <c r="Q127" s="27">
        <v>4.6900000000000004</v>
      </c>
      <c r="R127" s="27">
        <v>4.3066666666666658</v>
      </c>
      <c r="S127" s="27">
        <v>5.833333333333333</v>
      </c>
      <c r="T127" s="27">
        <v>2.6633333333333336</v>
      </c>
      <c r="U127" s="27">
        <v>5</v>
      </c>
      <c r="V127" s="27">
        <v>1.5233333333333334</v>
      </c>
      <c r="W127" s="27">
        <v>1.8366666666666667</v>
      </c>
      <c r="X127" s="27">
        <v>2.3066666666666666</v>
      </c>
      <c r="Y127" s="27">
        <v>20.970000000000002</v>
      </c>
      <c r="Z127" s="27">
        <v>5.5733333333333333</v>
      </c>
      <c r="AA127" s="27">
        <v>3.8066666666666662</v>
      </c>
      <c r="AB127" s="27">
        <v>1.3666666666666665</v>
      </c>
      <c r="AC127" s="27">
        <v>3.436666666666667</v>
      </c>
      <c r="AD127" s="27">
        <v>2.29</v>
      </c>
      <c r="AE127" s="29">
        <v>1056.5333333333333</v>
      </c>
      <c r="AF127" s="29">
        <v>371379</v>
      </c>
      <c r="AG127" s="25">
        <v>4.5480000000000302</v>
      </c>
      <c r="AH127" s="29">
        <v>1360.0134245109414</v>
      </c>
      <c r="AI127" s="27" t="s">
        <v>829</v>
      </c>
      <c r="AJ127" s="27">
        <v>94.17288521365144</v>
      </c>
      <c r="AK127" s="27">
        <v>78.685601665074685</v>
      </c>
      <c r="AL127" s="27">
        <v>172.85848687872613</v>
      </c>
      <c r="AM127" s="27">
        <v>188.80169999999998</v>
      </c>
      <c r="AN127" s="27">
        <v>57.71</v>
      </c>
      <c r="AO127" s="30">
        <v>3.6803333333333335</v>
      </c>
      <c r="AP127" s="27">
        <v>122.39333333333333</v>
      </c>
      <c r="AQ127" s="27">
        <v>205.63</v>
      </c>
      <c r="AR127" s="27">
        <v>107.33333333333333</v>
      </c>
      <c r="AS127" s="27">
        <v>11.49</v>
      </c>
      <c r="AT127" s="27">
        <v>653.13333333333333</v>
      </c>
      <c r="AU127" s="27">
        <v>4.9066666666666672</v>
      </c>
      <c r="AV127" s="27">
        <v>11.326666666666668</v>
      </c>
      <c r="AW127" s="27">
        <v>4.456666666666667</v>
      </c>
      <c r="AX127" s="27">
        <v>23.916666666666668</v>
      </c>
      <c r="AY127" s="27">
        <v>33</v>
      </c>
      <c r="AZ127" s="27">
        <v>2.9433333333333334</v>
      </c>
      <c r="BA127" s="27">
        <v>1.7766666666666666</v>
      </c>
      <c r="BB127" s="27">
        <v>17.55</v>
      </c>
      <c r="BC127" s="27">
        <v>45</v>
      </c>
      <c r="BD127" s="27">
        <v>40.92</v>
      </c>
      <c r="BE127" s="27">
        <v>47.873333333333335</v>
      </c>
      <c r="BF127" s="27">
        <v>102.41666666666667</v>
      </c>
      <c r="BG127" s="27">
        <v>6.9722222222222223</v>
      </c>
      <c r="BH127" s="27">
        <v>13.633333333333333</v>
      </c>
      <c r="BI127" s="27">
        <v>20.223333333333333</v>
      </c>
      <c r="BJ127" s="27">
        <v>3.9066666666666663</v>
      </c>
      <c r="BK127" s="27">
        <v>50.31</v>
      </c>
      <c r="BL127" s="27">
        <v>10.616666666666665</v>
      </c>
      <c r="BM127" s="27">
        <v>9.2433333333333341</v>
      </c>
    </row>
    <row r="128" spans="1:65" x14ac:dyDescent="0.15">
      <c r="A128" s="13">
        <v>2825620500</v>
      </c>
      <c r="B128" t="s">
        <v>440</v>
      </c>
      <c r="C128" t="s">
        <v>441</v>
      </c>
      <c r="D128" t="s">
        <v>442</v>
      </c>
      <c r="E128" s="27">
        <v>13.773333333333333</v>
      </c>
      <c r="F128" s="27">
        <v>5.1466666666666674</v>
      </c>
      <c r="G128" s="27">
        <v>4.7933333333333339</v>
      </c>
      <c r="H128" s="27">
        <v>1.6233333333333333</v>
      </c>
      <c r="I128" s="27">
        <v>1.0633333333333335</v>
      </c>
      <c r="J128" s="27">
        <v>2.7399999999999998</v>
      </c>
      <c r="K128" s="27">
        <v>2.2600000000000002</v>
      </c>
      <c r="L128" s="27">
        <v>1.0466666666666666</v>
      </c>
      <c r="M128" s="27">
        <v>4.0266666666666664</v>
      </c>
      <c r="N128" s="27">
        <v>2.936666666666667</v>
      </c>
      <c r="O128" s="27">
        <v>0.57333333333333336</v>
      </c>
      <c r="P128" s="27">
        <v>1.88</v>
      </c>
      <c r="Q128" s="27">
        <v>3.5666666666666664</v>
      </c>
      <c r="R128" s="27">
        <v>3.83</v>
      </c>
      <c r="S128" s="27">
        <v>3.84</v>
      </c>
      <c r="T128" s="27">
        <v>3.2566666666666664</v>
      </c>
      <c r="U128" s="27">
        <v>3.8633333333333333</v>
      </c>
      <c r="V128" s="27">
        <v>1.3333333333333333</v>
      </c>
      <c r="W128" s="27">
        <v>2.0100000000000002</v>
      </c>
      <c r="X128" s="27">
        <v>2</v>
      </c>
      <c r="Y128" s="27">
        <v>20.8</v>
      </c>
      <c r="Z128" s="27">
        <v>4.9333333333333336</v>
      </c>
      <c r="AA128" s="27">
        <v>3.06</v>
      </c>
      <c r="AB128" s="27">
        <v>1.2133333333333332</v>
      </c>
      <c r="AC128" s="27">
        <v>3.2766666666666668</v>
      </c>
      <c r="AD128" s="27">
        <v>1.9966666666666668</v>
      </c>
      <c r="AE128" s="29">
        <v>1091.8333333333333</v>
      </c>
      <c r="AF128" s="29">
        <v>286003.33333333331</v>
      </c>
      <c r="AG128" s="25">
        <v>4.6283333333337184</v>
      </c>
      <c r="AH128" s="29">
        <v>1114.6854219011736</v>
      </c>
      <c r="AI128" s="27" t="s">
        <v>829</v>
      </c>
      <c r="AJ128" s="27">
        <v>114.38968319291257</v>
      </c>
      <c r="AK128" s="27">
        <v>44.490793847095119</v>
      </c>
      <c r="AL128" s="27">
        <v>158.88047704000769</v>
      </c>
      <c r="AM128" s="27">
        <v>184.92420000000001</v>
      </c>
      <c r="AN128" s="27">
        <v>56.879999999999995</v>
      </c>
      <c r="AO128" s="30">
        <v>3.7266666666666666</v>
      </c>
      <c r="AP128" s="27">
        <v>117.05</v>
      </c>
      <c r="AQ128" s="27">
        <v>119.16666666666667</v>
      </c>
      <c r="AR128" s="27">
        <v>115.36</v>
      </c>
      <c r="AS128" s="27">
        <v>10.33</v>
      </c>
      <c r="AT128" s="27">
        <v>446.75</v>
      </c>
      <c r="AU128" s="27">
        <v>5.44</v>
      </c>
      <c r="AV128" s="27">
        <v>11.106666666666667</v>
      </c>
      <c r="AW128" s="27">
        <v>4.43</v>
      </c>
      <c r="AX128" s="27">
        <v>25.376666666666665</v>
      </c>
      <c r="AY128" s="27">
        <v>43.419999999999995</v>
      </c>
      <c r="AZ128" s="27">
        <v>2.0033333333333334</v>
      </c>
      <c r="BA128" s="27">
        <v>1.0066666666666666</v>
      </c>
      <c r="BB128" s="27">
        <v>13.08</v>
      </c>
      <c r="BC128" s="27">
        <v>33.906666666666666</v>
      </c>
      <c r="BD128" s="27">
        <v>26.333333333333332</v>
      </c>
      <c r="BE128" s="27">
        <v>31.099999999999998</v>
      </c>
      <c r="BF128" s="27">
        <v>74</v>
      </c>
      <c r="BG128" s="27">
        <v>4.5555555555555545</v>
      </c>
      <c r="BH128" s="27">
        <v>10.790000000000001</v>
      </c>
      <c r="BI128" s="27">
        <v>16.833333333333332</v>
      </c>
      <c r="BJ128" s="27">
        <v>2.7033333333333331</v>
      </c>
      <c r="BK128" s="27">
        <v>54.116666666666667</v>
      </c>
      <c r="BL128" s="27">
        <v>9.33</v>
      </c>
      <c r="BM128" s="27">
        <v>11.266666666666666</v>
      </c>
    </row>
    <row r="129" spans="1:65" x14ac:dyDescent="0.15">
      <c r="A129" s="13">
        <v>2827140600</v>
      </c>
      <c r="B129" t="s">
        <v>440</v>
      </c>
      <c r="C129" t="s">
        <v>443</v>
      </c>
      <c r="D129" t="s">
        <v>444</v>
      </c>
      <c r="E129" s="27">
        <v>12.979999999999999</v>
      </c>
      <c r="F129" s="27">
        <v>5.166666666666667</v>
      </c>
      <c r="G129" s="27">
        <v>4.66</v>
      </c>
      <c r="H129" s="27">
        <v>1.37</v>
      </c>
      <c r="I129" s="27">
        <v>1.0333333333333332</v>
      </c>
      <c r="J129" s="27">
        <v>2.41</v>
      </c>
      <c r="K129" s="27">
        <v>2.2333333333333334</v>
      </c>
      <c r="L129" s="27">
        <v>1.0199999999999998</v>
      </c>
      <c r="M129" s="27">
        <v>3.8933333333333331</v>
      </c>
      <c r="N129" s="27">
        <v>3.61</v>
      </c>
      <c r="O129" s="27">
        <v>0.5099999999999999</v>
      </c>
      <c r="P129" s="27">
        <v>1.75</v>
      </c>
      <c r="Q129" s="27">
        <v>3.9266666666666672</v>
      </c>
      <c r="R129" s="27">
        <v>3.7066666666666666</v>
      </c>
      <c r="S129" s="27">
        <v>5.32</v>
      </c>
      <c r="T129" s="27">
        <v>2.3800000000000003</v>
      </c>
      <c r="U129" s="27">
        <v>4.6066666666666665</v>
      </c>
      <c r="V129" s="27">
        <v>1.2033333333333334</v>
      </c>
      <c r="W129" s="27">
        <v>1.9333333333333336</v>
      </c>
      <c r="X129" s="27">
        <v>2.0133333333333332</v>
      </c>
      <c r="Y129" s="27">
        <v>19.846666666666668</v>
      </c>
      <c r="Z129" s="27">
        <v>4.373333333333334</v>
      </c>
      <c r="AA129" s="27">
        <v>2.8866666666666667</v>
      </c>
      <c r="AB129" s="27">
        <v>0.98</v>
      </c>
      <c r="AC129" s="27">
        <v>3.2933333333333334</v>
      </c>
      <c r="AD129" s="27">
        <v>1.91</v>
      </c>
      <c r="AE129" s="29">
        <v>840.16666666666663</v>
      </c>
      <c r="AF129" s="29">
        <v>319170</v>
      </c>
      <c r="AG129" s="25">
        <v>4.6788888888892499</v>
      </c>
      <c r="AH129" s="29">
        <v>1247.3721938255333</v>
      </c>
      <c r="AI129" s="27" t="s">
        <v>829</v>
      </c>
      <c r="AJ129" s="27">
        <v>80.849649958333345</v>
      </c>
      <c r="AK129" s="27">
        <v>53.805998458597657</v>
      </c>
      <c r="AL129" s="27">
        <v>134.655648416931</v>
      </c>
      <c r="AM129" s="27">
        <v>177.25916666666669</v>
      </c>
      <c r="AN129" s="27">
        <v>35.046666666666667</v>
      </c>
      <c r="AO129" s="30">
        <v>3.8376666666666668</v>
      </c>
      <c r="AP129" s="27">
        <v>93.776666666666657</v>
      </c>
      <c r="AQ129" s="27">
        <v>95.583333333333329</v>
      </c>
      <c r="AR129" s="27">
        <v>138.66666666666666</v>
      </c>
      <c r="AS129" s="27">
        <v>9.3566666666666674</v>
      </c>
      <c r="AT129" s="27">
        <v>445.34999999999997</v>
      </c>
      <c r="AU129" s="27">
        <v>4.6933333333333334</v>
      </c>
      <c r="AV129" s="27">
        <v>11.156666666666666</v>
      </c>
      <c r="AW129" s="27">
        <v>3.8900000000000006</v>
      </c>
      <c r="AX129" s="27">
        <v>18.39</v>
      </c>
      <c r="AY129" s="27">
        <v>41.39</v>
      </c>
      <c r="AZ129" s="27">
        <v>1.79</v>
      </c>
      <c r="BA129" s="27">
        <v>0.97333333333333327</v>
      </c>
      <c r="BB129" s="27">
        <v>12.853333333333333</v>
      </c>
      <c r="BC129" s="27">
        <v>20.533333333333335</v>
      </c>
      <c r="BD129" s="27">
        <v>15.62</v>
      </c>
      <c r="BE129" s="27">
        <v>22.303333333333338</v>
      </c>
      <c r="BF129" s="27">
        <v>90.833333333333329</v>
      </c>
      <c r="BG129" s="27">
        <v>6.8888888888888893</v>
      </c>
      <c r="BH129" s="27">
        <v>11.323333333333332</v>
      </c>
      <c r="BI129" s="27">
        <v>15.333333333333334</v>
      </c>
      <c r="BJ129" s="27">
        <v>2.4966666666666666</v>
      </c>
      <c r="BK129" s="27">
        <v>48.666666666666664</v>
      </c>
      <c r="BL129" s="27">
        <v>8.8566666666666674</v>
      </c>
      <c r="BM129" s="27">
        <v>10.270000000000001</v>
      </c>
    </row>
    <row r="130" spans="1:65" x14ac:dyDescent="0.15">
      <c r="A130" s="13">
        <v>2832940700</v>
      </c>
      <c r="B130" t="s">
        <v>440</v>
      </c>
      <c r="C130" t="s">
        <v>445</v>
      </c>
      <c r="D130" t="s">
        <v>446</v>
      </c>
      <c r="E130" s="27">
        <v>12.723333333333334</v>
      </c>
      <c r="F130" s="27">
        <v>4.34</v>
      </c>
      <c r="G130" s="27">
        <v>4.6000000000000005</v>
      </c>
      <c r="H130" s="27">
        <v>1.3499999999999999</v>
      </c>
      <c r="I130" s="27">
        <v>0.98666666666666669</v>
      </c>
      <c r="J130" s="27">
        <v>2.3566666666666669</v>
      </c>
      <c r="K130" s="27">
        <v>2</v>
      </c>
      <c r="L130" s="27">
        <v>0.95666666666666667</v>
      </c>
      <c r="M130" s="27">
        <v>3.2333333333333329</v>
      </c>
      <c r="N130" s="27">
        <v>2.2266666666666666</v>
      </c>
      <c r="O130" s="27">
        <v>0.63666666666666671</v>
      </c>
      <c r="P130" s="27">
        <v>1.7833333333333332</v>
      </c>
      <c r="Q130" s="27">
        <v>3.2266666666666666</v>
      </c>
      <c r="R130" s="27">
        <v>3.2366666666666668</v>
      </c>
      <c r="S130" s="27">
        <v>4.6133333333333333</v>
      </c>
      <c r="T130" s="27">
        <v>2.2466666666666666</v>
      </c>
      <c r="U130" s="27">
        <v>4.293333333333333</v>
      </c>
      <c r="V130" s="27">
        <v>1.406666666666667</v>
      </c>
      <c r="W130" s="27">
        <v>1.9866666666666666</v>
      </c>
      <c r="X130" s="27">
        <v>1.9400000000000002</v>
      </c>
      <c r="Y130" s="27">
        <v>18.043333333333333</v>
      </c>
      <c r="Z130" s="27">
        <v>4.496666666666667</v>
      </c>
      <c r="AA130" s="27">
        <v>3.1133333333333333</v>
      </c>
      <c r="AB130" s="27">
        <v>0.99333333333333329</v>
      </c>
      <c r="AC130" s="27">
        <v>2.82</v>
      </c>
      <c r="AD130" s="27">
        <v>1.7333333333333334</v>
      </c>
      <c r="AE130" s="29">
        <v>808.7399999999999</v>
      </c>
      <c r="AF130" s="29">
        <v>338666.66666666669</v>
      </c>
      <c r="AG130" s="25">
        <v>4.7377777777778567</v>
      </c>
      <c r="AH130" s="29">
        <v>1327.0998722390821</v>
      </c>
      <c r="AI130" s="27" t="s">
        <v>829</v>
      </c>
      <c r="AJ130" s="27">
        <v>107.29125614281537</v>
      </c>
      <c r="AK130" s="27">
        <v>54.137257254143869</v>
      </c>
      <c r="AL130" s="27">
        <v>161.42851339695923</v>
      </c>
      <c r="AM130" s="27">
        <v>185.15210000000002</v>
      </c>
      <c r="AN130" s="27">
        <v>59.48</v>
      </c>
      <c r="AO130" s="30">
        <v>3.4183333333333334</v>
      </c>
      <c r="AP130" s="27">
        <v>109.05666666666667</v>
      </c>
      <c r="AQ130" s="27">
        <v>95.693333333333328</v>
      </c>
      <c r="AR130" s="27">
        <v>138.08333333333334</v>
      </c>
      <c r="AS130" s="27">
        <v>9.6266666666666669</v>
      </c>
      <c r="AT130" s="27">
        <v>420.53999999999996</v>
      </c>
      <c r="AU130" s="27">
        <v>5.38</v>
      </c>
      <c r="AV130" s="27">
        <v>10.829999999999998</v>
      </c>
      <c r="AW130" s="27">
        <v>4.7</v>
      </c>
      <c r="AX130" s="27">
        <v>19.063333333333333</v>
      </c>
      <c r="AY130" s="27">
        <v>37.583333333333336</v>
      </c>
      <c r="AZ130" s="27">
        <v>2.1666666666666665</v>
      </c>
      <c r="BA130" s="27">
        <v>0.9966666666666667</v>
      </c>
      <c r="BB130" s="27">
        <v>11.203333333333333</v>
      </c>
      <c r="BC130" s="27">
        <v>36.31666666666667</v>
      </c>
      <c r="BD130" s="27">
        <v>26.900000000000002</v>
      </c>
      <c r="BE130" s="27">
        <v>30.236666666666668</v>
      </c>
      <c r="BF130" s="27">
        <v>91</v>
      </c>
      <c r="BG130" s="27">
        <v>16.013611111111114</v>
      </c>
      <c r="BH130" s="27">
        <v>10.25</v>
      </c>
      <c r="BI130" s="27">
        <v>13.596666666666666</v>
      </c>
      <c r="BJ130" s="27">
        <v>2.5033333333333334</v>
      </c>
      <c r="BK130" s="27">
        <v>51.943333333333328</v>
      </c>
      <c r="BL130" s="27">
        <v>8.32</v>
      </c>
      <c r="BM130" s="27">
        <v>6.3733333333333322</v>
      </c>
    </row>
    <row r="131" spans="1:65" x14ac:dyDescent="0.15">
      <c r="A131" s="13">
        <v>2846180850</v>
      </c>
      <c r="B131" t="s">
        <v>440</v>
      </c>
      <c r="C131" t="s">
        <v>447</v>
      </c>
      <c r="D131" t="s">
        <v>448</v>
      </c>
      <c r="E131" s="27">
        <v>11.473333333333334</v>
      </c>
      <c r="F131" s="27">
        <v>3.7900000000000005</v>
      </c>
      <c r="G131" s="27">
        <v>4.6966666666666663</v>
      </c>
      <c r="H131" s="27">
        <v>1.1533333333333333</v>
      </c>
      <c r="I131" s="27">
        <v>1.0433333333333332</v>
      </c>
      <c r="J131" s="27">
        <v>2.1366666666666667</v>
      </c>
      <c r="K131" s="27">
        <v>2.0533333333333332</v>
      </c>
      <c r="L131" s="27">
        <v>1.05</v>
      </c>
      <c r="M131" s="27">
        <v>4.0933333333333328</v>
      </c>
      <c r="N131" s="27">
        <v>2.65</v>
      </c>
      <c r="O131" s="27">
        <v>0.49333333333333335</v>
      </c>
      <c r="P131" s="27">
        <v>1.6866666666666665</v>
      </c>
      <c r="Q131" s="27">
        <v>3.8033333333333332</v>
      </c>
      <c r="R131" s="27">
        <v>3.3033333333333332</v>
      </c>
      <c r="S131" s="27">
        <v>4.6533333333333333</v>
      </c>
      <c r="T131" s="27">
        <v>2.2566666666666664</v>
      </c>
      <c r="U131" s="27">
        <v>4.2399999999999993</v>
      </c>
      <c r="V131" s="27">
        <v>1.0833333333333333</v>
      </c>
      <c r="W131" s="27">
        <v>1.9666666666666666</v>
      </c>
      <c r="X131" s="27">
        <v>2.0466666666666664</v>
      </c>
      <c r="Y131" s="27">
        <v>19.11</v>
      </c>
      <c r="Z131" s="27">
        <v>4.3533333333333326</v>
      </c>
      <c r="AA131" s="27">
        <v>2.5766666666666667</v>
      </c>
      <c r="AB131" s="27">
        <v>0.85000000000000009</v>
      </c>
      <c r="AC131" s="27">
        <v>2.6733333333333333</v>
      </c>
      <c r="AD131" s="27">
        <v>1.9433333333333334</v>
      </c>
      <c r="AE131" s="29">
        <v>722.77666666666664</v>
      </c>
      <c r="AF131" s="29">
        <v>300097.33333333331</v>
      </c>
      <c r="AG131" s="25">
        <v>4.9424999999999999</v>
      </c>
      <c r="AH131" s="29">
        <v>1207.7473113260583</v>
      </c>
      <c r="AI131" s="27" t="s">
        <v>829</v>
      </c>
      <c r="AJ131" s="27">
        <v>97.897075049449938</v>
      </c>
      <c r="AK131" s="27">
        <v>44.730443055407477</v>
      </c>
      <c r="AL131" s="27">
        <v>142.62751810485742</v>
      </c>
      <c r="AM131" s="27">
        <v>185.52710000000002</v>
      </c>
      <c r="AN131" s="27">
        <v>57.330000000000005</v>
      </c>
      <c r="AO131" s="30">
        <v>3.218</v>
      </c>
      <c r="AP131" s="27">
        <v>111.67</v>
      </c>
      <c r="AQ131" s="27">
        <v>77.776666666666657</v>
      </c>
      <c r="AR131" s="27">
        <v>107.88666666666666</v>
      </c>
      <c r="AS131" s="27">
        <v>9.5933333333333337</v>
      </c>
      <c r="AT131" s="27">
        <v>494.3966666666667</v>
      </c>
      <c r="AU131" s="27">
        <v>4.5566666666666666</v>
      </c>
      <c r="AV131" s="27">
        <v>10.523333333333332</v>
      </c>
      <c r="AW131" s="27">
        <v>4.3933333333333335</v>
      </c>
      <c r="AX131" s="27">
        <v>21</v>
      </c>
      <c r="AY131" s="27">
        <v>22.656666666666666</v>
      </c>
      <c r="AZ131" s="27">
        <v>1.9600000000000002</v>
      </c>
      <c r="BA131" s="27">
        <v>0.97333333333333327</v>
      </c>
      <c r="BB131" s="27">
        <v>11.21</v>
      </c>
      <c r="BC131" s="27">
        <v>17.08666666666667</v>
      </c>
      <c r="BD131" s="27">
        <v>15.973333333333331</v>
      </c>
      <c r="BE131" s="27">
        <v>17.080000000000002</v>
      </c>
      <c r="BF131" s="27">
        <v>86.886666666666656</v>
      </c>
      <c r="BG131" s="27">
        <v>6.708333333333333</v>
      </c>
      <c r="BH131" s="27">
        <v>10.506666666666668</v>
      </c>
      <c r="BI131" s="27">
        <v>11</v>
      </c>
      <c r="BJ131" s="27">
        <v>2.7733333333333334</v>
      </c>
      <c r="BK131" s="27">
        <v>69.00333333333333</v>
      </c>
      <c r="BL131" s="27">
        <v>9.2899999999999991</v>
      </c>
      <c r="BM131" s="27">
        <v>9.8466666666666658</v>
      </c>
    </row>
    <row r="132" spans="1:65" x14ac:dyDescent="0.15">
      <c r="A132" s="13">
        <v>2917860250</v>
      </c>
      <c r="B132" t="s">
        <v>449</v>
      </c>
      <c r="C132" t="s">
        <v>450</v>
      </c>
      <c r="D132" t="s">
        <v>451</v>
      </c>
      <c r="E132" s="27">
        <v>12</v>
      </c>
      <c r="F132" s="27">
        <v>5.4766666666666666</v>
      </c>
      <c r="G132" s="27">
        <v>4.746666666666667</v>
      </c>
      <c r="H132" s="27">
        <v>1.3933333333333333</v>
      </c>
      <c r="I132" s="27">
        <v>1.02</v>
      </c>
      <c r="J132" s="27">
        <v>3.0833333333333335</v>
      </c>
      <c r="K132" s="27">
        <v>2.5066666666666664</v>
      </c>
      <c r="L132" s="27">
        <v>1.08</v>
      </c>
      <c r="M132" s="27">
        <v>4.1833333333333336</v>
      </c>
      <c r="N132" s="27">
        <v>4.1133333333333333</v>
      </c>
      <c r="O132" s="27">
        <v>0.63</v>
      </c>
      <c r="P132" s="27">
        <v>1.7133333333333336</v>
      </c>
      <c r="Q132" s="27">
        <v>3.1566666666666667</v>
      </c>
      <c r="R132" s="27">
        <v>3.9933333333333336</v>
      </c>
      <c r="S132" s="27">
        <v>5.6833333333333336</v>
      </c>
      <c r="T132" s="27">
        <v>3.1199999999999997</v>
      </c>
      <c r="U132" s="27">
        <v>4.7</v>
      </c>
      <c r="V132" s="27">
        <v>1.2733333333333334</v>
      </c>
      <c r="W132" s="27">
        <v>2.0366666666666666</v>
      </c>
      <c r="X132" s="27">
        <v>2.0866666666666664</v>
      </c>
      <c r="Y132" s="27">
        <v>18.696666666666662</v>
      </c>
      <c r="Z132" s="27">
        <v>5.5766666666666653</v>
      </c>
      <c r="AA132" s="27">
        <v>3.1199999999999997</v>
      </c>
      <c r="AB132" s="27">
        <v>1.5533333333333335</v>
      </c>
      <c r="AC132" s="27">
        <v>3.03</v>
      </c>
      <c r="AD132" s="27">
        <v>2.2433333333333336</v>
      </c>
      <c r="AE132" s="29">
        <v>861.07</v>
      </c>
      <c r="AF132" s="29">
        <v>442643.66666666669</v>
      </c>
      <c r="AG132" s="25">
        <v>4.6266666666668144</v>
      </c>
      <c r="AH132" s="29">
        <v>1712.1946188082632</v>
      </c>
      <c r="AI132" s="27" t="s">
        <v>829</v>
      </c>
      <c r="AJ132" s="27">
        <v>96.489193492262032</v>
      </c>
      <c r="AK132" s="27">
        <v>65.294127573788884</v>
      </c>
      <c r="AL132" s="27">
        <v>161.78332106605092</v>
      </c>
      <c r="AM132" s="27">
        <v>194.74459999999999</v>
      </c>
      <c r="AN132" s="27">
        <v>55.93</v>
      </c>
      <c r="AO132" s="30">
        <v>3.8379999999999996</v>
      </c>
      <c r="AP132" s="27">
        <v>110.19333333333334</v>
      </c>
      <c r="AQ132" s="27">
        <v>125.83666666666666</v>
      </c>
      <c r="AR132" s="27">
        <v>92.11</v>
      </c>
      <c r="AS132" s="27">
        <v>9.6533333333333342</v>
      </c>
      <c r="AT132" s="27">
        <v>391.21</v>
      </c>
      <c r="AU132" s="27">
        <v>5.3166666666666664</v>
      </c>
      <c r="AV132" s="27">
        <v>11.656666666666666</v>
      </c>
      <c r="AW132" s="27">
        <v>4.49</v>
      </c>
      <c r="AX132" s="27">
        <v>21.2</v>
      </c>
      <c r="AY132" s="27">
        <v>43.333333333333336</v>
      </c>
      <c r="AZ132" s="27">
        <v>2.9266666666666672</v>
      </c>
      <c r="BA132" s="27">
        <v>1.1533333333333333</v>
      </c>
      <c r="BB132" s="27">
        <v>16.243333333333336</v>
      </c>
      <c r="BC132" s="27">
        <v>29.866666666666664</v>
      </c>
      <c r="BD132" s="27">
        <v>24.77333333333333</v>
      </c>
      <c r="BE132" s="27">
        <v>26.713333333333335</v>
      </c>
      <c r="BF132" s="27">
        <v>106.93</v>
      </c>
      <c r="BG132" s="27">
        <v>6.63</v>
      </c>
      <c r="BH132" s="27">
        <v>10.39</v>
      </c>
      <c r="BI132" s="27">
        <v>16.166666666666668</v>
      </c>
      <c r="BJ132" s="27">
        <v>2.64</v>
      </c>
      <c r="BK132" s="27">
        <v>59.79999999999999</v>
      </c>
      <c r="BL132" s="27">
        <v>8.9933333333333341</v>
      </c>
      <c r="BM132" s="27">
        <v>10.266666666666667</v>
      </c>
    </row>
    <row r="133" spans="1:65" x14ac:dyDescent="0.15">
      <c r="A133" s="13">
        <v>2927900500</v>
      </c>
      <c r="B133" t="s">
        <v>449</v>
      </c>
      <c r="C133" t="s">
        <v>452</v>
      </c>
      <c r="D133" t="s">
        <v>453</v>
      </c>
      <c r="E133" s="27">
        <v>12.303069956106874</v>
      </c>
      <c r="F133" s="27">
        <v>3.9857053804373614</v>
      </c>
      <c r="G133" s="27">
        <v>4.7946652230845546</v>
      </c>
      <c r="H133" s="27">
        <v>1.3211658011195031</v>
      </c>
      <c r="I133" s="27">
        <v>1.0923075580314843</v>
      </c>
      <c r="J133" s="27">
        <v>2.294098469223413</v>
      </c>
      <c r="K133" s="27">
        <v>2.1054685142956919</v>
      </c>
      <c r="L133" s="27">
        <v>1.1398893576118931</v>
      </c>
      <c r="M133" s="27">
        <v>3.7521439731336668</v>
      </c>
      <c r="N133" s="27">
        <v>3.0649613884056461</v>
      </c>
      <c r="O133" s="27">
        <v>0.46904970689346448</v>
      </c>
      <c r="P133" s="27">
        <v>1.5814794348624586</v>
      </c>
      <c r="Q133" s="27">
        <v>3.8065790840108282</v>
      </c>
      <c r="R133" s="27">
        <v>3.4350344461813669</v>
      </c>
      <c r="S133" s="27">
        <v>3.9353719619162004</v>
      </c>
      <c r="T133" s="27">
        <v>2.7997612741954785</v>
      </c>
      <c r="U133" s="27">
        <v>3.9056649702193353</v>
      </c>
      <c r="V133" s="27">
        <v>1.200529675462243</v>
      </c>
      <c r="W133" s="27">
        <v>1.8744659311730503</v>
      </c>
      <c r="X133" s="27">
        <v>2.5316517250362218</v>
      </c>
      <c r="Y133" s="27">
        <v>19.45451655763706</v>
      </c>
      <c r="Z133" s="27">
        <v>4.7615397653850877</v>
      </c>
      <c r="AA133" s="27">
        <v>3.0317992390847102</v>
      </c>
      <c r="AB133" s="27">
        <v>1.061583841241289</v>
      </c>
      <c r="AC133" s="27">
        <v>2.8387738846417743</v>
      </c>
      <c r="AD133" s="27">
        <v>1.8149745281617709</v>
      </c>
      <c r="AE133" s="29">
        <v>825.64622451427567</v>
      </c>
      <c r="AF133" s="29">
        <v>272606.44128498778</v>
      </c>
      <c r="AG133" s="25">
        <v>5.1486819210480208</v>
      </c>
      <c r="AH133" s="29">
        <v>1123.8872972149893</v>
      </c>
      <c r="AI133" s="27" t="s">
        <v>829</v>
      </c>
      <c r="AJ133" s="27">
        <v>112.31961050094658</v>
      </c>
      <c r="AK133" s="27">
        <v>57.005920772284789</v>
      </c>
      <c r="AL133" s="27">
        <v>169.32553127323138</v>
      </c>
      <c r="AM133" s="27">
        <v>192.06176395700945</v>
      </c>
      <c r="AN133" s="27">
        <v>53.070276169890029</v>
      </c>
      <c r="AO133" s="30">
        <v>3.6512256896801687</v>
      </c>
      <c r="AP133" s="27">
        <v>101.81713850688588</v>
      </c>
      <c r="AQ133" s="27">
        <v>125.2057478884439</v>
      </c>
      <c r="AR133" s="27">
        <v>89.66507268047134</v>
      </c>
      <c r="AS133" s="27">
        <v>9.1324081278511056</v>
      </c>
      <c r="AT133" s="27">
        <v>464.73463405547483</v>
      </c>
      <c r="AU133" s="27">
        <v>6.1353024507778597</v>
      </c>
      <c r="AV133" s="27">
        <v>9.913095252988791</v>
      </c>
      <c r="AW133" s="27">
        <v>3.8884563858324466</v>
      </c>
      <c r="AX133" s="27">
        <v>19.271510467951895</v>
      </c>
      <c r="AY133" s="27">
        <v>26.240748346872909</v>
      </c>
      <c r="AZ133" s="27">
        <v>1.8851132866399094</v>
      </c>
      <c r="BA133" s="27">
        <v>1.0443091242041058</v>
      </c>
      <c r="BB133" s="27">
        <v>12.425644139075978</v>
      </c>
      <c r="BC133" s="27">
        <v>25.007827625493871</v>
      </c>
      <c r="BD133" s="27">
        <v>16.376479683337369</v>
      </c>
      <c r="BE133" s="27">
        <v>22.670232369493814</v>
      </c>
      <c r="BF133" s="27">
        <v>72.85052362094028</v>
      </c>
      <c r="BG133" s="27">
        <v>17.950765813432024</v>
      </c>
      <c r="BH133" s="27">
        <v>11.090318733003039</v>
      </c>
      <c r="BI133" s="27">
        <v>12.036079943296</v>
      </c>
      <c r="BJ133" s="27">
        <v>2.3672149349222913</v>
      </c>
      <c r="BK133" s="27">
        <v>44.720390159644353</v>
      </c>
      <c r="BL133" s="27">
        <v>9.3902666261539842</v>
      </c>
      <c r="BM133" s="27">
        <v>5.5858439155838262</v>
      </c>
    </row>
    <row r="134" spans="1:65" x14ac:dyDescent="0.15">
      <c r="A134" s="13">
        <v>2928140600</v>
      </c>
      <c r="B134" t="s">
        <v>449</v>
      </c>
      <c r="C134" t="s">
        <v>454</v>
      </c>
      <c r="D134" t="s">
        <v>455</v>
      </c>
      <c r="E134" s="27">
        <v>13.213333333333333</v>
      </c>
      <c r="F134" s="27">
        <v>4.703333333333334</v>
      </c>
      <c r="G134" s="27">
        <v>4.84</v>
      </c>
      <c r="H134" s="27">
        <v>1.8999999999999997</v>
      </c>
      <c r="I134" s="27">
        <v>1.02</v>
      </c>
      <c r="J134" s="27">
        <v>2.4166666666666665</v>
      </c>
      <c r="K134" s="27">
        <v>2.0299999999999998</v>
      </c>
      <c r="L134" s="27">
        <v>1.0933333333333335</v>
      </c>
      <c r="M134" s="27">
        <v>3.9499999999999997</v>
      </c>
      <c r="N134" s="27">
        <v>2.6966666666666668</v>
      </c>
      <c r="O134" s="27">
        <v>0.51333333333333331</v>
      </c>
      <c r="P134" s="27">
        <v>1.7066666666666668</v>
      </c>
      <c r="Q134" s="27">
        <v>3.9566666666666666</v>
      </c>
      <c r="R134" s="27">
        <v>3.4433333333333338</v>
      </c>
      <c r="S134" s="27">
        <v>4.53</v>
      </c>
      <c r="T134" s="27">
        <v>2.2599999999999998</v>
      </c>
      <c r="U134" s="27">
        <v>3.8266666666666667</v>
      </c>
      <c r="V134" s="27">
        <v>1.2833333333333332</v>
      </c>
      <c r="W134" s="27">
        <v>1.97</v>
      </c>
      <c r="X134" s="27">
        <v>1.82</v>
      </c>
      <c r="Y134" s="27">
        <v>19.113333333333333</v>
      </c>
      <c r="Z134" s="27">
        <v>4.6166666666666663</v>
      </c>
      <c r="AA134" s="27">
        <v>2.9299999999999997</v>
      </c>
      <c r="AB134" s="27">
        <v>1.0366666666666668</v>
      </c>
      <c r="AC134" s="27">
        <v>2.83</v>
      </c>
      <c r="AD134" s="27">
        <v>2.1033333333333335</v>
      </c>
      <c r="AE134" s="29">
        <v>1471.3</v>
      </c>
      <c r="AF134" s="29">
        <v>439206.66666666669</v>
      </c>
      <c r="AG134" s="25">
        <v>4.9541666666667181</v>
      </c>
      <c r="AH134" s="29">
        <v>1768.1981542008782</v>
      </c>
      <c r="AI134" s="27" t="s">
        <v>829</v>
      </c>
      <c r="AJ134" s="27">
        <v>98.921858202834642</v>
      </c>
      <c r="AK134" s="27">
        <v>78.392497980682904</v>
      </c>
      <c r="AL134" s="27">
        <v>177.31435618351753</v>
      </c>
      <c r="AM134" s="27">
        <v>198.57919999999999</v>
      </c>
      <c r="AN134" s="27">
        <v>47.24</v>
      </c>
      <c r="AO134" s="30">
        <v>3.3983333333333334</v>
      </c>
      <c r="AP134" s="27">
        <v>89.600000000000009</v>
      </c>
      <c r="AQ134" s="27">
        <v>90.636666666666656</v>
      </c>
      <c r="AR134" s="27">
        <v>101.00333333333333</v>
      </c>
      <c r="AS134" s="27">
        <v>10.34</v>
      </c>
      <c r="AT134" s="27">
        <v>472.68</v>
      </c>
      <c r="AU134" s="27">
        <v>5.05</v>
      </c>
      <c r="AV134" s="27">
        <v>11.216666666666667</v>
      </c>
      <c r="AW134" s="27">
        <v>4.4233333333333329</v>
      </c>
      <c r="AX134" s="27">
        <v>20.133333333333333</v>
      </c>
      <c r="AY134" s="27">
        <v>33.066666666666663</v>
      </c>
      <c r="AZ134" s="27">
        <v>1.8266666666666669</v>
      </c>
      <c r="BA134" s="27">
        <v>1.0999999999999999</v>
      </c>
      <c r="BB134" s="27">
        <v>14.9</v>
      </c>
      <c r="BC134" s="27">
        <v>36.413333333333334</v>
      </c>
      <c r="BD134" s="27">
        <v>27.373333333333331</v>
      </c>
      <c r="BE134" s="27">
        <v>34.156666666666666</v>
      </c>
      <c r="BF134" s="27">
        <v>71.293333333333337</v>
      </c>
      <c r="BG134" s="27">
        <v>13.332500000000001</v>
      </c>
      <c r="BH134" s="27">
        <v>11.756666666666666</v>
      </c>
      <c r="BI134" s="27">
        <v>15.6</v>
      </c>
      <c r="BJ134" s="27">
        <v>2.3766666666666665</v>
      </c>
      <c r="BK134" s="27">
        <v>47.566666666666663</v>
      </c>
      <c r="BL134" s="27">
        <v>9.1966666666666672</v>
      </c>
      <c r="BM134" s="27">
        <v>6.94</v>
      </c>
    </row>
    <row r="135" spans="1:65" x14ac:dyDescent="0.15">
      <c r="A135" s="13">
        <v>2941180880</v>
      </c>
      <c r="B135" t="s">
        <v>449</v>
      </c>
      <c r="C135" t="s">
        <v>456</v>
      </c>
      <c r="D135" t="s">
        <v>457</v>
      </c>
      <c r="E135" s="27">
        <v>17.613333333333333</v>
      </c>
      <c r="F135" s="27">
        <v>4.8033333333333337</v>
      </c>
      <c r="G135" s="27">
        <v>5.6466666666666656</v>
      </c>
      <c r="H135" s="27">
        <v>1.8499999999999999</v>
      </c>
      <c r="I135" s="27">
        <v>1.1233333333333333</v>
      </c>
      <c r="J135" s="27">
        <v>1.9699999999999998</v>
      </c>
      <c r="K135" s="27">
        <v>2.1733333333333333</v>
      </c>
      <c r="L135" s="27">
        <v>1.3</v>
      </c>
      <c r="M135" s="27">
        <v>4.246666666666667</v>
      </c>
      <c r="N135" s="27">
        <v>2.9833333333333338</v>
      </c>
      <c r="O135" s="27">
        <v>0.50666666666666671</v>
      </c>
      <c r="P135" s="27">
        <v>1.8333333333333333</v>
      </c>
      <c r="Q135" s="27">
        <v>3.5033333333333334</v>
      </c>
      <c r="R135" s="27">
        <v>3.6633333333333336</v>
      </c>
      <c r="S135" s="27">
        <v>4.6499999999999995</v>
      </c>
      <c r="T135" s="27">
        <v>2.3199999999999998</v>
      </c>
      <c r="U135" s="27">
        <v>4.8266666666666671</v>
      </c>
      <c r="V135" s="27">
        <v>1.4400000000000002</v>
      </c>
      <c r="W135" s="27">
        <v>2.1366666666666667</v>
      </c>
      <c r="X135" s="27">
        <v>1.9100000000000001</v>
      </c>
      <c r="Y135" s="27">
        <v>22.13</v>
      </c>
      <c r="Z135" s="27">
        <v>5.4333333333333336</v>
      </c>
      <c r="AA135" s="27">
        <v>2.9133333333333336</v>
      </c>
      <c r="AB135" s="27">
        <v>1.0333333333333334</v>
      </c>
      <c r="AC135" s="27">
        <v>3.1999999999999997</v>
      </c>
      <c r="AD135" s="27">
        <v>2.1366666666666667</v>
      </c>
      <c r="AE135" s="29">
        <v>981.39666666666665</v>
      </c>
      <c r="AF135" s="29">
        <v>339758.33333333331</v>
      </c>
      <c r="AG135" s="25">
        <v>4.7083333333334592</v>
      </c>
      <c r="AH135" s="29">
        <v>1330.1637429452314</v>
      </c>
      <c r="AI135" s="27" t="s">
        <v>829</v>
      </c>
      <c r="AJ135" s="27">
        <v>80.889653890518403</v>
      </c>
      <c r="AK135" s="27">
        <v>68.474899386874085</v>
      </c>
      <c r="AL135" s="27">
        <v>149.36455327739247</v>
      </c>
      <c r="AM135" s="27">
        <v>201.40269999999998</v>
      </c>
      <c r="AN135" s="27">
        <v>41.906666666666666</v>
      </c>
      <c r="AO135" s="30">
        <v>3.8103333333333338</v>
      </c>
      <c r="AP135" s="27">
        <v>85.050000000000011</v>
      </c>
      <c r="AQ135" s="27">
        <v>86.89</v>
      </c>
      <c r="AR135" s="27">
        <v>101.95666666666666</v>
      </c>
      <c r="AS135" s="27">
        <v>11.596666666666666</v>
      </c>
      <c r="AT135" s="27">
        <v>479.60666666666663</v>
      </c>
      <c r="AU135" s="27">
        <v>4.7733333333333334</v>
      </c>
      <c r="AV135" s="27">
        <v>10.876666666666665</v>
      </c>
      <c r="AW135" s="27">
        <v>4.3433333333333328</v>
      </c>
      <c r="AX135" s="27">
        <v>19.916666666666668</v>
      </c>
      <c r="AY135" s="27">
        <v>39.833333333333336</v>
      </c>
      <c r="AZ135" s="27">
        <v>2.5133333333333336</v>
      </c>
      <c r="BA135" s="27">
        <v>1.2333333333333332</v>
      </c>
      <c r="BB135" s="27">
        <v>13.723333333333334</v>
      </c>
      <c r="BC135" s="27">
        <v>21.566666666666666</v>
      </c>
      <c r="BD135" s="27">
        <v>23.03</v>
      </c>
      <c r="BE135" s="27">
        <v>15.243333333333334</v>
      </c>
      <c r="BF135" s="27">
        <v>81.61</v>
      </c>
      <c r="BG135" s="27">
        <v>6.6277777777777773</v>
      </c>
      <c r="BH135" s="27">
        <v>10.096666666666666</v>
      </c>
      <c r="BI135" s="27">
        <v>16.09</v>
      </c>
      <c r="BJ135" s="27">
        <v>2.4166666666666665</v>
      </c>
      <c r="BK135" s="27">
        <v>55.109999999999992</v>
      </c>
      <c r="BL135" s="27">
        <v>9.5433333333333348</v>
      </c>
      <c r="BM135" s="27">
        <v>8.48</v>
      </c>
    </row>
    <row r="136" spans="1:65" x14ac:dyDescent="0.15">
      <c r="A136" s="13">
        <v>2944180920</v>
      </c>
      <c r="B136" t="s">
        <v>449</v>
      </c>
      <c r="C136" t="s">
        <v>458</v>
      </c>
      <c r="D136" t="s">
        <v>459</v>
      </c>
      <c r="E136" s="27">
        <v>13.743333333333332</v>
      </c>
      <c r="F136" s="27">
        <v>4.8566666666666665</v>
      </c>
      <c r="G136" s="27">
        <v>5</v>
      </c>
      <c r="H136" s="27">
        <v>1.5</v>
      </c>
      <c r="I136" s="27">
        <v>0.93</v>
      </c>
      <c r="J136" s="27">
        <v>2.3800000000000003</v>
      </c>
      <c r="K136" s="27">
        <v>2.0166666666666666</v>
      </c>
      <c r="L136" s="27">
        <v>1.1200000000000001</v>
      </c>
      <c r="M136" s="27">
        <v>3.8166666666666664</v>
      </c>
      <c r="N136" s="27">
        <v>3.2633333333333332</v>
      </c>
      <c r="O136" s="27">
        <v>0.54333333333333333</v>
      </c>
      <c r="P136" s="27">
        <v>1.7366666666666666</v>
      </c>
      <c r="Q136" s="27">
        <v>3.19</v>
      </c>
      <c r="R136" s="27">
        <v>3.93</v>
      </c>
      <c r="S136" s="27">
        <v>5.4033333333333333</v>
      </c>
      <c r="T136" s="27">
        <v>2.6033333333333335</v>
      </c>
      <c r="U136" s="27">
        <v>4.376666666666666</v>
      </c>
      <c r="V136" s="27">
        <v>1.4466666666666665</v>
      </c>
      <c r="W136" s="27">
        <v>2.1666666666666665</v>
      </c>
      <c r="X136" s="27">
        <v>1.8766666666666669</v>
      </c>
      <c r="Y136" s="27">
        <v>18.903333333333332</v>
      </c>
      <c r="Z136" s="27">
        <v>5.3066666666666658</v>
      </c>
      <c r="AA136" s="27">
        <v>3.2133333333333334</v>
      </c>
      <c r="AB136" s="27">
        <v>1.47</v>
      </c>
      <c r="AC136" s="27">
        <v>3.1533333333333338</v>
      </c>
      <c r="AD136" s="27">
        <v>2.1666666666666665</v>
      </c>
      <c r="AE136" s="29">
        <v>1146.72</v>
      </c>
      <c r="AF136" s="29">
        <v>315903.33333333331</v>
      </c>
      <c r="AG136" s="25">
        <v>4.7525000000000874</v>
      </c>
      <c r="AH136" s="29">
        <v>1241.3635771287393</v>
      </c>
      <c r="AI136" s="27" t="s">
        <v>829</v>
      </c>
      <c r="AJ136" s="27">
        <v>75.105476512553139</v>
      </c>
      <c r="AK136" s="27">
        <v>59.031190726444983</v>
      </c>
      <c r="AL136" s="27">
        <v>134.13666723899811</v>
      </c>
      <c r="AM136" s="27">
        <v>192.95169999999999</v>
      </c>
      <c r="AN136" s="27">
        <v>52.706666666666671</v>
      </c>
      <c r="AO136" s="30">
        <v>3.371</v>
      </c>
      <c r="AP136" s="27">
        <v>126.75</v>
      </c>
      <c r="AQ136" s="27">
        <v>124.01333333333334</v>
      </c>
      <c r="AR136" s="27">
        <v>98.826666666666668</v>
      </c>
      <c r="AS136" s="27">
        <v>9.8866666666666667</v>
      </c>
      <c r="AT136" s="27">
        <v>510</v>
      </c>
      <c r="AU136" s="27">
        <v>5.2733333333333334</v>
      </c>
      <c r="AV136" s="27">
        <v>10.306666666666667</v>
      </c>
      <c r="AW136" s="27">
        <v>4.37</v>
      </c>
      <c r="AX136" s="27">
        <v>17.983333333333331</v>
      </c>
      <c r="AY136" s="27">
        <v>41.266666666666673</v>
      </c>
      <c r="AZ136" s="27">
        <v>3.0233333333333334</v>
      </c>
      <c r="BA136" s="27">
        <v>1.2</v>
      </c>
      <c r="BB136" s="27">
        <v>12.483333333333334</v>
      </c>
      <c r="BC136" s="27">
        <v>36.1</v>
      </c>
      <c r="BD136" s="27">
        <v>23.51</v>
      </c>
      <c r="BE136" s="27">
        <v>25.836666666666662</v>
      </c>
      <c r="BF136" s="27">
        <v>82.01</v>
      </c>
      <c r="BG136" s="27">
        <v>4.8050000000000006</v>
      </c>
      <c r="BH136" s="27">
        <v>10.93</v>
      </c>
      <c r="BI136" s="27">
        <v>17.2</v>
      </c>
      <c r="BJ136" s="27">
        <v>2.72</v>
      </c>
      <c r="BK136" s="27">
        <v>47.87</v>
      </c>
      <c r="BL136" s="27">
        <v>9.26</v>
      </c>
      <c r="BM136" s="27">
        <v>10.493333333333332</v>
      </c>
    </row>
    <row r="137" spans="1:65" x14ac:dyDescent="0.15">
      <c r="A137" s="13">
        <v>3014580250</v>
      </c>
      <c r="B137" t="s">
        <v>460</v>
      </c>
      <c r="C137" t="s">
        <v>461</v>
      </c>
      <c r="D137" t="s">
        <v>462</v>
      </c>
      <c r="E137" s="27">
        <v>11.903333333333331</v>
      </c>
      <c r="F137" s="27">
        <v>5.3133333333333335</v>
      </c>
      <c r="G137" s="27">
        <v>5.0433333333333339</v>
      </c>
      <c r="H137" s="27">
        <v>1.7433333333333332</v>
      </c>
      <c r="I137" s="27">
        <v>1.0533333333333335</v>
      </c>
      <c r="J137" s="27">
        <v>2.2433333333333332</v>
      </c>
      <c r="K137" s="27">
        <v>2.31</v>
      </c>
      <c r="L137" s="27">
        <v>1.1366666666666667</v>
      </c>
      <c r="M137" s="27">
        <v>5.3633333333333333</v>
      </c>
      <c r="N137" s="27">
        <v>3.1066666666666669</v>
      </c>
      <c r="O137" s="27">
        <v>0.72000000000000008</v>
      </c>
      <c r="P137" s="27">
        <v>1.71</v>
      </c>
      <c r="Q137" s="27">
        <v>3.706666666666667</v>
      </c>
      <c r="R137" s="27">
        <v>4.3133333333333335</v>
      </c>
      <c r="S137" s="27">
        <v>5.9333333333333336</v>
      </c>
      <c r="T137" s="27">
        <v>3.4533333333333331</v>
      </c>
      <c r="U137" s="27">
        <v>5.6733333333333329</v>
      </c>
      <c r="V137" s="27">
        <v>1.3233333333333335</v>
      </c>
      <c r="W137" s="27">
        <v>2.3666666666666667</v>
      </c>
      <c r="X137" s="27">
        <v>1.9833333333333334</v>
      </c>
      <c r="Y137" s="27">
        <v>18.779999999999998</v>
      </c>
      <c r="Z137" s="27">
        <v>6.0933333333333337</v>
      </c>
      <c r="AA137" s="27">
        <v>3.3833333333333333</v>
      </c>
      <c r="AB137" s="27">
        <v>1.7299999999999998</v>
      </c>
      <c r="AC137" s="27">
        <v>3.3833333333333333</v>
      </c>
      <c r="AD137" s="27">
        <v>2.1800000000000002</v>
      </c>
      <c r="AE137" s="29">
        <v>2181.19</v>
      </c>
      <c r="AF137" s="29">
        <v>719461</v>
      </c>
      <c r="AG137" s="25">
        <v>4.880416666666644</v>
      </c>
      <c r="AH137" s="29">
        <v>2871.7636290918213</v>
      </c>
      <c r="AI137" s="27" t="s">
        <v>829</v>
      </c>
      <c r="AJ137" s="27">
        <v>73.236093096666664</v>
      </c>
      <c r="AK137" s="27">
        <v>66.766567512959867</v>
      </c>
      <c r="AL137" s="27">
        <v>140.00266060962653</v>
      </c>
      <c r="AM137" s="27">
        <v>180.4271</v>
      </c>
      <c r="AN137" s="27">
        <v>53.109999999999992</v>
      </c>
      <c r="AO137" s="30">
        <v>4.1396666666666668</v>
      </c>
      <c r="AP137" s="27">
        <v>136.66</v>
      </c>
      <c r="AQ137" s="27">
        <v>110.21</v>
      </c>
      <c r="AR137" s="27">
        <v>111.33333333333333</v>
      </c>
      <c r="AS137" s="27">
        <v>10.836666666666668</v>
      </c>
      <c r="AT137" s="27">
        <v>360.40000000000003</v>
      </c>
      <c r="AU137" s="27">
        <v>7.496666666666667</v>
      </c>
      <c r="AV137" s="27">
        <v>11.99</v>
      </c>
      <c r="AW137" s="27">
        <v>4.7566666666666668</v>
      </c>
      <c r="AX137" s="27">
        <v>30.276666666666667</v>
      </c>
      <c r="AY137" s="27">
        <v>45</v>
      </c>
      <c r="AZ137" s="27">
        <v>3.5600000000000005</v>
      </c>
      <c r="BA137" s="27">
        <v>1.1333333333333335</v>
      </c>
      <c r="BB137" s="27">
        <v>24.86</v>
      </c>
      <c r="BC137" s="27">
        <v>34.896666666666668</v>
      </c>
      <c r="BD137" s="27">
        <v>32.823333333333331</v>
      </c>
      <c r="BE137" s="27">
        <v>38.6</v>
      </c>
      <c r="BF137" s="27">
        <v>124.62666666666667</v>
      </c>
      <c r="BG137" s="27">
        <v>9.9500000000000011</v>
      </c>
      <c r="BH137" s="27">
        <v>13.833333333333334</v>
      </c>
      <c r="BI137" s="27">
        <v>17.25</v>
      </c>
      <c r="BJ137" s="27">
        <v>2.46</v>
      </c>
      <c r="BK137" s="27">
        <v>61.376666666666665</v>
      </c>
      <c r="BL137" s="27">
        <v>9.81</v>
      </c>
      <c r="BM137" s="27">
        <v>11.246666666666668</v>
      </c>
    </row>
    <row r="138" spans="1:65" x14ac:dyDescent="0.15">
      <c r="A138" s="13">
        <v>3024500500</v>
      </c>
      <c r="B138" t="s">
        <v>460</v>
      </c>
      <c r="C138" t="s">
        <v>463</v>
      </c>
      <c r="D138" t="s">
        <v>464</v>
      </c>
      <c r="E138" s="27">
        <v>12.026666666666666</v>
      </c>
      <c r="F138" s="27">
        <v>4.3033333333333337</v>
      </c>
      <c r="G138" s="27">
        <v>4.9666666666666677</v>
      </c>
      <c r="H138" s="27">
        <v>1.7333333333333334</v>
      </c>
      <c r="I138" s="27">
        <v>1.3399999999999999</v>
      </c>
      <c r="J138" s="27">
        <v>2.3866666666666667</v>
      </c>
      <c r="K138" s="27">
        <v>2.1266666666666665</v>
      </c>
      <c r="L138" s="27">
        <v>1.3466666666666667</v>
      </c>
      <c r="M138" s="27">
        <v>3.6833333333333336</v>
      </c>
      <c r="N138" s="27">
        <v>3.2833333333333332</v>
      </c>
      <c r="O138" s="27">
        <v>0.68666666666666665</v>
      </c>
      <c r="P138" s="27">
        <v>1.8066666666666666</v>
      </c>
      <c r="Q138" s="27">
        <v>2.9333333333333336</v>
      </c>
      <c r="R138" s="27">
        <v>3.6333333333333333</v>
      </c>
      <c r="S138" s="27">
        <v>4.9266666666666667</v>
      </c>
      <c r="T138" s="27">
        <v>2.72</v>
      </c>
      <c r="U138" s="27">
        <v>4.07</v>
      </c>
      <c r="V138" s="27">
        <v>1.1300000000000001</v>
      </c>
      <c r="W138" s="27">
        <v>1.8800000000000001</v>
      </c>
      <c r="X138" s="27">
        <v>2.5100000000000002</v>
      </c>
      <c r="Y138" s="27">
        <v>17.193333333333332</v>
      </c>
      <c r="Z138" s="27">
        <v>4.59</v>
      </c>
      <c r="AA138" s="27">
        <v>2.9833333333333338</v>
      </c>
      <c r="AB138" s="27">
        <v>1.5433333333333332</v>
      </c>
      <c r="AC138" s="27">
        <v>2.6933333333333334</v>
      </c>
      <c r="AD138" s="27">
        <v>1.8466666666666667</v>
      </c>
      <c r="AE138" s="29">
        <v>1021.6666666666666</v>
      </c>
      <c r="AF138" s="29">
        <v>318870</v>
      </c>
      <c r="AG138" s="25">
        <v>5.0670833333332697</v>
      </c>
      <c r="AH138" s="29">
        <v>1293.4906830522334</v>
      </c>
      <c r="AI138" s="27" t="s">
        <v>829</v>
      </c>
      <c r="AJ138" s="27">
        <v>76.418487534193574</v>
      </c>
      <c r="AK138" s="27">
        <v>57.155694086525642</v>
      </c>
      <c r="AL138" s="27">
        <v>133.57418162071923</v>
      </c>
      <c r="AM138" s="27">
        <v>180.19919999999999</v>
      </c>
      <c r="AN138" s="27">
        <v>71.899999999999991</v>
      </c>
      <c r="AO138" s="30">
        <v>3.9833333333333329</v>
      </c>
      <c r="AP138" s="27">
        <v>108.33333333333333</v>
      </c>
      <c r="AQ138" s="27">
        <v>126.33333333333333</v>
      </c>
      <c r="AR138" s="27">
        <v>99.5</v>
      </c>
      <c r="AS138" s="27">
        <v>9.4666666666666668</v>
      </c>
      <c r="AT138" s="27">
        <v>510.12000000000006</v>
      </c>
      <c r="AU138" s="27">
        <v>5.7766666666666664</v>
      </c>
      <c r="AV138" s="27">
        <v>11.69</v>
      </c>
      <c r="AW138" s="27">
        <v>4.6000000000000005</v>
      </c>
      <c r="AX138" s="27">
        <v>15.776666666666666</v>
      </c>
      <c r="AY138" s="27">
        <v>42.916666666666664</v>
      </c>
      <c r="AZ138" s="27">
        <v>2.81</v>
      </c>
      <c r="BA138" s="27">
        <v>1.68</v>
      </c>
      <c r="BB138" s="27">
        <v>14.46</v>
      </c>
      <c r="BC138" s="27">
        <v>22.983333333333334</v>
      </c>
      <c r="BD138" s="27">
        <v>17.963333333333335</v>
      </c>
      <c r="BE138" s="27">
        <v>17.930000000000003</v>
      </c>
      <c r="BF138" s="27">
        <v>75.836666666666659</v>
      </c>
      <c r="BG138" s="27">
        <v>8.4933333333333341</v>
      </c>
      <c r="BH138" s="27">
        <v>11.156666666666666</v>
      </c>
      <c r="BI138" s="27">
        <v>15</v>
      </c>
      <c r="BJ138" s="27">
        <v>2.25</v>
      </c>
      <c r="BK138" s="27">
        <v>41.333333333333336</v>
      </c>
      <c r="BL138" s="27">
        <v>9.0833333333333339</v>
      </c>
      <c r="BM138" s="27">
        <v>9.5766666666666662</v>
      </c>
    </row>
    <row r="139" spans="1:65" x14ac:dyDescent="0.15">
      <c r="A139" s="13">
        <v>3125580420</v>
      </c>
      <c r="B139" t="s">
        <v>465</v>
      </c>
      <c r="C139" t="s">
        <v>466</v>
      </c>
      <c r="D139" t="s">
        <v>467</v>
      </c>
      <c r="E139" s="27">
        <v>13.563333333333333</v>
      </c>
      <c r="F139" s="27">
        <v>3.8733333333333335</v>
      </c>
      <c r="G139" s="27">
        <v>4.9333333333333336</v>
      </c>
      <c r="H139" s="27">
        <v>1.7333333333333332</v>
      </c>
      <c r="I139" s="27">
        <v>1.08</v>
      </c>
      <c r="J139" s="27">
        <v>2.3066666666666666</v>
      </c>
      <c r="K139" s="27">
        <v>2.0333333333333332</v>
      </c>
      <c r="L139" s="27">
        <v>1.4333333333333333</v>
      </c>
      <c r="M139" s="27">
        <v>3.9066666666666663</v>
      </c>
      <c r="N139" s="27">
        <v>3.64</v>
      </c>
      <c r="O139" s="27">
        <v>0.67333333333333334</v>
      </c>
      <c r="P139" s="27">
        <v>1.86</v>
      </c>
      <c r="Q139" s="27">
        <v>3.4866666666666668</v>
      </c>
      <c r="R139" s="27">
        <v>3.5466666666666669</v>
      </c>
      <c r="S139" s="27">
        <v>5.5666666666666664</v>
      </c>
      <c r="T139" s="27">
        <v>2.4866666666666668</v>
      </c>
      <c r="U139" s="27">
        <v>4.4466666666666663</v>
      </c>
      <c r="V139" s="27">
        <v>1.32</v>
      </c>
      <c r="W139" s="27">
        <v>1.9366666666666665</v>
      </c>
      <c r="X139" s="27">
        <v>2.3166666666666669</v>
      </c>
      <c r="Y139" s="27">
        <v>21.343333333333334</v>
      </c>
      <c r="Z139" s="27">
        <v>6.19</v>
      </c>
      <c r="AA139" s="27">
        <v>3.0866666666666664</v>
      </c>
      <c r="AB139" s="27">
        <v>1.1966666666666665</v>
      </c>
      <c r="AC139" s="27">
        <v>3.4566666666666666</v>
      </c>
      <c r="AD139" s="27">
        <v>2.3633333333333333</v>
      </c>
      <c r="AE139" s="29">
        <v>765.83333333333337</v>
      </c>
      <c r="AF139" s="29">
        <v>430939</v>
      </c>
      <c r="AG139" s="25">
        <v>5.0833333333333428</v>
      </c>
      <c r="AH139" s="29">
        <v>1751.0718159548833</v>
      </c>
      <c r="AI139" s="27" t="s">
        <v>829</v>
      </c>
      <c r="AJ139" s="27">
        <v>80.28938926675005</v>
      </c>
      <c r="AK139" s="27">
        <v>39.721857693797418</v>
      </c>
      <c r="AL139" s="27">
        <v>120.01124696054747</v>
      </c>
      <c r="AM139" s="27">
        <v>197.0866</v>
      </c>
      <c r="AN139" s="27">
        <v>50.379999999999995</v>
      </c>
      <c r="AO139" s="30">
        <v>3.8043333333333336</v>
      </c>
      <c r="AP139" s="27">
        <v>118.61</v>
      </c>
      <c r="AQ139" s="27">
        <v>137.77666666666667</v>
      </c>
      <c r="AR139" s="27">
        <v>104.11</v>
      </c>
      <c r="AS139" s="27">
        <v>9.543333333333333</v>
      </c>
      <c r="AT139" s="27">
        <v>525.15</v>
      </c>
      <c r="AU139" s="27">
        <v>4.1900000000000004</v>
      </c>
      <c r="AV139" s="27">
        <v>10.64</v>
      </c>
      <c r="AW139" s="27">
        <v>4.3233333333333333</v>
      </c>
      <c r="AX139" s="27">
        <v>16.89</v>
      </c>
      <c r="AY139" s="27">
        <v>27.166666666666668</v>
      </c>
      <c r="AZ139" s="27">
        <v>2.31</v>
      </c>
      <c r="BA139" s="27">
        <v>1.2066666666666668</v>
      </c>
      <c r="BB139" s="27">
        <v>18.89</v>
      </c>
      <c r="BC139" s="27">
        <v>52.773333333333333</v>
      </c>
      <c r="BD139" s="27">
        <v>20.966666666666665</v>
      </c>
      <c r="BE139" s="27">
        <v>42.39</v>
      </c>
      <c r="BF139" s="27">
        <v>91.826666666666668</v>
      </c>
      <c r="BG139" s="27">
        <v>14.583333333333334</v>
      </c>
      <c r="BH139" s="27">
        <v>8.3033333333333328</v>
      </c>
      <c r="BI139" s="27">
        <v>10.333333333333334</v>
      </c>
      <c r="BJ139" s="27">
        <v>2.35</v>
      </c>
      <c r="BK139" s="27">
        <v>51.41</v>
      </c>
      <c r="BL139" s="27">
        <v>9.1266666666666669</v>
      </c>
      <c r="BM139" s="27">
        <v>7.8166666666666664</v>
      </c>
    </row>
    <row r="140" spans="1:65" x14ac:dyDescent="0.15">
      <c r="A140" s="13">
        <v>3130700600</v>
      </c>
      <c r="B140" t="s">
        <v>465</v>
      </c>
      <c r="C140" t="s">
        <v>468</v>
      </c>
      <c r="D140" t="s">
        <v>469</v>
      </c>
      <c r="E140" s="27">
        <v>13.050000000000002</v>
      </c>
      <c r="F140" s="27">
        <v>4.166666666666667</v>
      </c>
      <c r="G140" s="27">
        <v>4.8633333333333333</v>
      </c>
      <c r="H140" s="27">
        <v>1.58</v>
      </c>
      <c r="I140" s="27">
        <v>1.0033333333333332</v>
      </c>
      <c r="J140" s="27">
        <v>2.2333333333333329</v>
      </c>
      <c r="K140" s="27">
        <v>1.7866666666666668</v>
      </c>
      <c r="L140" s="27">
        <v>1.2266666666666666</v>
      </c>
      <c r="M140" s="27">
        <v>3.8733333333333335</v>
      </c>
      <c r="N140" s="27">
        <v>2.5833333333333335</v>
      </c>
      <c r="O140" s="27">
        <v>0.57666666666666666</v>
      </c>
      <c r="P140" s="27">
        <v>1.7133333333333332</v>
      </c>
      <c r="Q140" s="27">
        <v>4.1366666666666667</v>
      </c>
      <c r="R140" s="27">
        <v>3.2033333333333331</v>
      </c>
      <c r="S140" s="27">
        <v>4.9666666666666659</v>
      </c>
      <c r="T140" s="27">
        <v>2.39</v>
      </c>
      <c r="U140" s="27">
        <v>3.8366666666666673</v>
      </c>
      <c r="V140" s="27">
        <v>1.2733333333333334</v>
      </c>
      <c r="W140" s="27">
        <v>1.9299999999999997</v>
      </c>
      <c r="X140" s="27">
        <v>2.2799999999999998</v>
      </c>
      <c r="Y140" s="27">
        <v>19.346666666666668</v>
      </c>
      <c r="Z140" s="27">
        <v>4.8666666666666663</v>
      </c>
      <c r="AA140" s="27">
        <v>2.6133333333333333</v>
      </c>
      <c r="AB140" s="27">
        <v>1.1533333333333333</v>
      </c>
      <c r="AC140" s="27">
        <v>3.1066666666666669</v>
      </c>
      <c r="AD140" s="27">
        <v>2.3233333333333337</v>
      </c>
      <c r="AE140" s="29">
        <v>1066.1000000000001</v>
      </c>
      <c r="AF140" s="29">
        <v>359724.33333333331</v>
      </c>
      <c r="AG140" s="25">
        <v>4.8055555555555696</v>
      </c>
      <c r="AH140" s="29">
        <v>1424.6280221159122</v>
      </c>
      <c r="AI140" s="27" t="s">
        <v>829</v>
      </c>
      <c r="AJ140" s="27">
        <v>63.753113305873192</v>
      </c>
      <c r="AK140" s="27">
        <v>64.033554010253013</v>
      </c>
      <c r="AL140" s="27">
        <v>127.7866673161262</v>
      </c>
      <c r="AM140" s="27">
        <v>199.1371</v>
      </c>
      <c r="AN140" s="27">
        <v>60.623333333333335</v>
      </c>
      <c r="AO140" s="30">
        <v>3.6353333333333331</v>
      </c>
      <c r="AP140" s="27">
        <v>103.25666666666666</v>
      </c>
      <c r="AQ140" s="27">
        <v>157.41666666666666</v>
      </c>
      <c r="AR140" s="27">
        <v>104.71</v>
      </c>
      <c r="AS140" s="27">
        <v>10.32</v>
      </c>
      <c r="AT140" s="27">
        <v>493.45333333333332</v>
      </c>
      <c r="AU140" s="27">
        <v>4.7766666666666664</v>
      </c>
      <c r="AV140" s="27">
        <v>10.316666666666668</v>
      </c>
      <c r="AW140" s="27">
        <v>4.3433333333333337</v>
      </c>
      <c r="AX140" s="27">
        <v>26.566666666666666</v>
      </c>
      <c r="AY140" s="27">
        <v>38.483333333333334</v>
      </c>
      <c r="AZ140" s="27">
        <v>2.4000000000000004</v>
      </c>
      <c r="BA140" s="27">
        <v>1.0766666666666669</v>
      </c>
      <c r="BB140" s="27">
        <v>16.586666666666666</v>
      </c>
      <c r="BC140" s="27">
        <v>50.366666666666667</v>
      </c>
      <c r="BD140" s="27">
        <v>29.893333333333331</v>
      </c>
      <c r="BE140" s="27">
        <v>42.063333333333333</v>
      </c>
      <c r="BF140" s="27">
        <v>87.816666666666663</v>
      </c>
      <c r="BG140" s="27">
        <v>5.8591666666666669</v>
      </c>
      <c r="BH140" s="27">
        <v>12.32</v>
      </c>
      <c r="BI140" s="27">
        <v>17.466666666666665</v>
      </c>
      <c r="BJ140" s="27">
        <v>2.5633333333333335</v>
      </c>
      <c r="BK140" s="27">
        <v>47.613333333333337</v>
      </c>
      <c r="BL140" s="27">
        <v>9.1300000000000008</v>
      </c>
      <c r="BM140" s="27">
        <v>10.603333333333333</v>
      </c>
    </row>
    <row r="141" spans="1:65" x14ac:dyDescent="0.15">
      <c r="A141" s="13">
        <v>3136540700</v>
      </c>
      <c r="B141" t="s">
        <v>465</v>
      </c>
      <c r="C141" t="s">
        <v>470</v>
      </c>
      <c r="D141" t="s">
        <v>471</v>
      </c>
      <c r="E141" s="27">
        <v>15.11</v>
      </c>
      <c r="F141" s="27">
        <v>4.4799999999999995</v>
      </c>
      <c r="G141" s="27">
        <v>4.9899999999999993</v>
      </c>
      <c r="H141" s="27">
        <v>1.7133333333333336</v>
      </c>
      <c r="I141" s="27">
        <v>1.0433333333333332</v>
      </c>
      <c r="J141" s="27">
        <v>2.0033333333333334</v>
      </c>
      <c r="K141" s="27">
        <v>1.7166666666666668</v>
      </c>
      <c r="L141" s="27">
        <v>1.1599999999999999</v>
      </c>
      <c r="M141" s="27">
        <v>4.0933333333333337</v>
      </c>
      <c r="N141" s="27">
        <v>3.686666666666667</v>
      </c>
      <c r="O141" s="27">
        <v>0.51666666666666672</v>
      </c>
      <c r="P141" s="27">
        <v>1.8466666666666667</v>
      </c>
      <c r="Q141" s="27">
        <v>4.2399999999999993</v>
      </c>
      <c r="R141" s="27">
        <v>3.5933333333333333</v>
      </c>
      <c r="S141" s="27">
        <v>5.2</v>
      </c>
      <c r="T141" s="27">
        <v>2.3566666666666669</v>
      </c>
      <c r="U141" s="27">
        <v>5.0766666666666671</v>
      </c>
      <c r="V141" s="27">
        <v>1.32</v>
      </c>
      <c r="W141" s="27">
        <v>2.2033333333333336</v>
      </c>
      <c r="X141" s="27">
        <v>2.2433333333333336</v>
      </c>
      <c r="Y141" s="27">
        <v>18.876666666666665</v>
      </c>
      <c r="Z141" s="27">
        <v>4.7966666666666669</v>
      </c>
      <c r="AA141" s="27">
        <v>2.69</v>
      </c>
      <c r="AB141" s="27">
        <v>0.94666666666666666</v>
      </c>
      <c r="AC141" s="27">
        <v>2.91</v>
      </c>
      <c r="AD141" s="27">
        <v>2.2466666666666666</v>
      </c>
      <c r="AE141" s="29">
        <v>1290.4533333333331</v>
      </c>
      <c r="AF141" s="29">
        <v>350853.33333333331</v>
      </c>
      <c r="AG141" s="25">
        <v>4.8666666666666982</v>
      </c>
      <c r="AH141" s="29">
        <v>1396.9107147427706</v>
      </c>
      <c r="AI141" s="27" t="s">
        <v>829</v>
      </c>
      <c r="AJ141" s="27">
        <v>92.742961606092521</v>
      </c>
      <c r="AK141" s="27">
        <v>60.249598312286111</v>
      </c>
      <c r="AL141" s="27">
        <v>152.99255991837862</v>
      </c>
      <c r="AM141" s="27">
        <v>198.7971</v>
      </c>
      <c r="AN141" s="27">
        <v>65.563333333333333</v>
      </c>
      <c r="AO141" s="30">
        <v>3.7473333333333336</v>
      </c>
      <c r="AP141" s="27">
        <v>120.78000000000002</v>
      </c>
      <c r="AQ141" s="27">
        <v>140.66666666666666</v>
      </c>
      <c r="AR141" s="27">
        <v>89.913333333333341</v>
      </c>
      <c r="AS141" s="27">
        <v>10.653333333333334</v>
      </c>
      <c r="AT141" s="27">
        <v>415.27666666666664</v>
      </c>
      <c r="AU141" s="27">
        <v>5.53</v>
      </c>
      <c r="AV141" s="27">
        <v>10.49</v>
      </c>
      <c r="AW141" s="27">
        <v>4.3233333333333333</v>
      </c>
      <c r="AX141" s="27">
        <v>20.819999999999997</v>
      </c>
      <c r="AY141" s="27">
        <v>30.74</v>
      </c>
      <c r="AZ141" s="27">
        <v>2.1199999999999997</v>
      </c>
      <c r="BA141" s="27">
        <v>1.1166666666666665</v>
      </c>
      <c r="BB141" s="27">
        <v>14.339999999999998</v>
      </c>
      <c r="BC141" s="27">
        <v>28.27</v>
      </c>
      <c r="BD141" s="27">
        <v>20.366666666666671</v>
      </c>
      <c r="BE141" s="27">
        <v>28.333333333333332</v>
      </c>
      <c r="BF141" s="27">
        <v>88.463333333333324</v>
      </c>
      <c r="BG141" s="27">
        <v>7.331666666666667</v>
      </c>
      <c r="BH141" s="27">
        <v>11.62</v>
      </c>
      <c r="BI141" s="27">
        <v>17.933333333333334</v>
      </c>
      <c r="BJ141" s="27">
        <v>2.81</v>
      </c>
      <c r="BK141" s="27">
        <v>51.306666666666672</v>
      </c>
      <c r="BL141" s="27">
        <v>9.44</v>
      </c>
      <c r="BM141" s="27">
        <v>7.7133333333333338</v>
      </c>
    </row>
    <row r="142" spans="1:65" x14ac:dyDescent="0.15">
      <c r="A142" s="13">
        <v>3229820400</v>
      </c>
      <c r="B142" t="s">
        <v>472</v>
      </c>
      <c r="C142" t="s">
        <v>473</v>
      </c>
      <c r="D142" t="s">
        <v>474</v>
      </c>
      <c r="E142" s="27">
        <v>14.353333333333333</v>
      </c>
      <c r="F142" s="27">
        <v>4.6000000000000005</v>
      </c>
      <c r="G142" s="27">
        <v>4.6499999999999995</v>
      </c>
      <c r="H142" s="27">
        <v>1.8733333333333333</v>
      </c>
      <c r="I142" s="27">
        <v>1.0666666666666667</v>
      </c>
      <c r="J142" s="27">
        <v>2.5133333333333332</v>
      </c>
      <c r="K142" s="27">
        <v>2.4300000000000002</v>
      </c>
      <c r="L142" s="27">
        <v>1.3233333333333333</v>
      </c>
      <c r="M142" s="27">
        <v>4.7633333333333336</v>
      </c>
      <c r="N142" s="27">
        <v>3.3033333333333332</v>
      </c>
      <c r="O142" s="27">
        <v>0.6166666666666667</v>
      </c>
      <c r="P142" s="27">
        <v>1.6866666666666665</v>
      </c>
      <c r="Q142" s="27">
        <v>3.33</v>
      </c>
      <c r="R142" s="27">
        <v>4.0466666666666669</v>
      </c>
      <c r="S142" s="27">
        <v>5.4666666666666659</v>
      </c>
      <c r="T142" s="27">
        <v>2.9866666666666664</v>
      </c>
      <c r="U142" s="27">
        <v>5.1866666666666665</v>
      </c>
      <c r="V142" s="27">
        <v>1.5099999999999998</v>
      </c>
      <c r="W142" s="27">
        <v>2.2866666666666666</v>
      </c>
      <c r="X142" s="27">
        <v>1.9100000000000001</v>
      </c>
      <c r="Y142" s="27">
        <v>21.570000000000004</v>
      </c>
      <c r="Z142" s="27">
        <v>6.4033333333333333</v>
      </c>
      <c r="AA142" s="27">
        <v>3.7333333333333329</v>
      </c>
      <c r="AB142" s="27">
        <v>1.2666666666666666</v>
      </c>
      <c r="AC142" s="27">
        <v>2.9933333333333336</v>
      </c>
      <c r="AD142" s="27">
        <v>2.1233333333333331</v>
      </c>
      <c r="AE142" s="29">
        <v>1599.8433333333332</v>
      </c>
      <c r="AF142" s="29">
        <v>491447</v>
      </c>
      <c r="AG142" s="25">
        <v>4.5750000000000774</v>
      </c>
      <c r="AH142" s="29">
        <v>1890.8874543626071</v>
      </c>
      <c r="AI142" s="27" t="s">
        <v>829</v>
      </c>
      <c r="AJ142" s="27">
        <v>121.78403381324905</v>
      </c>
      <c r="AK142" s="27">
        <v>57.891248604860756</v>
      </c>
      <c r="AL142" s="27">
        <v>179.67528241810982</v>
      </c>
      <c r="AM142" s="27">
        <v>196.2148</v>
      </c>
      <c r="AN142" s="27">
        <v>59.756666666666668</v>
      </c>
      <c r="AO142" s="30">
        <v>4.5473333333333334</v>
      </c>
      <c r="AP142" s="27">
        <v>101.71</v>
      </c>
      <c r="AQ142" s="27">
        <v>108.58333333333333</v>
      </c>
      <c r="AR142" s="27">
        <v>98.81</v>
      </c>
      <c r="AS142" s="27">
        <v>10.37</v>
      </c>
      <c r="AT142" s="27">
        <v>475.77666666666664</v>
      </c>
      <c r="AU142" s="27">
        <v>4.2233333333333327</v>
      </c>
      <c r="AV142" s="27">
        <v>11.99</v>
      </c>
      <c r="AW142" s="27">
        <v>4.24</v>
      </c>
      <c r="AX142" s="27">
        <v>15.906666666666666</v>
      </c>
      <c r="AY142" s="27">
        <v>46.516666666666673</v>
      </c>
      <c r="AZ142" s="27">
        <v>2.6666666666666665</v>
      </c>
      <c r="BA142" s="27">
        <v>1.0166666666666666</v>
      </c>
      <c r="BB142" s="27">
        <v>15.193333333333333</v>
      </c>
      <c r="BC142" s="27">
        <v>20.353333333333335</v>
      </c>
      <c r="BD142" s="27">
        <v>20.38</v>
      </c>
      <c r="BE142" s="27">
        <v>26.923333333333332</v>
      </c>
      <c r="BF142" s="27">
        <v>74.2</v>
      </c>
      <c r="BG142" s="27">
        <v>7.3416666666666677</v>
      </c>
      <c r="BH142" s="27">
        <v>12.26</v>
      </c>
      <c r="BI142" s="27">
        <v>17.723333333333333</v>
      </c>
      <c r="BJ142" s="27">
        <v>2.3933333333333331</v>
      </c>
      <c r="BK142" s="27">
        <v>53.5</v>
      </c>
      <c r="BL142" s="27">
        <v>9.5433333333333312</v>
      </c>
      <c r="BM142" s="27">
        <v>10.299999999999999</v>
      </c>
    </row>
    <row r="143" spans="1:65" x14ac:dyDescent="0.15">
      <c r="A143" s="13">
        <v>3239900600</v>
      </c>
      <c r="B143" t="s">
        <v>472</v>
      </c>
      <c r="C143" t="s">
        <v>475</v>
      </c>
      <c r="D143" t="s">
        <v>476</v>
      </c>
      <c r="E143" s="27">
        <v>13.35</v>
      </c>
      <c r="F143" s="27">
        <v>5.43</v>
      </c>
      <c r="G143" s="27">
        <v>5.44</v>
      </c>
      <c r="H143" s="27">
        <v>1.6766666666666667</v>
      </c>
      <c r="I143" s="27">
        <v>1.1533333333333333</v>
      </c>
      <c r="J143" s="27">
        <v>2.8233333333333328</v>
      </c>
      <c r="K143" s="27">
        <v>2.4633333333333329</v>
      </c>
      <c r="L143" s="27">
        <v>1.5666666666666667</v>
      </c>
      <c r="M143" s="27">
        <v>5.3466666666666667</v>
      </c>
      <c r="N143" s="27">
        <v>3.03</v>
      </c>
      <c r="O143" s="27">
        <v>0.65666666666666662</v>
      </c>
      <c r="P143" s="27">
        <v>1.9966666666666668</v>
      </c>
      <c r="Q143" s="27">
        <v>3.92</v>
      </c>
      <c r="R143" s="27">
        <v>3.7533333333333334</v>
      </c>
      <c r="S143" s="27">
        <v>5.6866666666666674</v>
      </c>
      <c r="T143" s="27">
        <v>2.7833333333333332</v>
      </c>
      <c r="U143" s="27">
        <v>4.9633333333333329</v>
      </c>
      <c r="V143" s="27">
        <v>1.7966666666666669</v>
      </c>
      <c r="W143" s="27">
        <v>2.3733333333333331</v>
      </c>
      <c r="X143" s="27">
        <v>2.1566666666666667</v>
      </c>
      <c r="Y143" s="27">
        <v>20.426666666666666</v>
      </c>
      <c r="Z143" s="27">
        <v>4.76</v>
      </c>
      <c r="AA143" s="27">
        <v>2.9533333333333331</v>
      </c>
      <c r="AB143" s="27">
        <v>1.7133333333333332</v>
      </c>
      <c r="AC143" s="27">
        <v>3.33</v>
      </c>
      <c r="AD143" s="27">
        <v>1.8566666666666667</v>
      </c>
      <c r="AE143" s="29">
        <v>1514.8266666666666</v>
      </c>
      <c r="AF143" s="29">
        <v>576609.66666666663</v>
      </c>
      <c r="AG143" s="25">
        <v>4.5858333333333592</v>
      </c>
      <c r="AH143" s="29">
        <v>2221.853361099842</v>
      </c>
      <c r="AI143" s="27" t="s">
        <v>829</v>
      </c>
      <c r="AJ143" s="27">
        <v>97.93438239685247</v>
      </c>
      <c r="AK143" s="27">
        <v>44.460170170190771</v>
      </c>
      <c r="AL143" s="27">
        <v>142.39455256704323</v>
      </c>
      <c r="AM143" s="27">
        <v>185.64554999999996</v>
      </c>
      <c r="AN143" s="27">
        <v>63.109999999999992</v>
      </c>
      <c r="AO143" s="30">
        <v>4.6283333333333339</v>
      </c>
      <c r="AP143" s="27">
        <v>109.5</v>
      </c>
      <c r="AQ143" s="27">
        <v>124.83333333333333</v>
      </c>
      <c r="AR143" s="27">
        <v>110.66666666666667</v>
      </c>
      <c r="AS143" s="27">
        <v>11.993333333333334</v>
      </c>
      <c r="AT143" s="27">
        <v>391</v>
      </c>
      <c r="AU143" s="27">
        <v>4.9233333333333329</v>
      </c>
      <c r="AV143" s="27">
        <v>11.656666666666666</v>
      </c>
      <c r="AW143" s="27">
        <v>4.6999999999999993</v>
      </c>
      <c r="AX143" s="27">
        <v>24.16333333333333</v>
      </c>
      <c r="AY143" s="27">
        <v>36.666666666666664</v>
      </c>
      <c r="AZ143" s="27">
        <v>2.34</v>
      </c>
      <c r="BA143" s="27">
        <v>1.1433333333333335</v>
      </c>
      <c r="BB143" s="27">
        <v>19.666666666666668</v>
      </c>
      <c r="BC143" s="27">
        <v>21.59</v>
      </c>
      <c r="BD143" s="27">
        <v>17.706666666666663</v>
      </c>
      <c r="BE143" s="27">
        <v>26.696666666666662</v>
      </c>
      <c r="BF143" s="27">
        <v>82.5</v>
      </c>
      <c r="BG143" s="27">
        <v>6.3552777777777782</v>
      </c>
      <c r="BH143" s="27">
        <v>10.403333333333334</v>
      </c>
      <c r="BI143" s="27">
        <v>18.5</v>
      </c>
      <c r="BJ143" s="27">
        <v>2.6233333333333331</v>
      </c>
      <c r="BK143" s="27">
        <v>63.333333333333336</v>
      </c>
      <c r="BL143" s="27">
        <v>8.9966666666666679</v>
      </c>
      <c r="BM143" s="27">
        <v>5.6500000000000012</v>
      </c>
    </row>
    <row r="144" spans="1:65" x14ac:dyDescent="0.15">
      <c r="A144" s="13">
        <v>3331700500</v>
      </c>
      <c r="B144" t="s">
        <v>477</v>
      </c>
      <c r="C144" t="s">
        <v>478</v>
      </c>
      <c r="D144" t="s">
        <v>479</v>
      </c>
      <c r="E144" s="27">
        <v>16.693333333333332</v>
      </c>
      <c r="F144" s="27">
        <v>5.3833333333333337</v>
      </c>
      <c r="G144" s="27">
        <v>5.4233333333333329</v>
      </c>
      <c r="H144" s="27">
        <v>1.8533333333333333</v>
      </c>
      <c r="I144" s="27">
        <v>1.3866666666666667</v>
      </c>
      <c r="J144" s="27">
        <v>2.6566666666666667</v>
      </c>
      <c r="K144" s="27">
        <v>2.5666666666666664</v>
      </c>
      <c r="L144" s="27">
        <v>1.9100000000000001</v>
      </c>
      <c r="M144" s="27">
        <v>4.2566666666666668</v>
      </c>
      <c r="N144" s="27">
        <v>3.92</v>
      </c>
      <c r="O144" s="27">
        <v>0.54666666666666675</v>
      </c>
      <c r="P144" s="27">
        <v>1.7299999999999998</v>
      </c>
      <c r="Q144" s="27">
        <v>3.7099999999999995</v>
      </c>
      <c r="R144" s="27">
        <v>4.3633333333333333</v>
      </c>
      <c r="S144" s="27">
        <v>5.253333333333333</v>
      </c>
      <c r="T144" s="27">
        <v>3.2099999999999995</v>
      </c>
      <c r="U144" s="27">
        <v>4.4266666666666667</v>
      </c>
      <c r="V144" s="27">
        <v>1.1533333333333333</v>
      </c>
      <c r="W144" s="27">
        <v>1.8866666666666667</v>
      </c>
      <c r="X144" s="27">
        <v>2.2400000000000002</v>
      </c>
      <c r="Y144" s="27">
        <v>22.600000000000005</v>
      </c>
      <c r="Z144" s="27">
        <v>7.543333333333333</v>
      </c>
      <c r="AA144" s="27">
        <v>3.3066666666666666</v>
      </c>
      <c r="AB144" s="27">
        <v>1.1833333333333333</v>
      </c>
      <c r="AC144" s="27">
        <v>3.3333333333333335</v>
      </c>
      <c r="AD144" s="27">
        <v>2.1433333333333335</v>
      </c>
      <c r="AE144" s="29">
        <v>2064.2366666666667</v>
      </c>
      <c r="AF144" s="29">
        <v>441922</v>
      </c>
      <c r="AG144" s="25">
        <v>4.0920000000000059</v>
      </c>
      <c r="AH144" s="29">
        <v>1603.3718954580661</v>
      </c>
      <c r="AI144" s="27" t="s">
        <v>829</v>
      </c>
      <c r="AJ144" s="27">
        <v>107.50775454155244</v>
      </c>
      <c r="AK144" s="27">
        <v>118.34638248790422</v>
      </c>
      <c r="AL144" s="27">
        <v>225.85413702945667</v>
      </c>
      <c r="AM144" s="27">
        <v>184.25210000000001</v>
      </c>
      <c r="AN144" s="27">
        <v>63.816666666666663</v>
      </c>
      <c r="AO144" s="30">
        <v>4.0259999999999998</v>
      </c>
      <c r="AP144" s="27">
        <v>115</v>
      </c>
      <c r="AQ144" s="27">
        <v>175.69666666666669</v>
      </c>
      <c r="AR144" s="27">
        <v>152.18000000000004</v>
      </c>
      <c r="AS144" s="27">
        <v>11.016666666666667</v>
      </c>
      <c r="AT144" s="27">
        <v>499.59999999999997</v>
      </c>
      <c r="AU144" s="27">
        <v>6.4366666666666674</v>
      </c>
      <c r="AV144" s="27">
        <v>11.776666666666666</v>
      </c>
      <c r="AW144" s="27">
        <v>4.7766666666666664</v>
      </c>
      <c r="AX144" s="27">
        <v>25.943333333333332</v>
      </c>
      <c r="AY144" s="27">
        <v>59.166666666666664</v>
      </c>
      <c r="AZ144" s="27">
        <v>2.5</v>
      </c>
      <c r="BA144" s="27">
        <v>1.6166666666666665</v>
      </c>
      <c r="BB144" s="27">
        <v>19.713333333333335</v>
      </c>
      <c r="BC144" s="27">
        <v>41.12</v>
      </c>
      <c r="BD144" s="27">
        <v>32.296666666666667</v>
      </c>
      <c r="BE144" s="27">
        <v>39.586666666666666</v>
      </c>
      <c r="BF144" s="27">
        <v>117.62</v>
      </c>
      <c r="BG144" s="27">
        <v>18.75</v>
      </c>
      <c r="BH144" s="27">
        <v>14.356666666666667</v>
      </c>
      <c r="BI144" s="27">
        <v>27.916666666666668</v>
      </c>
      <c r="BJ144" s="27">
        <v>3.09</v>
      </c>
      <c r="BK144" s="27">
        <v>105.72333333333334</v>
      </c>
      <c r="BL144" s="27">
        <v>11.653333333333334</v>
      </c>
      <c r="BM144" s="27">
        <v>14.503333333333336</v>
      </c>
    </row>
    <row r="145" spans="1:65" x14ac:dyDescent="0.15">
      <c r="A145" s="13">
        <v>3435084500</v>
      </c>
      <c r="B145" t="s">
        <v>480</v>
      </c>
      <c r="C145" t="s">
        <v>481</v>
      </c>
      <c r="D145" t="s">
        <v>482</v>
      </c>
      <c r="E145" s="27">
        <v>18.036666666666665</v>
      </c>
      <c r="F145" s="27">
        <v>4.4300000000000006</v>
      </c>
      <c r="G145" s="27">
        <v>4.8933333333333335</v>
      </c>
      <c r="H145" s="27">
        <v>1.9433333333333334</v>
      </c>
      <c r="I145" s="27">
        <v>1.2066666666666668</v>
      </c>
      <c r="J145" s="27">
        <v>2.91</v>
      </c>
      <c r="K145" s="27">
        <v>2.7233333333333332</v>
      </c>
      <c r="L145" s="27">
        <v>1.23</v>
      </c>
      <c r="M145" s="27">
        <v>5.43</v>
      </c>
      <c r="N145" s="27">
        <v>3.3566666666666669</v>
      </c>
      <c r="O145" s="27">
        <v>0.53666666666666674</v>
      </c>
      <c r="P145" s="27">
        <v>1.9233333333333331</v>
      </c>
      <c r="Q145" s="27">
        <v>4.4633333333333338</v>
      </c>
      <c r="R145" s="27">
        <v>3.31</v>
      </c>
      <c r="S145" s="27">
        <v>4.47</v>
      </c>
      <c r="T145" s="27">
        <v>2.42</v>
      </c>
      <c r="U145" s="27">
        <v>5.1700000000000008</v>
      </c>
      <c r="V145" s="27">
        <v>1.3233333333333335</v>
      </c>
      <c r="W145" s="27">
        <v>2.1833333333333331</v>
      </c>
      <c r="X145" s="27">
        <v>1.9766666666666666</v>
      </c>
      <c r="Y145" s="27">
        <v>20.83</v>
      </c>
      <c r="Z145" s="27">
        <v>5.8966666666666674</v>
      </c>
      <c r="AA145" s="27">
        <v>3.0766666666666667</v>
      </c>
      <c r="AB145" s="27">
        <v>1.6433333333333333</v>
      </c>
      <c r="AC145" s="27">
        <v>3.4</v>
      </c>
      <c r="AD145" s="27">
        <v>2.0299999999999998</v>
      </c>
      <c r="AE145" s="29">
        <v>2020.8500000000001</v>
      </c>
      <c r="AF145" s="29">
        <v>684958</v>
      </c>
      <c r="AG145" s="25">
        <v>4.8370666666667388</v>
      </c>
      <c r="AH145" s="29">
        <v>2717.5872859179217</v>
      </c>
      <c r="AI145" s="27" t="s">
        <v>829</v>
      </c>
      <c r="AJ145" s="27">
        <v>99.969035194189686</v>
      </c>
      <c r="AK145" s="27">
        <v>116.99393862765503</v>
      </c>
      <c r="AL145" s="27">
        <v>216.96297382184471</v>
      </c>
      <c r="AM145" s="27">
        <v>187.3717</v>
      </c>
      <c r="AN145" s="27">
        <v>71.08</v>
      </c>
      <c r="AO145" s="30">
        <v>4.0893333333333333</v>
      </c>
      <c r="AP145" s="27">
        <v>101.81</v>
      </c>
      <c r="AQ145" s="27">
        <v>90.333333333333329</v>
      </c>
      <c r="AR145" s="27">
        <v>106.60000000000001</v>
      </c>
      <c r="AS145" s="27">
        <v>9.5433333333333348</v>
      </c>
      <c r="AT145" s="27">
        <v>554.7166666666667</v>
      </c>
      <c r="AU145" s="27">
        <v>5.7299999999999995</v>
      </c>
      <c r="AV145" s="27">
        <v>11.886666666666665</v>
      </c>
      <c r="AW145" s="27">
        <v>4.9033333333333333</v>
      </c>
      <c r="AX145" s="27">
        <v>25.400000000000002</v>
      </c>
      <c r="AY145" s="27">
        <v>40.533333333333331</v>
      </c>
      <c r="AZ145" s="27">
        <v>2.3633333333333333</v>
      </c>
      <c r="BA145" s="27">
        <v>1.23</v>
      </c>
      <c r="BB145" s="27">
        <v>12.790000000000001</v>
      </c>
      <c r="BC145" s="27">
        <v>52.186666666666667</v>
      </c>
      <c r="BD145" s="27">
        <v>31.253333333333334</v>
      </c>
      <c r="BE145" s="27">
        <v>53.19</v>
      </c>
      <c r="BF145" s="27">
        <v>101</v>
      </c>
      <c r="BG145" s="27">
        <v>6.25</v>
      </c>
      <c r="BH145" s="27">
        <v>13.37</v>
      </c>
      <c r="BI145" s="27">
        <v>20.066666666666666</v>
      </c>
      <c r="BJ145" s="27">
        <v>2.4766666666666666</v>
      </c>
      <c r="BK145" s="27">
        <v>72.533333333333331</v>
      </c>
      <c r="BL145" s="27">
        <v>9.2566666666666659</v>
      </c>
      <c r="BM145" s="27">
        <v>8.99</v>
      </c>
    </row>
    <row r="146" spans="1:65" x14ac:dyDescent="0.15">
      <c r="A146" s="13">
        <v>3435084560</v>
      </c>
      <c r="B146" t="s">
        <v>480</v>
      </c>
      <c r="C146" t="s">
        <v>481</v>
      </c>
      <c r="D146" t="s">
        <v>824</v>
      </c>
      <c r="E146" s="27">
        <v>14.258593157893509</v>
      </c>
      <c r="F146" s="27">
        <v>4.1838928783481029</v>
      </c>
      <c r="G146" s="27">
        <v>5.106101547604009</v>
      </c>
      <c r="H146" s="27">
        <v>1.9496786968890916</v>
      </c>
      <c r="I146" s="27">
        <v>1.2061954872402632</v>
      </c>
      <c r="J146" s="27">
        <v>3.8431226077121843</v>
      </c>
      <c r="K146" s="27">
        <v>2.3940242124536257</v>
      </c>
      <c r="L146" s="27">
        <v>1.216944196054323</v>
      </c>
      <c r="M146" s="27">
        <v>4.8703362182316949</v>
      </c>
      <c r="N146" s="27">
        <v>3.3141916594006351</v>
      </c>
      <c r="O146" s="27">
        <v>0.62386734484701456</v>
      </c>
      <c r="P146" s="27">
        <v>1.8210068144269467</v>
      </c>
      <c r="Q146" s="27">
        <v>4.4327480331482976</v>
      </c>
      <c r="R146" s="27">
        <v>3.6476687237372771</v>
      </c>
      <c r="S146" s="27">
        <v>4.1694818308288149</v>
      </c>
      <c r="T146" s="27">
        <v>2.5873144601529008</v>
      </c>
      <c r="U146" s="27">
        <v>4.5482197877452109</v>
      </c>
      <c r="V146" s="27">
        <v>1.4860268192306911</v>
      </c>
      <c r="W146" s="27">
        <v>2.0389749128584582</v>
      </c>
      <c r="X146" s="27">
        <v>2.0810891673949894</v>
      </c>
      <c r="Y146" s="27">
        <v>20.001708356321739</v>
      </c>
      <c r="Z146" s="27">
        <v>5.8714585119191725</v>
      </c>
      <c r="AA146" s="27">
        <v>3.2108692938980865</v>
      </c>
      <c r="AB146" s="27">
        <v>1.5057106856909976</v>
      </c>
      <c r="AC146" s="27">
        <v>3.1661223004581021</v>
      </c>
      <c r="AD146" s="27">
        <v>1.9244944019263839</v>
      </c>
      <c r="AE146" s="29">
        <v>1213.8882194410958</v>
      </c>
      <c r="AF146" s="29">
        <v>399754.72059742687</v>
      </c>
      <c r="AG146" s="25">
        <v>4.6116983242433198</v>
      </c>
      <c r="AH146" s="29">
        <v>1551.3748053747793</v>
      </c>
      <c r="AI146" s="27" t="s">
        <v>829</v>
      </c>
      <c r="AJ146" s="27">
        <v>114.6909459715414</v>
      </c>
      <c r="AK146" s="27">
        <v>95.032359654914714</v>
      </c>
      <c r="AL146" s="27">
        <v>209.72330562645612</v>
      </c>
      <c r="AM146" s="27">
        <v>175.17847422386913</v>
      </c>
      <c r="AN146" s="27">
        <v>46.637084570156325</v>
      </c>
      <c r="AO146" s="30">
        <v>4.0517707442601782</v>
      </c>
      <c r="AP146" s="27">
        <v>122.26311295989255</v>
      </c>
      <c r="AQ146" s="27">
        <v>101.72849486187397</v>
      </c>
      <c r="AR146" s="27">
        <v>102.41729309850966</v>
      </c>
      <c r="AS146" s="27">
        <v>9.1715175675914526</v>
      </c>
      <c r="AT146" s="27">
        <v>448.3438851349502</v>
      </c>
      <c r="AU146" s="27">
        <v>4.9257951243799436</v>
      </c>
      <c r="AV146" s="27">
        <v>12.322494032218588</v>
      </c>
      <c r="AW146" s="27">
        <v>4.437589209063268</v>
      </c>
      <c r="AX146" s="27">
        <v>21.253782787769676</v>
      </c>
      <c r="AY146" s="27">
        <v>39.247336800472574</v>
      </c>
      <c r="AZ146" s="27">
        <v>2.1352595231505322</v>
      </c>
      <c r="BA146" s="27">
        <v>1.0916757756165927</v>
      </c>
      <c r="BB146" s="27">
        <v>12.610031673139654</v>
      </c>
      <c r="BC146" s="27">
        <v>27.179573686140611</v>
      </c>
      <c r="BD146" s="27">
        <v>21.775900912530386</v>
      </c>
      <c r="BE146" s="27">
        <v>29.730968552131387</v>
      </c>
      <c r="BF146" s="27">
        <v>89.184852074502473</v>
      </c>
      <c r="BG146" s="27">
        <v>23.404252865859544</v>
      </c>
      <c r="BH146" s="27">
        <v>12.992741410246561</v>
      </c>
      <c r="BI146" s="27">
        <v>12.487009121094014</v>
      </c>
      <c r="BJ146" s="27">
        <v>2.5138214868160023</v>
      </c>
      <c r="BK146" s="27">
        <v>48.69768252560371</v>
      </c>
      <c r="BL146" s="27">
        <v>10.048222653548921</v>
      </c>
      <c r="BM146" s="27">
        <v>8.9797305964284551</v>
      </c>
    </row>
    <row r="147" spans="1:65" x14ac:dyDescent="0.15">
      <c r="A147" s="13">
        <v>3435154250</v>
      </c>
      <c r="B147" t="s">
        <v>480</v>
      </c>
      <c r="C147" t="s">
        <v>848</v>
      </c>
      <c r="D147" t="s">
        <v>485</v>
      </c>
      <c r="E147" s="27">
        <v>18.116666666666667</v>
      </c>
      <c r="F147" s="27">
        <v>4.5766666666666671</v>
      </c>
      <c r="G147" s="27">
        <v>5.2166666666666668</v>
      </c>
      <c r="H147" s="27">
        <v>1.9766666666666666</v>
      </c>
      <c r="I147" s="27">
        <v>1.2333333333333332</v>
      </c>
      <c r="J147" s="27">
        <v>2.8700000000000006</v>
      </c>
      <c r="K147" s="27">
        <v>2.6433333333333331</v>
      </c>
      <c r="L147" s="27">
        <v>1.24</v>
      </c>
      <c r="M147" s="27">
        <v>5.41</v>
      </c>
      <c r="N147" s="27">
        <v>3.5566666666666666</v>
      </c>
      <c r="O147" s="27">
        <v>0.55666666666666664</v>
      </c>
      <c r="P147" s="27">
        <v>1.9233333333333331</v>
      </c>
      <c r="Q147" s="27">
        <v>4.2300000000000004</v>
      </c>
      <c r="R147" s="27">
        <v>3.4566666666666666</v>
      </c>
      <c r="S147" s="27">
        <v>4.583333333333333</v>
      </c>
      <c r="T147" s="27">
        <v>2.7033333333333331</v>
      </c>
      <c r="U147" s="27">
        <v>5.330000000000001</v>
      </c>
      <c r="V147" s="27">
        <v>1.3633333333333333</v>
      </c>
      <c r="W147" s="27">
        <v>2.23</v>
      </c>
      <c r="X147" s="27">
        <v>1.9666666666666668</v>
      </c>
      <c r="Y147" s="27">
        <v>21.473333333333333</v>
      </c>
      <c r="Z147" s="27">
        <v>5.8633333333333333</v>
      </c>
      <c r="AA147" s="27">
        <v>3.0266666666666668</v>
      </c>
      <c r="AB147" s="27">
        <v>1.6900000000000002</v>
      </c>
      <c r="AC147" s="27">
        <v>3.3666666666666667</v>
      </c>
      <c r="AD147" s="27">
        <v>1.8699999999999999</v>
      </c>
      <c r="AE147" s="29">
        <v>1890.7766666666666</v>
      </c>
      <c r="AF147" s="29">
        <v>586539.66666666663</v>
      </c>
      <c r="AG147" s="25">
        <v>4.8370666666667539</v>
      </c>
      <c r="AH147" s="29">
        <v>2325.0162163017412</v>
      </c>
      <c r="AI147" s="27" t="s">
        <v>829</v>
      </c>
      <c r="AJ147" s="27">
        <v>98.219591027523009</v>
      </c>
      <c r="AK147" s="27">
        <v>110.8920776693855</v>
      </c>
      <c r="AL147" s="27">
        <v>209.11166869690851</v>
      </c>
      <c r="AM147" s="27">
        <v>187.3717</v>
      </c>
      <c r="AN147" s="27">
        <v>67.036666666666676</v>
      </c>
      <c r="AO147" s="30">
        <v>4.03</v>
      </c>
      <c r="AP147" s="27">
        <v>110.33333333333333</v>
      </c>
      <c r="AQ147" s="27">
        <v>88.3</v>
      </c>
      <c r="AR147" s="27">
        <v>104.11000000000001</v>
      </c>
      <c r="AS147" s="27">
        <v>9.576666666666668</v>
      </c>
      <c r="AT147" s="27">
        <v>532.34333333333336</v>
      </c>
      <c r="AU147" s="27">
        <v>5.6766666666666667</v>
      </c>
      <c r="AV147" s="27">
        <v>12.073333333333332</v>
      </c>
      <c r="AW147" s="27">
        <v>4.91</v>
      </c>
      <c r="AX147" s="27">
        <v>24.066666666666666</v>
      </c>
      <c r="AY147" s="27">
        <v>39.866666666666667</v>
      </c>
      <c r="AZ147" s="27">
        <v>2.39</v>
      </c>
      <c r="BA147" s="27">
        <v>1.27</v>
      </c>
      <c r="BB147" s="27">
        <v>12.780000000000001</v>
      </c>
      <c r="BC147" s="27">
        <v>51.74</v>
      </c>
      <c r="BD147" s="27">
        <v>29.540000000000003</v>
      </c>
      <c r="BE147" s="27">
        <v>51.456666666666671</v>
      </c>
      <c r="BF147" s="27">
        <v>101</v>
      </c>
      <c r="BG147" s="27">
        <v>6.25</v>
      </c>
      <c r="BH147" s="27">
        <v>13.01</v>
      </c>
      <c r="BI147" s="27">
        <v>20.000000000000004</v>
      </c>
      <c r="BJ147" s="27">
        <v>2.4666666666666668</v>
      </c>
      <c r="BK147" s="27">
        <v>66.533333333333331</v>
      </c>
      <c r="BL147" s="27">
        <v>9.2566666666666677</v>
      </c>
      <c r="BM147" s="27">
        <v>8.99</v>
      </c>
    </row>
    <row r="148" spans="1:65" x14ac:dyDescent="0.15">
      <c r="A148" s="13">
        <v>3435614050</v>
      </c>
      <c r="B148" t="s">
        <v>480</v>
      </c>
      <c r="C148" t="s">
        <v>483</v>
      </c>
      <c r="D148" t="s">
        <v>484</v>
      </c>
      <c r="E148" s="27">
        <v>17.923333333333332</v>
      </c>
      <c r="F148" s="27">
        <v>4.6433333333333335</v>
      </c>
      <c r="G148" s="27">
        <v>4.66</v>
      </c>
      <c r="H148" s="27">
        <v>1.8999999999999997</v>
      </c>
      <c r="I148" s="27">
        <v>1.2366666666666666</v>
      </c>
      <c r="J148" s="27">
        <v>2.8766666666666669</v>
      </c>
      <c r="K148" s="27">
        <v>2.76</v>
      </c>
      <c r="L148" s="27">
        <v>1.2166666666666668</v>
      </c>
      <c r="M148" s="27">
        <v>5.3900000000000006</v>
      </c>
      <c r="N148" s="27">
        <v>3.3233333333333328</v>
      </c>
      <c r="O148" s="27">
        <v>0.53</v>
      </c>
      <c r="P148" s="27">
        <v>1.8233333333333333</v>
      </c>
      <c r="Q148" s="27">
        <v>4.3766666666666669</v>
      </c>
      <c r="R148" s="27">
        <v>3.3633333333333333</v>
      </c>
      <c r="S148" s="27">
        <v>4.2233333333333336</v>
      </c>
      <c r="T148" s="27">
        <v>2.4933333333333336</v>
      </c>
      <c r="U148" s="27">
        <v>5.25</v>
      </c>
      <c r="V148" s="27">
        <v>1.26</v>
      </c>
      <c r="W148" s="27">
        <v>2.2433333333333332</v>
      </c>
      <c r="X148" s="27">
        <v>1.9766666666666666</v>
      </c>
      <c r="Y148" s="27">
        <v>20.830000000000002</v>
      </c>
      <c r="Z148" s="27">
        <v>5.4666666666666659</v>
      </c>
      <c r="AA148" s="27">
        <v>3.1666666666666665</v>
      </c>
      <c r="AB148" s="27">
        <v>1.6766666666666667</v>
      </c>
      <c r="AC148" s="27">
        <v>3.3766666666666669</v>
      </c>
      <c r="AD148" s="27">
        <v>2.1199999999999997</v>
      </c>
      <c r="AE148" s="29">
        <v>1851.3999999999999</v>
      </c>
      <c r="AF148" s="29">
        <v>705962.33333333337</v>
      </c>
      <c r="AG148" s="25">
        <v>4.8370666666667104</v>
      </c>
      <c r="AH148" s="29">
        <v>2798.1202966113742</v>
      </c>
      <c r="AI148" s="27" t="s">
        <v>829</v>
      </c>
      <c r="AJ148" s="27">
        <v>100.2102527175865</v>
      </c>
      <c r="AK148" s="27">
        <v>108.87214980868266</v>
      </c>
      <c r="AL148" s="27">
        <v>209.08240252626916</v>
      </c>
      <c r="AM148" s="27">
        <v>187.3717</v>
      </c>
      <c r="AN148" s="27">
        <v>68.403333333333322</v>
      </c>
      <c r="AO148" s="30">
        <v>4.0566666666666666</v>
      </c>
      <c r="AP148" s="27">
        <v>121.66666666666667</v>
      </c>
      <c r="AQ148" s="27">
        <v>93.666666666666671</v>
      </c>
      <c r="AR148" s="27">
        <v>117</v>
      </c>
      <c r="AS148" s="27">
        <v>9.413333333333334</v>
      </c>
      <c r="AT148" s="27">
        <v>549.95666666666671</v>
      </c>
      <c r="AU148" s="27">
        <v>5.7366666666666672</v>
      </c>
      <c r="AV148" s="27">
        <v>11.89</v>
      </c>
      <c r="AW148" s="27">
        <v>4.9233333333333329</v>
      </c>
      <c r="AX148" s="27">
        <v>24.266666666666666</v>
      </c>
      <c r="AY148" s="27">
        <v>40</v>
      </c>
      <c r="AZ148" s="27">
        <v>2.3000000000000003</v>
      </c>
      <c r="BA148" s="27">
        <v>1.2033333333333334</v>
      </c>
      <c r="BB148" s="27">
        <v>12.876666666666665</v>
      </c>
      <c r="BC148" s="27">
        <v>50.449999999999996</v>
      </c>
      <c r="BD148" s="27">
        <v>31.14</v>
      </c>
      <c r="BE148" s="27">
        <v>48.833333333333336</v>
      </c>
      <c r="BF148" s="27">
        <v>102.66666666666667</v>
      </c>
      <c r="BG148" s="27">
        <v>6.25</v>
      </c>
      <c r="BH148" s="27">
        <v>13.63</v>
      </c>
      <c r="BI148" s="27">
        <v>20.133333333333333</v>
      </c>
      <c r="BJ148" s="27">
        <v>2.5700000000000003</v>
      </c>
      <c r="BK148" s="27">
        <v>66.266666666666666</v>
      </c>
      <c r="BL148" s="27">
        <v>9.2566666666666659</v>
      </c>
      <c r="BM148" s="27">
        <v>8.99</v>
      </c>
    </row>
    <row r="149" spans="1:65" x14ac:dyDescent="0.15">
      <c r="A149" s="13">
        <v>3435614260</v>
      </c>
      <c r="B149" t="s">
        <v>480</v>
      </c>
      <c r="C149" t="s">
        <v>483</v>
      </c>
      <c r="D149" t="s">
        <v>486</v>
      </c>
      <c r="E149" s="27">
        <v>19.345614591625061</v>
      </c>
      <c r="F149" s="27">
        <v>4.3169564751944423</v>
      </c>
      <c r="G149" s="27">
        <v>5.365418709187181</v>
      </c>
      <c r="H149" s="27">
        <v>2.4715326751578028</v>
      </c>
      <c r="I149" s="27">
        <v>1.3278644970429949</v>
      </c>
      <c r="J149" s="27">
        <v>3.9491319520467427</v>
      </c>
      <c r="K149" s="27">
        <v>2.7024487373184898</v>
      </c>
      <c r="L149" s="27">
        <v>1.2736108627209897</v>
      </c>
      <c r="M149" s="27">
        <v>5.2595783187505676</v>
      </c>
      <c r="N149" s="27">
        <v>4.2811347827657782</v>
      </c>
      <c r="O149" s="27">
        <v>0.61050114926668542</v>
      </c>
      <c r="P149" s="27">
        <v>2.4368423698560231</v>
      </c>
      <c r="Q149" s="27">
        <v>4.5673343814924099</v>
      </c>
      <c r="R149" s="27">
        <v>4.098407634114511</v>
      </c>
      <c r="S149" s="27">
        <v>4.5024005751382123</v>
      </c>
      <c r="T149" s="27">
        <v>2.8948061302746759</v>
      </c>
      <c r="U149" s="27">
        <v>4.8766535288022643</v>
      </c>
      <c r="V149" s="27">
        <v>1.5643032572145967</v>
      </c>
      <c r="W149" s="27">
        <v>2.3008487759813963</v>
      </c>
      <c r="X149" s="27">
        <v>2.0603069732775778</v>
      </c>
      <c r="Y149" s="27">
        <v>20.451744297686997</v>
      </c>
      <c r="Z149" s="27">
        <v>6.4041600168553741</v>
      </c>
      <c r="AA149" s="27">
        <v>3.3771951481356695</v>
      </c>
      <c r="AB149" s="27">
        <v>1.6433777364160587</v>
      </c>
      <c r="AC149" s="27">
        <v>3.3087769910507077</v>
      </c>
      <c r="AD149" s="27">
        <v>2.2353834045052285</v>
      </c>
      <c r="AE149" s="29">
        <v>1993.0255554017415</v>
      </c>
      <c r="AF149" s="29">
        <v>595004.90229921555</v>
      </c>
      <c r="AG149" s="25">
        <v>4.5863264181757399</v>
      </c>
      <c r="AH149" s="29">
        <v>2292.2418711659611</v>
      </c>
      <c r="AI149" s="27" t="s">
        <v>829</v>
      </c>
      <c r="AJ149" s="27">
        <v>79.237333880389585</v>
      </c>
      <c r="AK149" s="27">
        <v>107.9634215251037</v>
      </c>
      <c r="AL149" s="27">
        <v>187.20075540549328</v>
      </c>
      <c r="AM149" s="27">
        <v>185.80367604887309</v>
      </c>
      <c r="AN149" s="27">
        <v>53.147227695706171</v>
      </c>
      <c r="AO149" s="30">
        <v>4.2483557609416316</v>
      </c>
      <c r="AP149" s="27">
        <v>101.09235125277269</v>
      </c>
      <c r="AQ149" s="27">
        <v>114.36155522140461</v>
      </c>
      <c r="AR149" s="27">
        <v>122.75926753679482</v>
      </c>
      <c r="AS149" s="27">
        <v>9.354103205028137</v>
      </c>
      <c r="AT149" s="27">
        <v>451.46567062833384</v>
      </c>
      <c r="AU149" s="27">
        <v>5.0192888451378161</v>
      </c>
      <c r="AV149" s="27">
        <v>11.232990592645818</v>
      </c>
      <c r="AW149" s="27">
        <v>4.4578444032645779</v>
      </c>
      <c r="AX149" s="27">
        <v>23.603588808236044</v>
      </c>
      <c r="AY149" s="27">
        <v>52.527735882679259</v>
      </c>
      <c r="AZ149" s="27">
        <v>2.0688636077210738</v>
      </c>
      <c r="BA149" s="27">
        <v>1.0717484755164499</v>
      </c>
      <c r="BB149" s="27">
        <v>14.392405788068217</v>
      </c>
      <c r="BC149" s="27">
        <v>25.73163532246129</v>
      </c>
      <c r="BD149" s="27">
        <v>22.985193636029482</v>
      </c>
      <c r="BE149" s="27">
        <v>26.514366651993793</v>
      </c>
      <c r="BF149" s="27">
        <v>78.558647703183468</v>
      </c>
      <c r="BG149" s="27">
        <v>23.404252865859544</v>
      </c>
      <c r="BH149" s="27">
        <v>13.439408076913226</v>
      </c>
      <c r="BI149" s="27">
        <v>22.588285026986217</v>
      </c>
      <c r="BJ149" s="27">
        <v>2.5407475260443007</v>
      </c>
      <c r="BK149" s="27">
        <v>67.672986217245167</v>
      </c>
      <c r="BL149" s="27">
        <v>9.4299989071767545</v>
      </c>
      <c r="BM149" s="27">
        <v>8.1840242150242535</v>
      </c>
    </row>
    <row r="150" spans="1:65" x14ac:dyDescent="0.15">
      <c r="A150" s="13">
        <v>3510740200</v>
      </c>
      <c r="B150" t="s">
        <v>487</v>
      </c>
      <c r="C150" t="s">
        <v>488</v>
      </c>
      <c r="D150" t="s">
        <v>825</v>
      </c>
      <c r="E150" s="27">
        <v>11.883333333333333</v>
      </c>
      <c r="F150" s="27">
        <v>5.9433333333333325</v>
      </c>
      <c r="G150" s="27">
        <v>4.706666666666667</v>
      </c>
      <c r="H150" s="27">
        <v>1.01</v>
      </c>
      <c r="I150" s="27">
        <v>1.0733333333333333</v>
      </c>
      <c r="J150" s="27">
        <v>2.2866666666666666</v>
      </c>
      <c r="K150" s="27">
        <v>2.3000000000000003</v>
      </c>
      <c r="L150" s="27">
        <v>1.2066666666666668</v>
      </c>
      <c r="M150" s="27">
        <v>3.9033333333333338</v>
      </c>
      <c r="N150" s="27">
        <v>3.2433333333333336</v>
      </c>
      <c r="O150" s="27">
        <v>0.69666666666666666</v>
      </c>
      <c r="P150" s="27">
        <v>1.7033333333333334</v>
      </c>
      <c r="Q150" s="27">
        <v>3.5</v>
      </c>
      <c r="R150" s="27">
        <v>3.8866666666666667</v>
      </c>
      <c r="S150" s="27">
        <v>5.5233333333333334</v>
      </c>
      <c r="T150" s="27">
        <v>3.4166666666666665</v>
      </c>
      <c r="U150" s="27">
        <v>4.6333333333333329</v>
      </c>
      <c r="V150" s="27">
        <v>1.29</v>
      </c>
      <c r="W150" s="27">
        <v>2.0266666666666668</v>
      </c>
      <c r="X150" s="27">
        <v>1.75</v>
      </c>
      <c r="Y150" s="27">
        <v>20.603333333333335</v>
      </c>
      <c r="Z150" s="27">
        <v>6.5466666666666669</v>
      </c>
      <c r="AA150" s="27">
        <v>3.0400000000000005</v>
      </c>
      <c r="AB150" s="27">
        <v>1.5599999999999998</v>
      </c>
      <c r="AC150" s="27">
        <v>3.0666666666666664</v>
      </c>
      <c r="AD150" s="27">
        <v>2.1233333333333335</v>
      </c>
      <c r="AE150" s="29">
        <v>1214.6666666666667</v>
      </c>
      <c r="AF150" s="29">
        <v>383227.33333333331</v>
      </c>
      <c r="AG150" s="25">
        <v>4.9166666666666154</v>
      </c>
      <c r="AH150" s="29">
        <v>1533.0945097204756</v>
      </c>
      <c r="AI150" s="27" t="s">
        <v>829</v>
      </c>
      <c r="AJ150" s="27">
        <v>107.21134928159125</v>
      </c>
      <c r="AK150" s="27">
        <v>43.714087529336837</v>
      </c>
      <c r="AL150" s="27">
        <v>150.92543681092809</v>
      </c>
      <c r="AM150" s="27">
        <v>191.36794999999998</v>
      </c>
      <c r="AN150" s="27">
        <v>46.050000000000004</v>
      </c>
      <c r="AO150" s="30">
        <v>3.8079999999999998</v>
      </c>
      <c r="AP150" s="27">
        <v>123.64666666666666</v>
      </c>
      <c r="AQ150" s="27">
        <v>114.36</v>
      </c>
      <c r="AR150" s="27">
        <v>105.38</v>
      </c>
      <c r="AS150" s="27">
        <v>9.6999999999999975</v>
      </c>
      <c r="AT150" s="27">
        <v>324.33</v>
      </c>
      <c r="AU150" s="27">
        <v>5.456666666666667</v>
      </c>
      <c r="AV150" s="27">
        <v>11.156666666666666</v>
      </c>
      <c r="AW150" s="27">
        <v>4.5900000000000007</v>
      </c>
      <c r="AX150" s="27">
        <v>30.61</v>
      </c>
      <c r="AY150" s="27">
        <v>45</v>
      </c>
      <c r="AZ150" s="27">
        <v>2.9500000000000006</v>
      </c>
      <c r="BA150" s="27">
        <v>1.1000000000000001</v>
      </c>
      <c r="BB150" s="27">
        <v>10.443333333333333</v>
      </c>
      <c r="BC150" s="27">
        <v>29.716666666666665</v>
      </c>
      <c r="BD150" s="27">
        <v>23.820000000000004</v>
      </c>
      <c r="BE150" s="27">
        <v>25.593333333333334</v>
      </c>
      <c r="BF150" s="27">
        <v>76.026666666666657</v>
      </c>
      <c r="BG150" s="27">
        <v>9.663333333333334</v>
      </c>
      <c r="BH150" s="27">
        <v>11.366666666666667</v>
      </c>
      <c r="BI150" s="27">
        <v>19.246666666666666</v>
      </c>
      <c r="BJ150" s="27">
        <v>2.1433333333333331</v>
      </c>
      <c r="BK150" s="27">
        <v>59.663333333333334</v>
      </c>
      <c r="BL150" s="27">
        <v>9.85</v>
      </c>
      <c r="BM150" s="27">
        <v>11.243333333333334</v>
      </c>
    </row>
    <row r="151" spans="1:65" x14ac:dyDescent="0.15">
      <c r="A151" s="13">
        <v>3510740595</v>
      </c>
      <c r="B151" t="s">
        <v>487</v>
      </c>
      <c r="C151" t="s">
        <v>488</v>
      </c>
      <c r="D151" t="s">
        <v>849</v>
      </c>
      <c r="E151" s="27">
        <v>12.686666666666667</v>
      </c>
      <c r="F151" s="27">
        <v>5.1633333333333331</v>
      </c>
      <c r="G151" s="27">
        <v>4.6333333333333337</v>
      </c>
      <c r="H151" s="27">
        <v>1.4533333333333334</v>
      </c>
      <c r="I151" s="27">
        <v>1.22</v>
      </c>
      <c r="J151" s="27">
        <v>2.7033333333333331</v>
      </c>
      <c r="K151" s="27">
        <v>2.5966666666666667</v>
      </c>
      <c r="L151" s="27">
        <v>1.25</v>
      </c>
      <c r="M151" s="27">
        <v>4.206666666666667</v>
      </c>
      <c r="N151" s="27">
        <v>2.6166666666666667</v>
      </c>
      <c r="O151" s="27">
        <v>0.52</v>
      </c>
      <c r="P151" s="27">
        <v>1.7266666666666666</v>
      </c>
      <c r="Q151" s="27">
        <v>3.7533333333333334</v>
      </c>
      <c r="R151" s="27">
        <v>4.0199999999999996</v>
      </c>
      <c r="S151" s="27">
        <v>4.9400000000000004</v>
      </c>
      <c r="T151" s="27">
        <v>2.6366666666666667</v>
      </c>
      <c r="U151" s="27">
        <v>4.2</v>
      </c>
      <c r="V151" s="27">
        <v>1.2833333333333334</v>
      </c>
      <c r="W151" s="27">
        <v>1.9000000000000001</v>
      </c>
      <c r="X151" s="27">
        <v>2</v>
      </c>
      <c r="Y151" s="27">
        <v>19.786666666666665</v>
      </c>
      <c r="Z151" s="27">
        <v>4.5333333333333332</v>
      </c>
      <c r="AA151" s="27">
        <v>3.2399999999999998</v>
      </c>
      <c r="AB151" s="27">
        <v>1.1299999999999999</v>
      </c>
      <c r="AC151" s="27">
        <v>2.7433333333333336</v>
      </c>
      <c r="AD151" s="27">
        <v>1.8333333333333333</v>
      </c>
      <c r="AE151" s="29">
        <v>1309.8066666666666</v>
      </c>
      <c r="AF151" s="29">
        <v>448513.33333333331</v>
      </c>
      <c r="AG151" s="25">
        <v>4.8276666666667305</v>
      </c>
      <c r="AH151" s="29">
        <v>1778.8894413219878</v>
      </c>
      <c r="AI151" s="27" t="s">
        <v>829</v>
      </c>
      <c r="AJ151" s="27">
        <v>107.21134928159125</v>
      </c>
      <c r="AK151" s="27">
        <v>43.79201519725715</v>
      </c>
      <c r="AL151" s="27">
        <v>151.0033644788484</v>
      </c>
      <c r="AM151" s="27">
        <v>190.09294999999997</v>
      </c>
      <c r="AN151" s="27">
        <v>62.316666666666663</v>
      </c>
      <c r="AO151" s="30">
        <v>3.8033333333333332</v>
      </c>
      <c r="AP151" s="27">
        <v>138.77000000000001</v>
      </c>
      <c r="AQ151" s="27">
        <v>139.33333333333334</v>
      </c>
      <c r="AR151" s="27">
        <v>107.7</v>
      </c>
      <c r="AS151" s="27">
        <v>9.3800000000000008</v>
      </c>
      <c r="AT151" s="27">
        <v>495.91333333333336</v>
      </c>
      <c r="AU151" s="27">
        <v>4.2233333333333336</v>
      </c>
      <c r="AV151" s="27">
        <v>12.323333333333332</v>
      </c>
      <c r="AW151" s="27">
        <v>3.9</v>
      </c>
      <c r="AX151" s="27">
        <v>20.146666666666665</v>
      </c>
      <c r="AY151" s="27">
        <v>45.423333333333325</v>
      </c>
      <c r="AZ151" s="27">
        <v>2.5666666666666669</v>
      </c>
      <c r="BA151" s="27">
        <v>1.1566666666666665</v>
      </c>
      <c r="BB151" s="27">
        <v>11.163333333333332</v>
      </c>
      <c r="BC151" s="27">
        <v>38.479999999999997</v>
      </c>
      <c r="BD151" s="27">
        <v>21.973333333333329</v>
      </c>
      <c r="BE151" s="27">
        <v>27.583333333333332</v>
      </c>
      <c r="BF151" s="27">
        <v>89.67</v>
      </c>
      <c r="BG151" s="27">
        <v>8.3333333333333339</v>
      </c>
      <c r="BH151" s="27">
        <v>12.086666666666668</v>
      </c>
      <c r="BI151" s="27">
        <v>16.066666666666666</v>
      </c>
      <c r="BJ151" s="27">
        <v>2.8433333333333337</v>
      </c>
      <c r="BK151" s="27">
        <v>61.946666666666658</v>
      </c>
      <c r="BL151" s="27">
        <v>9.49</v>
      </c>
      <c r="BM151" s="27">
        <v>9.0833333333333339</v>
      </c>
    </row>
    <row r="152" spans="1:65" x14ac:dyDescent="0.15">
      <c r="A152" s="13">
        <v>3529740500</v>
      </c>
      <c r="B152" t="s">
        <v>487</v>
      </c>
      <c r="C152" t="s">
        <v>489</v>
      </c>
      <c r="D152" t="s">
        <v>490</v>
      </c>
      <c r="E152" s="27">
        <v>13.276666666666666</v>
      </c>
      <c r="F152" s="27">
        <v>4.3966666666666674</v>
      </c>
      <c r="G152" s="27">
        <v>4.996666666666667</v>
      </c>
      <c r="H152" s="27">
        <v>1.4666666666666668</v>
      </c>
      <c r="I152" s="27">
        <v>1.4633333333333332</v>
      </c>
      <c r="J152" s="27">
        <v>2.5066666666666668</v>
      </c>
      <c r="K152" s="27">
        <v>2.4699999999999998</v>
      </c>
      <c r="L152" s="27">
        <v>1.39</v>
      </c>
      <c r="M152" s="27">
        <v>4.0366666666666662</v>
      </c>
      <c r="N152" s="27">
        <v>2.8866666666666667</v>
      </c>
      <c r="O152" s="27">
        <v>0.68333333333333324</v>
      </c>
      <c r="P152" s="27">
        <v>1.6466666666666665</v>
      </c>
      <c r="Q152" s="27">
        <v>3.89</v>
      </c>
      <c r="R152" s="27">
        <v>3.9733333333333327</v>
      </c>
      <c r="S152" s="27">
        <v>5.3666666666666671</v>
      </c>
      <c r="T152" s="27">
        <v>2.7333333333333329</v>
      </c>
      <c r="U152" s="27">
        <v>4.5066666666666668</v>
      </c>
      <c r="V152" s="27">
        <v>1.4266666666666667</v>
      </c>
      <c r="W152" s="27">
        <v>2.3566666666666665</v>
      </c>
      <c r="X152" s="27">
        <v>2.1966666666666668</v>
      </c>
      <c r="Y152" s="27">
        <v>20.316666666666666</v>
      </c>
      <c r="Z152" s="27">
        <v>5.083333333333333</v>
      </c>
      <c r="AA152" s="27">
        <v>3.5500000000000003</v>
      </c>
      <c r="AB152" s="27">
        <v>1.3499999999999999</v>
      </c>
      <c r="AC152" s="27">
        <v>3.0866666666666664</v>
      </c>
      <c r="AD152" s="27">
        <v>2.1999999999999997</v>
      </c>
      <c r="AE152" s="29">
        <v>926.41666666666663</v>
      </c>
      <c r="AF152" s="29">
        <v>364512.66666666669</v>
      </c>
      <c r="AG152" s="25">
        <v>5.0708333333333462</v>
      </c>
      <c r="AH152" s="29">
        <v>1481.7903086016242</v>
      </c>
      <c r="AI152" s="27" t="s">
        <v>829</v>
      </c>
      <c r="AJ152" s="27">
        <v>95.182253178426507</v>
      </c>
      <c r="AK152" s="27">
        <v>40.121385099093082</v>
      </c>
      <c r="AL152" s="27">
        <v>135.30363827751958</v>
      </c>
      <c r="AM152" s="27">
        <v>192.30544999999998</v>
      </c>
      <c r="AN152" s="27">
        <v>57.263333333333328</v>
      </c>
      <c r="AO152" s="30">
        <v>3.8926666666666669</v>
      </c>
      <c r="AP152" s="27">
        <v>146.97666666666669</v>
      </c>
      <c r="AQ152" s="27">
        <v>114.46333333333332</v>
      </c>
      <c r="AR152" s="27">
        <v>118.68333333333334</v>
      </c>
      <c r="AS152" s="27">
        <v>11.093333333333334</v>
      </c>
      <c r="AT152" s="27">
        <v>519.89333333333332</v>
      </c>
      <c r="AU152" s="27">
        <v>5.66</v>
      </c>
      <c r="AV152" s="27">
        <v>12.156666666666666</v>
      </c>
      <c r="AW152" s="27">
        <v>4.57</v>
      </c>
      <c r="AX152" s="27">
        <v>19.959999999999997</v>
      </c>
      <c r="AY152" s="27">
        <v>41.11</v>
      </c>
      <c r="AZ152" s="27">
        <v>2.4866666666666668</v>
      </c>
      <c r="BA152" s="27">
        <v>1.0633333333333332</v>
      </c>
      <c r="BB152" s="27">
        <v>11.1</v>
      </c>
      <c r="BC152" s="27">
        <v>36.866666666666667</v>
      </c>
      <c r="BD152" s="27">
        <v>23.973333333333333</v>
      </c>
      <c r="BE152" s="27">
        <v>33.536666666666669</v>
      </c>
      <c r="BF152" s="27">
        <v>71.926666666666662</v>
      </c>
      <c r="BG152" s="27">
        <v>7.246666666666667</v>
      </c>
      <c r="BH152" s="27">
        <v>11.5</v>
      </c>
      <c r="BI152" s="27">
        <v>12.223333333333334</v>
      </c>
      <c r="BJ152" s="27">
        <v>2.6966666666666668</v>
      </c>
      <c r="BK152" s="27">
        <v>58.413333333333334</v>
      </c>
      <c r="BL152" s="27">
        <v>9.4733333333333345</v>
      </c>
      <c r="BM152" s="27">
        <v>9.7199999999999989</v>
      </c>
    </row>
    <row r="153" spans="1:65" x14ac:dyDescent="0.15">
      <c r="A153" s="13">
        <v>3610580001</v>
      </c>
      <c r="B153" t="s">
        <v>491</v>
      </c>
      <c r="C153" t="s">
        <v>492</v>
      </c>
      <c r="D153" t="s">
        <v>493</v>
      </c>
      <c r="E153" s="27">
        <v>14.863333333333335</v>
      </c>
      <c r="F153" s="27">
        <v>4.7166666666666668</v>
      </c>
      <c r="G153" s="27">
        <v>5.31</v>
      </c>
      <c r="H153" s="27">
        <v>1.7233333333333334</v>
      </c>
      <c r="I153" s="27">
        <v>1.6466666666666667</v>
      </c>
      <c r="J153" s="27">
        <v>2.4833333333333334</v>
      </c>
      <c r="K153" s="27">
        <v>2.7766666666666668</v>
      </c>
      <c r="L153" s="27">
        <v>1.4633333333333332</v>
      </c>
      <c r="M153" s="27">
        <v>4.8466666666666667</v>
      </c>
      <c r="N153" s="27">
        <v>4.0999999999999996</v>
      </c>
      <c r="O153" s="27">
        <v>0.60333333333333339</v>
      </c>
      <c r="P153" s="27">
        <v>2.2133333333333334</v>
      </c>
      <c r="Q153" s="27">
        <v>3.9299999999999997</v>
      </c>
      <c r="R153" s="27">
        <v>3.6566666666666667</v>
      </c>
      <c r="S153" s="27">
        <v>4.9133333333333331</v>
      </c>
      <c r="T153" s="27">
        <v>3.6999999999999997</v>
      </c>
      <c r="U153" s="27">
        <v>4.7333333333333334</v>
      </c>
      <c r="V153" s="27">
        <v>1.4900000000000002</v>
      </c>
      <c r="W153" s="27">
        <v>2.2433333333333336</v>
      </c>
      <c r="X153" s="27">
        <v>2.4533333333333331</v>
      </c>
      <c r="Y153" s="27">
        <v>20.33666666666667</v>
      </c>
      <c r="Z153" s="27">
        <v>5.2966666666666669</v>
      </c>
      <c r="AA153" s="27">
        <v>3.6766666666666663</v>
      </c>
      <c r="AB153" s="27">
        <v>1.8933333333333333</v>
      </c>
      <c r="AC153" s="27">
        <v>3.2533333333333334</v>
      </c>
      <c r="AD153" s="27">
        <v>2.15</v>
      </c>
      <c r="AE153" s="29">
        <v>1368.61</v>
      </c>
      <c r="AF153" s="29">
        <v>473789.66666666669</v>
      </c>
      <c r="AG153" s="25">
        <v>4.6952222222222391</v>
      </c>
      <c r="AH153" s="29">
        <v>1847.4344475228554</v>
      </c>
      <c r="AI153" s="27" t="s">
        <v>829</v>
      </c>
      <c r="AJ153" s="27">
        <v>88.745936608821509</v>
      </c>
      <c r="AK153" s="27">
        <v>77.487701805926676</v>
      </c>
      <c r="AL153" s="27">
        <v>166.23363841474819</v>
      </c>
      <c r="AM153" s="27">
        <v>193.75410000000002</v>
      </c>
      <c r="AN153" s="27">
        <v>51</v>
      </c>
      <c r="AO153" s="30">
        <v>4.2106666666666666</v>
      </c>
      <c r="AP153" s="27">
        <v>139.31666666666663</v>
      </c>
      <c r="AQ153" s="27">
        <v>99.533333333333346</v>
      </c>
      <c r="AR153" s="27">
        <v>137.35</v>
      </c>
      <c r="AS153" s="27">
        <v>10.363333333333333</v>
      </c>
      <c r="AT153" s="27">
        <v>473.78666666666663</v>
      </c>
      <c r="AU153" s="27">
        <v>3.7900000000000005</v>
      </c>
      <c r="AV153" s="27">
        <v>12.173333333333334</v>
      </c>
      <c r="AW153" s="27">
        <v>3.92</v>
      </c>
      <c r="AX153" s="27">
        <v>26.666666666666668</v>
      </c>
      <c r="AY153" s="27">
        <v>51.589999999999996</v>
      </c>
      <c r="AZ153" s="27">
        <v>2.31</v>
      </c>
      <c r="BA153" s="27">
        <v>1.1933333333333331</v>
      </c>
      <c r="BB153" s="27">
        <v>20.886666666666667</v>
      </c>
      <c r="BC153" s="27">
        <v>39</v>
      </c>
      <c r="BD153" s="27">
        <v>34.796666666666674</v>
      </c>
      <c r="BE153" s="27">
        <v>45.890000000000008</v>
      </c>
      <c r="BF153" s="27">
        <v>101.83333333333333</v>
      </c>
      <c r="BG153" s="27">
        <v>18.193333333333332</v>
      </c>
      <c r="BH153" s="27">
        <v>13.183333333333332</v>
      </c>
      <c r="BI153" s="27">
        <v>15.6</v>
      </c>
      <c r="BJ153" s="27">
        <v>3.4066666666666667</v>
      </c>
      <c r="BK153" s="27">
        <v>69.913333333333341</v>
      </c>
      <c r="BL153" s="27">
        <v>11.173333333333332</v>
      </c>
      <c r="BM153" s="27">
        <v>11.64</v>
      </c>
    </row>
    <row r="154" spans="1:65" x14ac:dyDescent="0.15">
      <c r="A154" s="13">
        <v>3615380160</v>
      </c>
      <c r="B154" t="s">
        <v>491</v>
      </c>
      <c r="C154" t="s">
        <v>494</v>
      </c>
      <c r="D154" t="s">
        <v>495</v>
      </c>
      <c r="E154" s="27">
        <v>14.856666666666667</v>
      </c>
      <c r="F154" s="27">
        <v>4.3566666666666665</v>
      </c>
      <c r="G154" s="27">
        <v>5.3599999999999994</v>
      </c>
      <c r="H154" s="27">
        <v>1.3533333333333335</v>
      </c>
      <c r="I154" s="27">
        <v>1.2166666666666666</v>
      </c>
      <c r="J154" s="27">
        <v>2.4933333333333336</v>
      </c>
      <c r="K154" s="27">
        <v>2.2633333333333332</v>
      </c>
      <c r="L154" s="27">
        <v>1.5633333333333332</v>
      </c>
      <c r="M154" s="27">
        <v>4.1433333333333335</v>
      </c>
      <c r="N154" s="27">
        <v>3.2966666666666669</v>
      </c>
      <c r="O154" s="27">
        <v>0.52</v>
      </c>
      <c r="P154" s="27">
        <v>1.76</v>
      </c>
      <c r="Q154" s="27">
        <v>3.7666666666666671</v>
      </c>
      <c r="R154" s="27">
        <v>3.9233333333333333</v>
      </c>
      <c r="S154" s="27">
        <v>4.5933333333333337</v>
      </c>
      <c r="T154" s="27">
        <v>2.5066666666666668</v>
      </c>
      <c r="U154" s="27">
        <v>4.3633333333333333</v>
      </c>
      <c r="V154" s="27">
        <v>1.5966666666666667</v>
      </c>
      <c r="W154" s="27">
        <v>2.2799999999999998</v>
      </c>
      <c r="X154" s="27">
        <v>2.0666666666666669</v>
      </c>
      <c r="Y154" s="27">
        <v>19.633333333333336</v>
      </c>
      <c r="Z154" s="27">
        <v>6.3466666666666667</v>
      </c>
      <c r="AA154" s="27">
        <v>2.9299999999999997</v>
      </c>
      <c r="AB154" s="27">
        <v>1.0933333333333335</v>
      </c>
      <c r="AC154" s="27">
        <v>3.1666666666666665</v>
      </c>
      <c r="AD154" s="27">
        <v>1.9966666666666668</v>
      </c>
      <c r="AE154" s="29">
        <v>1027.1666666666667</v>
      </c>
      <c r="AF154" s="29">
        <v>457998</v>
      </c>
      <c r="AG154" s="25">
        <v>4.6476388888888591</v>
      </c>
      <c r="AH154" s="29">
        <v>1775.8451730110019</v>
      </c>
      <c r="AI154" s="27" t="s">
        <v>829</v>
      </c>
      <c r="AJ154" s="27">
        <v>88.203579233983348</v>
      </c>
      <c r="AK154" s="27">
        <v>73.942709774585879</v>
      </c>
      <c r="AL154" s="27">
        <v>162.14628900856923</v>
      </c>
      <c r="AM154" s="27">
        <v>193.60699999999997</v>
      </c>
      <c r="AN154" s="27">
        <v>51.543333333333329</v>
      </c>
      <c r="AO154" s="30">
        <v>4.0756666666666668</v>
      </c>
      <c r="AP154" s="27">
        <v>74.14</v>
      </c>
      <c r="AQ154" s="27">
        <v>102.73666666666666</v>
      </c>
      <c r="AR154" s="27">
        <v>113.94333333333333</v>
      </c>
      <c r="AS154" s="27">
        <v>9.33</v>
      </c>
      <c r="AT154" s="27">
        <v>448.67</v>
      </c>
      <c r="AU154" s="27">
        <v>5.9466666666666663</v>
      </c>
      <c r="AV154" s="27">
        <v>10.99</v>
      </c>
      <c r="AW154" s="27">
        <v>4.6900000000000004</v>
      </c>
      <c r="AX154" s="27">
        <v>19.933333333333334</v>
      </c>
      <c r="AY154" s="27">
        <v>44.21</v>
      </c>
      <c r="AZ154" s="27">
        <v>2.16</v>
      </c>
      <c r="BA154" s="27">
        <v>1.07</v>
      </c>
      <c r="BB154" s="27">
        <v>18.246666666666666</v>
      </c>
      <c r="BC154" s="27">
        <v>24.47666666666667</v>
      </c>
      <c r="BD154" s="27">
        <v>20.209999999999997</v>
      </c>
      <c r="BE154" s="27">
        <v>25.923333333333336</v>
      </c>
      <c r="BF154" s="27">
        <v>67.776666666666657</v>
      </c>
      <c r="BG154" s="27">
        <v>4.1108333333333329</v>
      </c>
      <c r="BH154" s="27">
        <v>11.983333333333334</v>
      </c>
      <c r="BI154" s="27">
        <v>14.843333333333334</v>
      </c>
      <c r="BJ154" s="27">
        <v>2.5533333333333332</v>
      </c>
      <c r="BK154" s="27">
        <v>61.676666666666669</v>
      </c>
      <c r="BL154" s="27">
        <v>10.876666666666667</v>
      </c>
      <c r="BM154" s="27">
        <v>10.86</v>
      </c>
    </row>
    <row r="155" spans="1:65" x14ac:dyDescent="0.15">
      <c r="A155" s="13">
        <v>3635614599</v>
      </c>
      <c r="B155" t="s">
        <v>491</v>
      </c>
      <c r="C155" t="s">
        <v>483</v>
      </c>
      <c r="D155" t="s">
        <v>496</v>
      </c>
      <c r="E155" s="27">
        <v>16.176666666666666</v>
      </c>
      <c r="F155" s="27">
        <v>5.37</v>
      </c>
      <c r="G155" s="27">
        <v>5.5100000000000007</v>
      </c>
      <c r="H155" s="27">
        <v>1.7033333333333331</v>
      </c>
      <c r="I155" s="27">
        <v>1.38</v>
      </c>
      <c r="J155" s="27">
        <v>2.8766666666666665</v>
      </c>
      <c r="K155" s="27">
        <v>2.7666666666666671</v>
      </c>
      <c r="L155" s="27">
        <v>1.78</v>
      </c>
      <c r="M155" s="27">
        <v>5.72</v>
      </c>
      <c r="N155" s="27">
        <v>3.9933333333333336</v>
      </c>
      <c r="O155" s="27">
        <v>0.93</v>
      </c>
      <c r="P155" s="27">
        <v>2.0100000000000002</v>
      </c>
      <c r="Q155" s="27">
        <v>3.8266666666666667</v>
      </c>
      <c r="R155" s="27">
        <v>4.42</v>
      </c>
      <c r="S155" s="27">
        <v>4.8933333333333335</v>
      </c>
      <c r="T155" s="27">
        <v>4.0733333333333333</v>
      </c>
      <c r="U155" s="27">
        <v>5.9466666666666663</v>
      </c>
      <c r="V155" s="27">
        <v>1.83</v>
      </c>
      <c r="W155" s="27">
        <v>2.7300000000000004</v>
      </c>
      <c r="X155" s="27">
        <v>2.6533333333333338</v>
      </c>
      <c r="Y155" s="27">
        <v>23.386666666666667</v>
      </c>
      <c r="Z155" s="27">
        <v>7.626666666666666</v>
      </c>
      <c r="AA155" s="27">
        <v>4.1466666666666674</v>
      </c>
      <c r="AB155" s="27">
        <v>2</v>
      </c>
      <c r="AC155" s="27">
        <v>3.8566666666666669</v>
      </c>
      <c r="AD155" s="27">
        <v>2.1999999999999997</v>
      </c>
      <c r="AE155" s="29">
        <v>3726.5933333333337</v>
      </c>
      <c r="AF155" s="29">
        <v>1349755</v>
      </c>
      <c r="AG155" s="25">
        <v>4.8122222222222293</v>
      </c>
      <c r="AH155" s="29">
        <v>5334.1403010859885</v>
      </c>
      <c r="AI155" s="27" t="s">
        <v>829</v>
      </c>
      <c r="AJ155" s="27">
        <v>106.15018569095209</v>
      </c>
      <c r="AK155" s="27">
        <v>87.338509256161444</v>
      </c>
      <c r="AL155" s="27">
        <v>193.48869494711352</v>
      </c>
      <c r="AM155" s="27">
        <v>195.03659999999999</v>
      </c>
      <c r="AN155" s="27">
        <v>66.973333333333343</v>
      </c>
      <c r="AO155" s="30">
        <v>4.335</v>
      </c>
      <c r="AP155" s="27">
        <v>113.20333333333333</v>
      </c>
      <c r="AQ155" s="27">
        <v>124.61</v>
      </c>
      <c r="AR155" s="27">
        <v>125.08333333333333</v>
      </c>
      <c r="AS155" s="27">
        <v>10.576666666666666</v>
      </c>
      <c r="AT155" s="27">
        <v>451.59666666666664</v>
      </c>
      <c r="AU155" s="27">
        <v>7.3433333333333337</v>
      </c>
      <c r="AV155" s="27">
        <v>12.516666666666666</v>
      </c>
      <c r="AW155" s="27">
        <v>5.0133333333333336</v>
      </c>
      <c r="AX155" s="27">
        <v>32.346666666666664</v>
      </c>
      <c r="AY155" s="27">
        <v>68.516666666666666</v>
      </c>
      <c r="AZ155" s="27">
        <v>3.9233333333333333</v>
      </c>
      <c r="BA155" s="27">
        <v>1.2566666666666666</v>
      </c>
      <c r="BB155" s="27">
        <v>14.873333333333335</v>
      </c>
      <c r="BC155" s="27">
        <v>42.893333333333338</v>
      </c>
      <c r="BD155" s="27">
        <v>26.786666666666665</v>
      </c>
      <c r="BE155" s="27">
        <v>35.516666666666666</v>
      </c>
      <c r="BF155" s="27">
        <v>109.95333333333333</v>
      </c>
      <c r="BG155" s="27">
        <v>10.832500000000001</v>
      </c>
      <c r="BH155" s="27">
        <v>15.5</v>
      </c>
      <c r="BI155" s="27">
        <v>27.56</v>
      </c>
      <c r="BJ155" s="27">
        <v>3.3066666666666666</v>
      </c>
      <c r="BK155" s="27">
        <v>89.92</v>
      </c>
      <c r="BL155" s="27">
        <v>11.403333333333334</v>
      </c>
      <c r="BM155" s="27">
        <v>13.31</v>
      </c>
    </row>
    <row r="156" spans="1:65" x14ac:dyDescent="0.15">
      <c r="A156" s="13">
        <v>3635614600</v>
      </c>
      <c r="B156" t="s">
        <v>491</v>
      </c>
      <c r="C156" t="s">
        <v>483</v>
      </c>
      <c r="D156" t="s">
        <v>497</v>
      </c>
      <c r="E156" s="27">
        <v>15.286666666666667</v>
      </c>
      <c r="F156" s="27">
        <v>5.62</v>
      </c>
      <c r="G156" s="27">
        <v>6.1766666666666667</v>
      </c>
      <c r="H156" s="27">
        <v>2.1566666666666667</v>
      </c>
      <c r="I156" s="27">
        <v>1.4866666666666666</v>
      </c>
      <c r="J156" s="27">
        <v>3.043333333333333</v>
      </c>
      <c r="K156" s="27">
        <v>3.09</v>
      </c>
      <c r="L156" s="27">
        <v>1.9866666666666664</v>
      </c>
      <c r="M156" s="27">
        <v>5.7266666666666666</v>
      </c>
      <c r="N156" s="27">
        <v>4.8299999999999992</v>
      </c>
      <c r="O156" s="27">
        <v>0.98000000000000009</v>
      </c>
      <c r="P156" s="27">
        <v>2.56</v>
      </c>
      <c r="Q156" s="27">
        <v>4.126666666666666</v>
      </c>
      <c r="R156" s="27">
        <v>4.6966666666666663</v>
      </c>
      <c r="S156" s="27">
        <v>6.87</v>
      </c>
      <c r="T156" s="27">
        <v>4.4633333333333338</v>
      </c>
      <c r="U156" s="27">
        <v>6.2</v>
      </c>
      <c r="V156" s="27">
        <v>2.1333333333333333</v>
      </c>
      <c r="W156" s="27">
        <v>2.9633333333333334</v>
      </c>
      <c r="X156" s="27">
        <v>3.39</v>
      </c>
      <c r="Y156" s="27">
        <v>23.196666666666669</v>
      </c>
      <c r="Z156" s="27">
        <v>7.666666666666667</v>
      </c>
      <c r="AA156" s="27">
        <v>4.3600000000000003</v>
      </c>
      <c r="AB156" s="27">
        <v>2.6833333333333336</v>
      </c>
      <c r="AC156" s="27">
        <v>3.97</v>
      </c>
      <c r="AD156" s="27">
        <v>2.4099999999999997</v>
      </c>
      <c r="AE156" s="29">
        <v>4568.6166666666668</v>
      </c>
      <c r="AF156" s="29">
        <v>2434977.3333333335</v>
      </c>
      <c r="AG156" s="25">
        <v>4.9255555555555333</v>
      </c>
      <c r="AH156" s="29">
        <v>9761.6639168421952</v>
      </c>
      <c r="AI156" s="27" t="s">
        <v>829</v>
      </c>
      <c r="AJ156" s="27">
        <v>102.14898223853481</v>
      </c>
      <c r="AK156" s="27">
        <v>81.086325994515008</v>
      </c>
      <c r="AL156" s="27">
        <v>183.23530823304981</v>
      </c>
      <c r="AM156" s="27">
        <v>195.03659999999999</v>
      </c>
      <c r="AN156" s="27">
        <v>75.526666666666657</v>
      </c>
      <c r="AO156" s="30">
        <v>4.1529999999999996</v>
      </c>
      <c r="AP156" s="27">
        <v>112.44</v>
      </c>
      <c r="AQ156" s="27">
        <v>121.36</v>
      </c>
      <c r="AR156" s="27">
        <v>136.17666666666665</v>
      </c>
      <c r="AS156" s="27">
        <v>11.026666666666666</v>
      </c>
      <c r="AT156" s="27">
        <v>442.9733333333333</v>
      </c>
      <c r="AU156" s="27">
        <v>6.7399999999999993</v>
      </c>
      <c r="AV156" s="27">
        <v>13.406666666666666</v>
      </c>
      <c r="AW156" s="27">
        <v>5.1100000000000003</v>
      </c>
      <c r="AX156" s="27">
        <v>27.59</v>
      </c>
      <c r="AY156" s="27">
        <v>71.94</v>
      </c>
      <c r="AZ156" s="27">
        <v>3.793333333333333</v>
      </c>
      <c r="BA156" s="27">
        <v>1.9333333333333333</v>
      </c>
      <c r="BB156" s="27">
        <v>16.123333333333335</v>
      </c>
      <c r="BC156" s="27">
        <v>42.023333333333333</v>
      </c>
      <c r="BD156" s="27">
        <v>28.423333333333332</v>
      </c>
      <c r="BE156" s="27">
        <v>35.443333333333328</v>
      </c>
      <c r="BF156" s="27">
        <v>137.48999999999998</v>
      </c>
      <c r="BG156" s="27">
        <v>10.832500000000001</v>
      </c>
      <c r="BH156" s="27">
        <v>18.663333333333338</v>
      </c>
      <c r="BI156" s="27">
        <v>28.986666666666665</v>
      </c>
      <c r="BJ156" s="27">
        <v>3.8633333333333333</v>
      </c>
      <c r="BK156" s="27">
        <v>108.80333333333334</v>
      </c>
      <c r="BL156" s="27">
        <v>12.693333333333333</v>
      </c>
      <c r="BM156" s="27">
        <v>12.206666666666665</v>
      </c>
    </row>
    <row r="157" spans="1:65" x14ac:dyDescent="0.15">
      <c r="A157" s="13">
        <v>3635614601</v>
      </c>
      <c r="B157" t="s">
        <v>491</v>
      </c>
      <c r="C157" t="s">
        <v>483</v>
      </c>
      <c r="D157" t="s">
        <v>498</v>
      </c>
      <c r="E157" s="27">
        <v>14.603333333333333</v>
      </c>
      <c r="F157" s="27">
        <v>5.456666666666667</v>
      </c>
      <c r="G157" s="27">
        <v>5.6933333333333342</v>
      </c>
      <c r="H157" s="27">
        <v>1.6500000000000001</v>
      </c>
      <c r="I157" s="27">
        <v>1.2933333333333332</v>
      </c>
      <c r="J157" s="27">
        <v>3.0566666666666666</v>
      </c>
      <c r="K157" s="27">
        <v>2.7733333333333334</v>
      </c>
      <c r="L157" s="27">
        <v>1.9333333333333333</v>
      </c>
      <c r="M157" s="27">
        <v>5.46</v>
      </c>
      <c r="N157" s="27">
        <v>3.3766666666666665</v>
      </c>
      <c r="O157" s="27">
        <v>0.79666666666666652</v>
      </c>
      <c r="P157" s="27">
        <v>1.6533333333333333</v>
      </c>
      <c r="Q157" s="27">
        <v>3.8200000000000003</v>
      </c>
      <c r="R157" s="27">
        <v>4.1000000000000005</v>
      </c>
      <c r="S157" s="27">
        <v>5.5100000000000007</v>
      </c>
      <c r="T157" s="27">
        <v>4.0633333333333335</v>
      </c>
      <c r="U157" s="27">
        <v>5.5666666666666673</v>
      </c>
      <c r="V157" s="27">
        <v>1.7266666666666666</v>
      </c>
      <c r="W157" s="27">
        <v>2.6933333333333334</v>
      </c>
      <c r="X157" s="27">
        <v>2.69</v>
      </c>
      <c r="Y157" s="27">
        <v>24.243333333333336</v>
      </c>
      <c r="Z157" s="27">
        <v>7.4799999999999995</v>
      </c>
      <c r="AA157" s="27">
        <v>3.7300000000000004</v>
      </c>
      <c r="AB157" s="27">
        <v>2.44</v>
      </c>
      <c r="AC157" s="27">
        <v>3.6266666666666665</v>
      </c>
      <c r="AD157" s="27">
        <v>2.2466666666666666</v>
      </c>
      <c r="AE157" s="29">
        <v>2969.0433333333335</v>
      </c>
      <c r="AF157" s="29">
        <v>926305.66666666663</v>
      </c>
      <c r="AG157" s="25">
        <v>4.8272222222222689</v>
      </c>
      <c r="AH157" s="29">
        <v>3671.1147339989343</v>
      </c>
      <c r="AI157" s="27" t="s">
        <v>829</v>
      </c>
      <c r="AJ157" s="27">
        <v>105.76596770375073</v>
      </c>
      <c r="AK157" s="27">
        <v>81.151171149682298</v>
      </c>
      <c r="AL157" s="27">
        <v>186.91713885343302</v>
      </c>
      <c r="AM157" s="27">
        <v>195.03659999999999</v>
      </c>
      <c r="AN157" s="27">
        <v>63.50333333333333</v>
      </c>
      <c r="AO157" s="30">
        <v>3.9483333333333328</v>
      </c>
      <c r="AP157" s="27">
        <v>109.56333333333333</v>
      </c>
      <c r="AQ157" s="27">
        <v>134.66333333333333</v>
      </c>
      <c r="AR157" s="27">
        <v>117.28666666666668</v>
      </c>
      <c r="AS157" s="27">
        <v>11.213333333333333</v>
      </c>
      <c r="AT157" s="27">
        <v>465.17</v>
      </c>
      <c r="AU157" s="27">
        <v>6.9533333333333331</v>
      </c>
      <c r="AV157" s="27">
        <v>12.953333333333333</v>
      </c>
      <c r="AW157" s="27">
        <v>5.1833333333333336</v>
      </c>
      <c r="AX157" s="27">
        <v>25.299999999999997</v>
      </c>
      <c r="AY157" s="27">
        <v>53.25333333333333</v>
      </c>
      <c r="AZ157" s="27">
        <v>3.4333333333333336</v>
      </c>
      <c r="BA157" s="27">
        <v>1.8666666666666665</v>
      </c>
      <c r="BB157" s="27">
        <v>12.823333333333332</v>
      </c>
      <c r="BC157" s="27">
        <v>32.86</v>
      </c>
      <c r="BD157" s="27">
        <v>24.226666666666663</v>
      </c>
      <c r="BE157" s="27">
        <v>36.666666666666664</v>
      </c>
      <c r="BF157" s="27">
        <v>111.88666666666666</v>
      </c>
      <c r="BG157" s="27">
        <v>10.832500000000001</v>
      </c>
      <c r="BH157" s="27">
        <v>15.75</v>
      </c>
      <c r="BI157" s="27">
        <v>24.546666666666667</v>
      </c>
      <c r="BJ157" s="27">
        <v>3.456666666666667</v>
      </c>
      <c r="BK157" s="27">
        <v>76.623333333333335</v>
      </c>
      <c r="BL157" s="27">
        <v>11.756666666666668</v>
      </c>
      <c r="BM157" s="27">
        <v>11.799999999999999</v>
      </c>
    </row>
    <row r="158" spans="1:65" x14ac:dyDescent="0.15">
      <c r="A158" s="13">
        <v>3640380750</v>
      </c>
      <c r="B158" t="s">
        <v>491</v>
      </c>
      <c r="C158" t="s">
        <v>499</v>
      </c>
      <c r="D158" t="s">
        <v>500</v>
      </c>
      <c r="E158" s="27">
        <v>14.423254431297714</v>
      </c>
      <c r="F158" s="27">
        <v>4.8779460928278979</v>
      </c>
      <c r="G158" s="27">
        <v>4.6427215610588197</v>
      </c>
      <c r="H158" s="27">
        <v>1.2942180270068588</v>
      </c>
      <c r="I158" s="27">
        <v>1.1778578118502654</v>
      </c>
      <c r="J158" s="27">
        <v>2.9434031929613105</v>
      </c>
      <c r="K158" s="27">
        <v>2.7432774106615501</v>
      </c>
      <c r="L158" s="27">
        <v>1.3596197080953676</v>
      </c>
      <c r="M158" s="27">
        <v>3.7266320095281187</v>
      </c>
      <c r="N158" s="27">
        <v>3.0682947217389795</v>
      </c>
      <c r="O158" s="27">
        <v>0.51515763967667005</v>
      </c>
      <c r="P158" s="27">
        <v>2.0022671730887862</v>
      </c>
      <c r="Q158" s="27">
        <v>3.9260697097767046</v>
      </c>
      <c r="R158" s="27">
        <v>3.7900739867682449</v>
      </c>
      <c r="S158" s="27">
        <v>4.5721205573970778</v>
      </c>
      <c r="T158" s="27">
        <v>2.3408956259588365</v>
      </c>
      <c r="U158" s="27">
        <v>3.8297263623628424</v>
      </c>
      <c r="V158" s="27">
        <v>1.5314475208168703</v>
      </c>
      <c r="W158" s="27">
        <v>2.3142675069296264</v>
      </c>
      <c r="X158" s="27">
        <v>1.8965132751285714</v>
      </c>
      <c r="Y158" s="27">
        <v>19.628636885427994</v>
      </c>
      <c r="Z158" s="27">
        <v>6.3026297952030967</v>
      </c>
      <c r="AA158" s="27">
        <v>3.4502561864817021</v>
      </c>
      <c r="AB158" s="27">
        <v>0.99579564127309295</v>
      </c>
      <c r="AC158" s="27">
        <v>3.1638687669783288</v>
      </c>
      <c r="AD158" s="27">
        <v>1.9418399451143007</v>
      </c>
      <c r="AE158" s="29">
        <v>1377.3725715344619</v>
      </c>
      <c r="AF158" s="29">
        <v>421898.32843710552</v>
      </c>
      <c r="AG158" s="25">
        <v>4.5708630175278584</v>
      </c>
      <c r="AH158" s="29">
        <v>1623.7063119111301</v>
      </c>
      <c r="AI158" s="27" t="s">
        <v>829</v>
      </c>
      <c r="AJ158" s="27">
        <v>84.42870540601308</v>
      </c>
      <c r="AK158" s="27">
        <v>63.048464093392461</v>
      </c>
      <c r="AL158" s="27">
        <v>147.47716949940553</v>
      </c>
      <c r="AM158" s="27">
        <v>190.38982102056079</v>
      </c>
      <c r="AN158" s="27">
        <v>65.089350654628504</v>
      </c>
      <c r="AO158" s="30">
        <v>4.0754066627303915</v>
      </c>
      <c r="AP158" s="27">
        <v>148.68288808638431</v>
      </c>
      <c r="AQ158" s="27">
        <v>110.76855552250557</v>
      </c>
      <c r="AR158" s="27">
        <v>110.46772640683922</v>
      </c>
      <c r="AS158" s="27">
        <v>9.7049514048825198</v>
      </c>
      <c r="AT158" s="27">
        <v>513.25076604765036</v>
      </c>
      <c r="AU158" s="27">
        <v>4.7618019831577936</v>
      </c>
      <c r="AV158" s="27">
        <v>12.869556819427972</v>
      </c>
      <c r="AW158" s="27">
        <v>4.7421151432257522</v>
      </c>
      <c r="AX158" s="27">
        <v>21.392804611710947</v>
      </c>
      <c r="AY158" s="27">
        <v>42.931387169278764</v>
      </c>
      <c r="AZ158" s="27">
        <v>2.1609127728623516</v>
      </c>
      <c r="BA158" s="27">
        <v>1.0904880015168386</v>
      </c>
      <c r="BB158" s="27">
        <v>17.005602180498737</v>
      </c>
      <c r="BC158" s="27">
        <v>29.558003109966631</v>
      </c>
      <c r="BD158" s="27">
        <v>26.379899453918124</v>
      </c>
      <c r="BE158" s="27">
        <v>34.125363375549654</v>
      </c>
      <c r="BF158" s="27">
        <v>93.160371870515391</v>
      </c>
      <c r="BG158" s="27">
        <v>13.290641812674417</v>
      </c>
      <c r="BH158" s="27">
        <v>11.876373873667672</v>
      </c>
      <c r="BI158" s="27">
        <v>16.943582540084222</v>
      </c>
      <c r="BJ158" s="27">
        <v>2.6366589507020337</v>
      </c>
      <c r="BK158" s="27">
        <v>63.696862911441237</v>
      </c>
      <c r="BL158" s="27">
        <v>11.545355837294416</v>
      </c>
      <c r="BM158" s="27">
        <v>11.52530445628306</v>
      </c>
    </row>
    <row r="159" spans="1:65" x14ac:dyDescent="0.15">
      <c r="A159" s="13">
        <v>3646540900</v>
      </c>
      <c r="B159" t="s">
        <v>491</v>
      </c>
      <c r="C159" t="s">
        <v>850</v>
      </c>
      <c r="D159" t="s">
        <v>851</v>
      </c>
      <c r="E159" s="27">
        <v>16.210806620229011</v>
      </c>
      <c r="F159" s="27">
        <v>4.4899139389396465</v>
      </c>
      <c r="G159" s="27">
        <v>5.2233290006734014</v>
      </c>
      <c r="H159" s="27">
        <v>1.977290938562011</v>
      </c>
      <c r="I159" s="27">
        <v>1.3898727583174082</v>
      </c>
      <c r="J159" s="27">
        <v>3.0026655016142367</v>
      </c>
      <c r="K159" s="27">
        <v>3.2272901197556334</v>
      </c>
      <c r="L159" s="27">
        <v>1.5183206349074538</v>
      </c>
      <c r="M159" s="27">
        <v>5.1272561826594645</v>
      </c>
      <c r="N159" s="27">
        <v>4.2824900181771479</v>
      </c>
      <c r="O159" s="27">
        <v>0.64690789367352997</v>
      </c>
      <c r="P159" s="27">
        <v>2.1456005064221197</v>
      </c>
      <c r="Q159" s="27">
        <v>3.7415287962324606</v>
      </c>
      <c r="R159" s="27">
        <v>4.1861867381737063</v>
      </c>
      <c r="S159" s="27">
        <v>4.0614060463427872</v>
      </c>
      <c r="T159" s="27">
        <v>2.6610519387789666</v>
      </c>
      <c r="U159" s="27">
        <v>4.177710199503899</v>
      </c>
      <c r="V159" s="27">
        <v>1.575239776827517</v>
      </c>
      <c r="W159" s="27">
        <v>2.334038155106291</v>
      </c>
      <c r="X159" s="27">
        <v>2.2165923893615145</v>
      </c>
      <c r="Y159" s="27">
        <v>22.486991583158513</v>
      </c>
      <c r="Z159" s="27">
        <v>5.6821465775822686</v>
      </c>
      <c r="AA159" s="27">
        <v>3.3729975683994966</v>
      </c>
      <c r="AB159" s="27">
        <v>2.149285307462701</v>
      </c>
      <c r="AC159" s="27">
        <v>2.8827359317071526</v>
      </c>
      <c r="AD159" s="27">
        <v>2.127819517870702</v>
      </c>
      <c r="AE159" s="29">
        <v>1796.1466722406039</v>
      </c>
      <c r="AF159" s="29">
        <v>260711.60597895738</v>
      </c>
      <c r="AG159" s="25">
        <v>4.6900612538791009</v>
      </c>
      <c r="AH159" s="29">
        <v>1017.4811503014507</v>
      </c>
      <c r="AI159" s="27" t="s">
        <v>829</v>
      </c>
      <c r="AJ159" s="27">
        <v>86.985924690721689</v>
      </c>
      <c r="AK159" s="27">
        <v>89.878723252123734</v>
      </c>
      <c r="AL159" s="27">
        <v>176.86464794284541</v>
      </c>
      <c r="AM159" s="27">
        <v>197.19505941818548</v>
      </c>
      <c r="AN159" s="27">
        <v>68.475291594094941</v>
      </c>
      <c r="AO159" s="30">
        <v>4.3655412422421422</v>
      </c>
      <c r="AP159" s="27">
        <v>105.04701077850552</v>
      </c>
      <c r="AQ159" s="27">
        <v>117.95640723035149</v>
      </c>
      <c r="AR159" s="27">
        <v>132.40005853848697</v>
      </c>
      <c r="AS159" s="27">
        <v>9.9674495358395401</v>
      </c>
      <c r="AT159" s="27">
        <v>516.3556332033005</v>
      </c>
      <c r="AU159" s="27">
        <v>5.2488832107986072</v>
      </c>
      <c r="AV159" s="27">
        <v>12.392890152761305</v>
      </c>
      <c r="AW159" s="27">
        <v>5.7259366126490461</v>
      </c>
      <c r="AX159" s="27">
        <v>14.954446309718939</v>
      </c>
      <c r="AY159" s="27">
        <v>34.524386414719125</v>
      </c>
      <c r="AZ159" s="27">
        <v>2.7493772131595997</v>
      </c>
      <c r="BA159" s="27">
        <v>1.2457996977559114</v>
      </c>
      <c r="BB159" s="27">
        <v>16.900363146361812</v>
      </c>
      <c r="BC159" s="27">
        <v>36.417866694680789</v>
      </c>
      <c r="BD159" s="27">
        <v>30.538160944615797</v>
      </c>
      <c r="BE159" s="27">
        <v>35.376164084109455</v>
      </c>
      <c r="BF159" s="27">
        <v>169.46071123674616</v>
      </c>
      <c r="BG159" s="27">
        <v>11.531929261995076</v>
      </c>
      <c r="BH159" s="27">
        <v>12.272180733129801</v>
      </c>
      <c r="BI159" s="27">
        <v>13.891396358897843</v>
      </c>
      <c r="BJ159" s="27">
        <v>3.2372123629340805</v>
      </c>
      <c r="BK159" s="27">
        <v>68.684765345359082</v>
      </c>
      <c r="BL159" s="27">
        <v>12.107230207752346</v>
      </c>
      <c r="BM159" s="27">
        <v>11.972641178529022</v>
      </c>
    </row>
    <row r="160" spans="1:65" x14ac:dyDescent="0.15">
      <c r="A160" s="13">
        <v>3711700100</v>
      </c>
      <c r="B160" t="s">
        <v>501</v>
      </c>
      <c r="C160" t="s">
        <v>502</v>
      </c>
      <c r="D160" t="s">
        <v>503</v>
      </c>
      <c r="E160" s="27">
        <v>13.280000000000001</v>
      </c>
      <c r="F160" s="27">
        <v>5.913333333333334</v>
      </c>
      <c r="G160" s="27">
        <v>4.8166666666666673</v>
      </c>
      <c r="H160" s="27">
        <v>1.4400000000000002</v>
      </c>
      <c r="I160" s="27">
        <v>1.0933333333333335</v>
      </c>
      <c r="J160" s="27">
        <v>2.2599999999999998</v>
      </c>
      <c r="K160" s="27">
        <v>1.7066666666666668</v>
      </c>
      <c r="L160" s="27">
        <v>1.2433333333333334</v>
      </c>
      <c r="M160" s="27">
        <v>4.043333333333333</v>
      </c>
      <c r="N160" s="27">
        <v>4.7399999999999993</v>
      </c>
      <c r="O160" s="27">
        <v>0.43333333333333335</v>
      </c>
      <c r="P160" s="27">
        <v>1.7233333333333334</v>
      </c>
      <c r="Q160" s="27">
        <v>3.61</v>
      </c>
      <c r="R160" s="27">
        <v>3.41</v>
      </c>
      <c r="S160" s="27">
        <v>3.8233333333333337</v>
      </c>
      <c r="T160" s="27">
        <v>2.4099999999999997</v>
      </c>
      <c r="U160" s="27">
        <v>5.1166666666666671</v>
      </c>
      <c r="V160" s="27">
        <v>1.4133333333333333</v>
      </c>
      <c r="W160" s="27">
        <v>2.06</v>
      </c>
      <c r="X160" s="27">
        <v>2.19</v>
      </c>
      <c r="Y160" s="27">
        <v>21.709999999999997</v>
      </c>
      <c r="Z160" s="27">
        <v>5.63</v>
      </c>
      <c r="AA160" s="27">
        <v>2.9933333333333336</v>
      </c>
      <c r="AB160" s="27">
        <v>1.8266666666666664</v>
      </c>
      <c r="AC160" s="27">
        <v>3.1199999999999997</v>
      </c>
      <c r="AD160" s="27">
        <v>2.2633333333333336</v>
      </c>
      <c r="AE160" s="29">
        <v>1355.6666666666667</v>
      </c>
      <c r="AF160" s="29">
        <v>463722</v>
      </c>
      <c r="AG160" s="25">
        <v>4.8333333333333952</v>
      </c>
      <c r="AH160" s="29">
        <v>1836.5839376120512</v>
      </c>
      <c r="AI160" s="27" t="s">
        <v>829</v>
      </c>
      <c r="AJ160" s="27">
        <v>133.75855369766072</v>
      </c>
      <c r="AK160" s="27">
        <v>73.783178737752763</v>
      </c>
      <c r="AL160" s="27">
        <v>207.54173243541348</v>
      </c>
      <c r="AM160" s="27">
        <v>183.96419999999998</v>
      </c>
      <c r="AN160" s="27">
        <v>53.443333333333328</v>
      </c>
      <c r="AO160" s="30">
        <v>3.8643333333333332</v>
      </c>
      <c r="AP160" s="27">
        <v>145.94333333333336</v>
      </c>
      <c r="AQ160" s="27">
        <v>145.61000000000001</v>
      </c>
      <c r="AR160" s="27">
        <v>110.22333333333334</v>
      </c>
      <c r="AS160" s="27">
        <v>9.5733333333333324</v>
      </c>
      <c r="AT160" s="27">
        <v>495.26333333333332</v>
      </c>
      <c r="AU160" s="27">
        <v>5.0199999999999996</v>
      </c>
      <c r="AV160" s="27">
        <v>9.6733333333333338</v>
      </c>
      <c r="AW160" s="27">
        <v>4.4066666666666663</v>
      </c>
      <c r="AX160" s="27">
        <v>23.443333333333332</v>
      </c>
      <c r="AY160" s="27">
        <v>42.776666666666664</v>
      </c>
      <c r="AZ160" s="27">
        <v>2.6533333333333333</v>
      </c>
      <c r="BA160" s="27">
        <v>1.1966666666666665</v>
      </c>
      <c r="BB160" s="27">
        <v>16.643333333333331</v>
      </c>
      <c r="BC160" s="27">
        <v>34.383333333333333</v>
      </c>
      <c r="BD160" s="27">
        <v>27.27</v>
      </c>
      <c r="BE160" s="27">
        <v>30.326666666666664</v>
      </c>
      <c r="BF160" s="27">
        <v>91.11</v>
      </c>
      <c r="BG160" s="27">
        <v>5.9688888888888885</v>
      </c>
      <c r="BH160" s="27">
        <v>12.933333333333332</v>
      </c>
      <c r="BI160" s="27">
        <v>16.166666666666668</v>
      </c>
      <c r="BJ160" s="27">
        <v>2.5099999999999998</v>
      </c>
      <c r="BK160" s="27">
        <v>61.99666666666667</v>
      </c>
      <c r="BL160" s="27">
        <v>11.589999999999998</v>
      </c>
      <c r="BM160" s="27">
        <v>9.7800000000000011</v>
      </c>
    </row>
    <row r="161" spans="1:65" x14ac:dyDescent="0.15">
      <c r="A161" s="13">
        <v>3716740350</v>
      </c>
      <c r="B161" t="s">
        <v>501</v>
      </c>
      <c r="C161" t="s">
        <v>504</v>
      </c>
      <c r="D161" t="s">
        <v>505</v>
      </c>
      <c r="E161" s="27">
        <v>13.626666666666667</v>
      </c>
      <c r="F161" s="27">
        <v>4.5366666666666662</v>
      </c>
      <c r="G161" s="27">
        <v>4.8533333333333335</v>
      </c>
      <c r="H161" s="27">
        <v>1.2299999999999998</v>
      </c>
      <c r="I161" s="27">
        <v>1.1866666666666665</v>
      </c>
      <c r="J161" s="27">
        <v>2.1133333333333333</v>
      </c>
      <c r="K161" s="27">
        <v>2.1166666666666667</v>
      </c>
      <c r="L161" s="27">
        <v>1.2366666666666666</v>
      </c>
      <c r="M161" s="27">
        <v>4.08</v>
      </c>
      <c r="N161" s="27">
        <v>3.6466666666666665</v>
      </c>
      <c r="O161" s="27">
        <v>0.57333333333333325</v>
      </c>
      <c r="P161" s="27">
        <v>1.5833333333333333</v>
      </c>
      <c r="Q161" s="27">
        <v>3.97</v>
      </c>
      <c r="R161" s="27">
        <v>3.6833333333333336</v>
      </c>
      <c r="S161" s="27">
        <v>5.31</v>
      </c>
      <c r="T161" s="27">
        <v>2.4499999999999997</v>
      </c>
      <c r="U161" s="27">
        <v>4.1100000000000003</v>
      </c>
      <c r="V161" s="27">
        <v>1.3533333333333333</v>
      </c>
      <c r="W161" s="27">
        <v>2.04</v>
      </c>
      <c r="X161" s="27">
        <v>1.95</v>
      </c>
      <c r="Y161" s="27">
        <v>20.83</v>
      </c>
      <c r="Z161" s="27">
        <v>4.1966666666666663</v>
      </c>
      <c r="AA161" s="27">
        <v>2.9299999999999997</v>
      </c>
      <c r="AB161" s="27">
        <v>0.98333333333333339</v>
      </c>
      <c r="AC161" s="27">
        <v>3.6266666666666665</v>
      </c>
      <c r="AD161" s="27">
        <v>2.17</v>
      </c>
      <c r="AE161" s="29">
        <v>1498.1866666666665</v>
      </c>
      <c r="AF161" s="29">
        <v>377295</v>
      </c>
      <c r="AG161" s="25">
        <v>4.2660000000000577</v>
      </c>
      <c r="AH161" s="29">
        <v>1399.1489134127971</v>
      </c>
      <c r="AI161" s="27">
        <v>155.3375845362921</v>
      </c>
      <c r="AJ161" s="27" t="s">
        <v>829</v>
      </c>
      <c r="AK161" s="27" t="s">
        <v>829</v>
      </c>
      <c r="AL161" s="27">
        <v>155.3375845362921</v>
      </c>
      <c r="AM161" s="27">
        <v>184.19209999999998</v>
      </c>
      <c r="AN161" s="27">
        <v>51.336666666666666</v>
      </c>
      <c r="AO161" s="30">
        <v>3.6773333333333333</v>
      </c>
      <c r="AP161" s="27">
        <v>125.78000000000002</v>
      </c>
      <c r="AQ161" s="27">
        <v>140.33333333333334</v>
      </c>
      <c r="AR161" s="27">
        <v>135.13333333333333</v>
      </c>
      <c r="AS161" s="27">
        <v>7.1766666666666667</v>
      </c>
      <c r="AT161" s="27">
        <v>501.87666666666672</v>
      </c>
      <c r="AU161" s="27">
        <v>4.6766666666666667</v>
      </c>
      <c r="AV161" s="27">
        <v>10.74</v>
      </c>
      <c r="AW161" s="27">
        <v>4.4666666666666677</v>
      </c>
      <c r="AX161" s="27">
        <v>24.25</v>
      </c>
      <c r="AY161" s="27">
        <v>31.7</v>
      </c>
      <c r="AZ161" s="27">
        <v>3.0633333333333339</v>
      </c>
      <c r="BA161" s="27">
        <v>1.1766666666666665</v>
      </c>
      <c r="BB161" s="27">
        <v>13.986666666666666</v>
      </c>
      <c r="BC161" s="27">
        <v>49.353333333333332</v>
      </c>
      <c r="BD161" s="27">
        <v>29.02</v>
      </c>
      <c r="BE161" s="27">
        <v>40.373333333333328</v>
      </c>
      <c r="BF161" s="27">
        <v>78.963333333333338</v>
      </c>
      <c r="BG161" s="27">
        <v>13.829444444444446</v>
      </c>
      <c r="BH161" s="27">
        <v>12.86</v>
      </c>
      <c r="BI161" s="27">
        <v>21.083333333333332</v>
      </c>
      <c r="BJ161" s="27">
        <v>3.7166666666666668</v>
      </c>
      <c r="BK161" s="27">
        <v>73</v>
      </c>
      <c r="BL161" s="27">
        <v>10.223333333333334</v>
      </c>
      <c r="BM161" s="27">
        <v>9.9333333333333336</v>
      </c>
    </row>
    <row r="162" spans="1:65" x14ac:dyDescent="0.15">
      <c r="A162" s="13">
        <v>3716740755</v>
      </c>
      <c r="B162" t="s">
        <v>501</v>
      </c>
      <c r="C162" t="s">
        <v>504</v>
      </c>
      <c r="D162" t="s">
        <v>506</v>
      </c>
      <c r="E162" s="27">
        <v>13.796095422641507</v>
      </c>
      <c r="F162" s="27">
        <v>4.6382447223004002</v>
      </c>
      <c r="G162" s="27">
        <v>5.2990630301963586</v>
      </c>
      <c r="H162" s="27">
        <v>1.2737156915408181</v>
      </c>
      <c r="I162" s="27">
        <v>1.2624229105197839</v>
      </c>
      <c r="J162" s="27">
        <v>2.031526951090699</v>
      </c>
      <c r="K162" s="27">
        <v>2.2065174351954737</v>
      </c>
      <c r="L162" s="27">
        <v>1.220712024260959</v>
      </c>
      <c r="M162" s="27">
        <v>4.2543755600044619</v>
      </c>
      <c r="N162" s="27">
        <v>3.668488653833089</v>
      </c>
      <c r="O162" s="27">
        <v>0.48293995591432703</v>
      </c>
      <c r="P162" s="27">
        <v>1.537031509799635</v>
      </c>
      <c r="Q162" s="27">
        <v>4.1249164153272053</v>
      </c>
      <c r="R162" s="27">
        <v>3.9641943791766541</v>
      </c>
      <c r="S162" s="27">
        <v>4.6822789591786096</v>
      </c>
      <c r="T162" s="27">
        <v>3.0329586801101645</v>
      </c>
      <c r="U162" s="27">
        <v>4.1163820462058167</v>
      </c>
      <c r="V162" s="27">
        <v>1.4978313225614517</v>
      </c>
      <c r="W162" s="27">
        <v>2.0959264576876362</v>
      </c>
      <c r="X162" s="27">
        <v>1.9462939639993155</v>
      </c>
      <c r="Y162" s="27">
        <v>19.988484421243594</v>
      </c>
      <c r="Z162" s="27">
        <v>4.3418865599384588</v>
      </c>
      <c r="AA162" s="27">
        <v>3.4512588638763879</v>
      </c>
      <c r="AB162" s="27">
        <v>1.1514143734852909</v>
      </c>
      <c r="AC162" s="27">
        <v>3.8435012962167101</v>
      </c>
      <c r="AD162" s="27">
        <v>2.324239464810089</v>
      </c>
      <c r="AE162" s="29">
        <v>1405.0128723539674</v>
      </c>
      <c r="AF162" s="29">
        <v>324910.76424175611</v>
      </c>
      <c r="AG162" s="25">
        <v>4.8074689937241581</v>
      </c>
      <c r="AH162" s="29">
        <v>1284.7305147118752</v>
      </c>
      <c r="AI162" s="27" t="s">
        <v>829</v>
      </c>
      <c r="AJ162" s="27">
        <v>99.818160727191284</v>
      </c>
      <c r="AK162" s="27">
        <v>71.168178572592936</v>
      </c>
      <c r="AL162" s="27">
        <v>170.98633929978422</v>
      </c>
      <c r="AM162" s="27">
        <v>179.06659044723355</v>
      </c>
      <c r="AN162" s="27">
        <v>47.437084890403902</v>
      </c>
      <c r="AO162" s="30">
        <v>3.5666123335402755</v>
      </c>
      <c r="AP162" s="27">
        <v>100.4518901242394</v>
      </c>
      <c r="AQ162" s="27">
        <v>106.06658477178753</v>
      </c>
      <c r="AR162" s="27">
        <v>106.0929661722564</v>
      </c>
      <c r="AS162" s="27">
        <v>10.990837921172206</v>
      </c>
      <c r="AT162" s="27">
        <v>438.99087920795017</v>
      </c>
      <c r="AU162" s="27">
        <v>4.4965754855615323</v>
      </c>
      <c r="AV162" s="27">
        <v>12.851878602611698</v>
      </c>
      <c r="AW162" s="27">
        <v>4.3122578333484247</v>
      </c>
      <c r="AX162" s="27">
        <v>21.177761516724654</v>
      </c>
      <c r="AY162" s="27">
        <v>28.607994878545735</v>
      </c>
      <c r="AZ162" s="27">
        <v>2.3882744835635084</v>
      </c>
      <c r="BA162" s="27">
        <v>1.4252902266062002</v>
      </c>
      <c r="BB162" s="27">
        <v>15.125629693599249</v>
      </c>
      <c r="BC162" s="27">
        <v>18.091597705541094</v>
      </c>
      <c r="BD162" s="27">
        <v>19.562665622028373</v>
      </c>
      <c r="BE162" s="27">
        <v>35.15285279032171</v>
      </c>
      <c r="BF162" s="27">
        <v>75.876265980480568</v>
      </c>
      <c r="BG162" s="27">
        <v>10.238596390350645</v>
      </c>
      <c r="BH162" s="27">
        <v>10.154333126305881</v>
      </c>
      <c r="BI162" s="27">
        <v>10.042525288935749</v>
      </c>
      <c r="BJ162" s="27">
        <v>3.9873151719553221</v>
      </c>
      <c r="BK162" s="27">
        <v>75.636671666467919</v>
      </c>
      <c r="BL162" s="27">
        <v>13.95850978923616</v>
      </c>
      <c r="BM162" s="27">
        <v>12.671391992666734</v>
      </c>
    </row>
    <row r="163" spans="1:65" x14ac:dyDescent="0.15">
      <c r="A163" s="13">
        <v>3720500300</v>
      </c>
      <c r="B163" t="s">
        <v>501</v>
      </c>
      <c r="C163" t="s">
        <v>507</v>
      </c>
      <c r="D163" t="s">
        <v>508</v>
      </c>
      <c r="E163" s="27">
        <v>13.15</v>
      </c>
      <c r="F163" s="27">
        <v>6.2866666666666662</v>
      </c>
      <c r="G163" s="27">
        <v>4.5599999999999996</v>
      </c>
      <c r="H163" s="27">
        <v>1.7733333333333332</v>
      </c>
      <c r="I163" s="27">
        <v>1.18</v>
      </c>
      <c r="J163" s="27">
        <v>1.9666666666666668</v>
      </c>
      <c r="K163" s="27">
        <v>2.14</v>
      </c>
      <c r="L163" s="27">
        <v>1.29</v>
      </c>
      <c r="M163" s="27">
        <v>3.7600000000000002</v>
      </c>
      <c r="N163" s="27">
        <v>4.0366666666666662</v>
      </c>
      <c r="O163" s="27">
        <v>0.6166666666666667</v>
      </c>
      <c r="P163" s="27">
        <v>1.86</v>
      </c>
      <c r="Q163" s="27">
        <v>3.4633333333333334</v>
      </c>
      <c r="R163" s="27">
        <v>4.2266666666666666</v>
      </c>
      <c r="S163" s="27">
        <v>5.0366666666666662</v>
      </c>
      <c r="T163" s="27">
        <v>3.4500000000000006</v>
      </c>
      <c r="U163" s="27">
        <v>4.6566666666666663</v>
      </c>
      <c r="V163" s="27">
        <v>1.5499999999999998</v>
      </c>
      <c r="W163" s="27">
        <v>2.0866666666666664</v>
      </c>
      <c r="X163" s="27">
        <v>2.0266666666666668</v>
      </c>
      <c r="Y163" s="27">
        <v>19.746666666666666</v>
      </c>
      <c r="Z163" s="27">
        <v>5.9333333333333336</v>
      </c>
      <c r="AA163" s="27">
        <v>3.1266666666666665</v>
      </c>
      <c r="AB163" s="27">
        <v>1.28</v>
      </c>
      <c r="AC163" s="27">
        <v>3.2433333333333336</v>
      </c>
      <c r="AD163" s="27">
        <v>2.3833333333333333</v>
      </c>
      <c r="AE163" s="29">
        <v>1410.75</v>
      </c>
      <c r="AF163" s="29">
        <v>582564.66666666663</v>
      </c>
      <c r="AG163" s="25">
        <v>4.618333333333406</v>
      </c>
      <c r="AH163" s="29">
        <v>2253.2950887471943</v>
      </c>
      <c r="AI163" s="27" t="s">
        <v>829</v>
      </c>
      <c r="AJ163" s="27">
        <v>85.307606531902834</v>
      </c>
      <c r="AK163" s="27">
        <v>62.676911616012426</v>
      </c>
      <c r="AL163" s="27">
        <v>147.98451814791525</v>
      </c>
      <c r="AM163" s="27">
        <v>176.29916666666665</v>
      </c>
      <c r="AN163" s="27">
        <v>50.556666666666665</v>
      </c>
      <c r="AO163" s="30">
        <v>3.6996666666666669</v>
      </c>
      <c r="AP163" s="27">
        <v>132.85999999999999</v>
      </c>
      <c r="AQ163" s="27">
        <v>143.26666666666665</v>
      </c>
      <c r="AR163" s="27">
        <v>113.90666666666668</v>
      </c>
      <c r="AS163" s="27">
        <v>9.7933333333333348</v>
      </c>
      <c r="AT163" s="27">
        <v>444.56</v>
      </c>
      <c r="AU163" s="27">
        <v>4.8900000000000006</v>
      </c>
      <c r="AV163" s="27">
        <v>10.056666666666667</v>
      </c>
      <c r="AW163" s="27">
        <v>4.2433333333333332</v>
      </c>
      <c r="AX163" s="27">
        <v>17.5</v>
      </c>
      <c r="AY163" s="27">
        <v>53.109999999999992</v>
      </c>
      <c r="AZ163" s="27">
        <v>2.7633333333333336</v>
      </c>
      <c r="BA163" s="27">
        <v>0.97333333333333327</v>
      </c>
      <c r="BB163" s="27">
        <v>13.223333333333334</v>
      </c>
      <c r="BC163" s="27">
        <v>22.22</v>
      </c>
      <c r="BD163" s="27">
        <v>20.113333333333333</v>
      </c>
      <c r="BE163" s="27">
        <v>29.613333333333333</v>
      </c>
      <c r="BF163" s="27">
        <v>84.723333333333343</v>
      </c>
      <c r="BG163" s="27">
        <v>12.298888888888889</v>
      </c>
      <c r="BH163" s="27">
        <v>12.273333333333333</v>
      </c>
      <c r="BI163" s="27">
        <v>20.553333333333331</v>
      </c>
      <c r="BJ163" s="27">
        <v>2.78</v>
      </c>
      <c r="BK163" s="27">
        <v>36.866666666666667</v>
      </c>
      <c r="BL163" s="27">
        <v>10.530000000000001</v>
      </c>
      <c r="BM163" s="27">
        <v>9.18</v>
      </c>
    </row>
    <row r="164" spans="1:65" x14ac:dyDescent="0.15">
      <c r="A164" s="13">
        <v>3739580740</v>
      </c>
      <c r="B164" t="s">
        <v>501</v>
      </c>
      <c r="C164" t="s">
        <v>509</v>
      </c>
      <c r="D164" t="s">
        <v>510</v>
      </c>
      <c r="E164" s="27">
        <v>11.983333333333334</v>
      </c>
      <c r="F164" s="27">
        <v>5.3466666666666667</v>
      </c>
      <c r="G164" s="27">
        <v>4.3966666666666674</v>
      </c>
      <c r="H164" s="27">
        <v>1.1433333333333333</v>
      </c>
      <c r="I164" s="27">
        <v>1.3533333333333335</v>
      </c>
      <c r="J164" s="27">
        <v>1.99</v>
      </c>
      <c r="K164" s="27">
        <v>1.7066666666666668</v>
      </c>
      <c r="L164" s="27">
        <v>1.0966666666666667</v>
      </c>
      <c r="M164" s="27">
        <v>3.94</v>
      </c>
      <c r="N164" s="27">
        <v>4.169999999999999</v>
      </c>
      <c r="O164" s="27">
        <v>0.5033333333333333</v>
      </c>
      <c r="P164" s="27">
        <v>1.5333333333333332</v>
      </c>
      <c r="Q164" s="27">
        <v>3.5500000000000003</v>
      </c>
      <c r="R164" s="27">
        <v>4</v>
      </c>
      <c r="S164" s="27">
        <v>3.5400000000000005</v>
      </c>
      <c r="T164" s="27">
        <v>2.5299999999999998</v>
      </c>
      <c r="U164" s="27">
        <v>4.1533333333333333</v>
      </c>
      <c r="V164" s="27">
        <v>1.39</v>
      </c>
      <c r="W164" s="27">
        <v>1.9666666666666666</v>
      </c>
      <c r="X164" s="27">
        <v>1.8533333333333335</v>
      </c>
      <c r="Y164" s="27">
        <v>19.330000000000002</v>
      </c>
      <c r="Z164" s="27">
        <v>3.8366666666666664</v>
      </c>
      <c r="AA164" s="27">
        <v>3.0666666666666664</v>
      </c>
      <c r="AB164" s="27">
        <v>1.0033333333333332</v>
      </c>
      <c r="AC164" s="27">
        <v>3.1799999999999997</v>
      </c>
      <c r="AD164" s="27">
        <v>1.96</v>
      </c>
      <c r="AE164" s="29">
        <v>1613.57</v>
      </c>
      <c r="AF164" s="29">
        <v>400445</v>
      </c>
      <c r="AG164" s="25">
        <v>4.6316666666666952</v>
      </c>
      <c r="AH164" s="29">
        <v>1552.4159111771735</v>
      </c>
      <c r="AI164" s="27" t="s">
        <v>829</v>
      </c>
      <c r="AJ164" s="27">
        <v>112.39857737360047</v>
      </c>
      <c r="AK164" s="27">
        <v>74.470697211732173</v>
      </c>
      <c r="AL164" s="27">
        <v>186.86927458533265</v>
      </c>
      <c r="AM164" s="27">
        <v>184.19209999999998</v>
      </c>
      <c r="AN164" s="27">
        <v>47.986666666666657</v>
      </c>
      <c r="AO164" s="30">
        <v>3.8576666666666668</v>
      </c>
      <c r="AP164" s="27">
        <v>113.39</v>
      </c>
      <c r="AQ164" s="27">
        <v>121.08999999999999</v>
      </c>
      <c r="AR164" s="27">
        <v>115.41333333333334</v>
      </c>
      <c r="AS164" s="27">
        <v>9.93</v>
      </c>
      <c r="AT164" s="27">
        <v>498</v>
      </c>
      <c r="AU164" s="27">
        <v>4.41</v>
      </c>
      <c r="AV164" s="27">
        <v>10.839999999999998</v>
      </c>
      <c r="AW164" s="27">
        <v>4.8433333333333337</v>
      </c>
      <c r="AX164" s="27">
        <v>23.669999999999998</v>
      </c>
      <c r="AY164" s="27">
        <v>50.416666666666664</v>
      </c>
      <c r="AZ164" s="27">
        <v>1.9266666666666667</v>
      </c>
      <c r="BA164" s="27">
        <v>1.05</v>
      </c>
      <c r="BB164" s="27">
        <v>15.306666666666667</v>
      </c>
      <c r="BC164" s="27">
        <v>26.62</v>
      </c>
      <c r="BD164" s="27">
        <v>20.38</v>
      </c>
      <c r="BE164" s="27">
        <v>29.166666666666668</v>
      </c>
      <c r="BF164" s="27">
        <v>93.916666666666671</v>
      </c>
      <c r="BG164" s="27">
        <v>11.25</v>
      </c>
      <c r="BH164" s="27">
        <v>12.43</v>
      </c>
      <c r="BI164" s="27">
        <v>18.466666666666665</v>
      </c>
      <c r="BJ164" s="27">
        <v>2.4299999999999997</v>
      </c>
      <c r="BK164" s="27">
        <v>41.133333333333333</v>
      </c>
      <c r="BL164" s="27">
        <v>9.74</v>
      </c>
      <c r="BM164" s="27">
        <v>10.99</v>
      </c>
    </row>
    <row r="165" spans="1:65" x14ac:dyDescent="0.15">
      <c r="A165" s="13">
        <v>3749180825</v>
      </c>
      <c r="B165" t="s">
        <v>501</v>
      </c>
      <c r="C165" t="s">
        <v>511</v>
      </c>
      <c r="D165" t="s">
        <v>512</v>
      </c>
      <c r="E165" s="27">
        <v>12.270000000000001</v>
      </c>
      <c r="F165" s="27">
        <v>4.8566666666666665</v>
      </c>
      <c r="G165" s="27">
        <v>5.0133333333333328</v>
      </c>
      <c r="H165" s="27">
        <v>1.2</v>
      </c>
      <c r="I165" s="27">
        <v>1.22</v>
      </c>
      <c r="J165" s="27">
        <v>1.9799999999999998</v>
      </c>
      <c r="K165" s="27">
        <v>1.8066666666666666</v>
      </c>
      <c r="L165" s="27">
        <v>1.26</v>
      </c>
      <c r="M165" s="27">
        <v>4.2666666666666666</v>
      </c>
      <c r="N165" s="27">
        <v>3.35</v>
      </c>
      <c r="O165" s="27">
        <v>0.59333333333333338</v>
      </c>
      <c r="P165" s="27">
        <v>1.55</v>
      </c>
      <c r="Q165" s="27">
        <v>3.956666666666667</v>
      </c>
      <c r="R165" s="27">
        <v>3.1233333333333335</v>
      </c>
      <c r="S165" s="27">
        <v>4.5533333333333337</v>
      </c>
      <c r="T165" s="27">
        <v>1.8</v>
      </c>
      <c r="U165" s="27">
        <v>3.9800000000000004</v>
      </c>
      <c r="V165" s="27">
        <v>1.4233333333333336</v>
      </c>
      <c r="W165" s="27">
        <v>2.44</v>
      </c>
      <c r="X165" s="27">
        <v>2.0333333333333332</v>
      </c>
      <c r="Y165" s="27">
        <v>20.983333333333334</v>
      </c>
      <c r="Z165" s="27">
        <v>4.0333333333333341</v>
      </c>
      <c r="AA165" s="27">
        <v>3.4933333333333336</v>
      </c>
      <c r="AB165" s="27">
        <v>1.1766666666666665</v>
      </c>
      <c r="AC165" s="27">
        <v>3.19</v>
      </c>
      <c r="AD165" s="27">
        <v>2.2366666666666668</v>
      </c>
      <c r="AE165" s="29">
        <v>781.95333333333338</v>
      </c>
      <c r="AF165" s="29">
        <v>282666.66666666669</v>
      </c>
      <c r="AG165" s="25">
        <v>4.7037333333334574</v>
      </c>
      <c r="AH165" s="29">
        <v>1107.6258011144848</v>
      </c>
      <c r="AI165" s="27">
        <v>157.70247418665886</v>
      </c>
      <c r="AJ165" s="27" t="s">
        <v>829</v>
      </c>
      <c r="AK165" s="27" t="s">
        <v>829</v>
      </c>
      <c r="AL165" s="27">
        <v>157.70247418665886</v>
      </c>
      <c r="AM165" s="27">
        <v>187.42419999999996</v>
      </c>
      <c r="AN165" s="27">
        <v>16.213333333333335</v>
      </c>
      <c r="AO165" s="30">
        <v>3.6213333333333337</v>
      </c>
      <c r="AP165" s="27">
        <v>166.66666666666666</v>
      </c>
      <c r="AQ165" s="27">
        <v>178.89</v>
      </c>
      <c r="AR165" s="27">
        <v>126.5</v>
      </c>
      <c r="AS165" s="27">
        <v>10.666666666666666</v>
      </c>
      <c r="AT165" s="27">
        <v>398.89333333333337</v>
      </c>
      <c r="AU165" s="27">
        <v>3.2233333333333332</v>
      </c>
      <c r="AV165" s="27">
        <v>11.656666666666666</v>
      </c>
      <c r="AW165" s="27">
        <v>4.456666666666667</v>
      </c>
      <c r="AX165" s="27">
        <v>11.496666666666668</v>
      </c>
      <c r="AY165" s="27">
        <v>30</v>
      </c>
      <c r="AZ165" s="27">
        <v>2.02</v>
      </c>
      <c r="BA165" s="27">
        <v>1.0966666666666669</v>
      </c>
      <c r="BB165" s="27">
        <v>10.99</v>
      </c>
      <c r="BC165" s="27">
        <v>22.653333333333336</v>
      </c>
      <c r="BD165" s="27">
        <v>25.316666666666663</v>
      </c>
      <c r="BE165" s="27">
        <v>28.99</v>
      </c>
      <c r="BF165" s="27">
        <v>86.666666666666671</v>
      </c>
      <c r="BG165" s="27">
        <v>16.5625</v>
      </c>
      <c r="BH165" s="27">
        <v>6</v>
      </c>
      <c r="BI165" s="27">
        <v>24</v>
      </c>
      <c r="BJ165" s="27">
        <v>2.1966666666666668</v>
      </c>
      <c r="BK165" s="27">
        <v>79.163333333333341</v>
      </c>
      <c r="BL165" s="27">
        <v>10.729999999999999</v>
      </c>
      <c r="BM165" s="27">
        <v>14.883333333333333</v>
      </c>
    </row>
    <row r="166" spans="1:65" x14ac:dyDescent="0.15">
      <c r="A166" s="13">
        <v>3749180950</v>
      </c>
      <c r="B166" t="s">
        <v>501</v>
      </c>
      <c r="C166" t="s">
        <v>511</v>
      </c>
      <c r="D166" t="s">
        <v>513</v>
      </c>
      <c r="E166" s="27">
        <v>13.049999999999999</v>
      </c>
      <c r="F166" s="27">
        <v>5.1100000000000003</v>
      </c>
      <c r="G166" s="27">
        <v>4.59</v>
      </c>
      <c r="H166" s="27">
        <v>1.1066666666666667</v>
      </c>
      <c r="I166" s="27">
        <v>1.2166666666666668</v>
      </c>
      <c r="J166" s="27">
        <v>2.313333333333333</v>
      </c>
      <c r="K166" s="27">
        <v>2.2799999999999998</v>
      </c>
      <c r="L166" s="27">
        <v>1.1733333333333331</v>
      </c>
      <c r="M166" s="27">
        <v>3.8533333333333335</v>
      </c>
      <c r="N166" s="27">
        <v>4.9933333333333332</v>
      </c>
      <c r="O166" s="27">
        <v>0.55666666666666664</v>
      </c>
      <c r="P166" s="27">
        <v>1.5433333333333332</v>
      </c>
      <c r="Q166" s="27">
        <v>3.7566666666666664</v>
      </c>
      <c r="R166" s="27">
        <v>3.9833333333333329</v>
      </c>
      <c r="S166" s="27">
        <v>4.2966666666666669</v>
      </c>
      <c r="T166" s="27">
        <v>2.7266666666666666</v>
      </c>
      <c r="U166" s="27">
        <v>5.0433333333333339</v>
      </c>
      <c r="V166" s="27">
        <v>1.49</v>
      </c>
      <c r="W166" s="27">
        <v>1.9566666666666663</v>
      </c>
      <c r="X166" s="27">
        <v>2.0100000000000002</v>
      </c>
      <c r="Y166" s="27">
        <v>20.776666666666667</v>
      </c>
      <c r="Z166" s="27">
        <v>5.5266666666666673</v>
      </c>
      <c r="AA166" s="27">
        <v>2.9966666666666666</v>
      </c>
      <c r="AB166" s="27">
        <v>1.46</v>
      </c>
      <c r="AC166" s="27">
        <v>3.5366666666666666</v>
      </c>
      <c r="AD166" s="27">
        <v>2.17</v>
      </c>
      <c r="AE166" s="29">
        <v>1289.8900000000001</v>
      </c>
      <c r="AF166" s="29">
        <v>319960.66666666669</v>
      </c>
      <c r="AG166" s="25">
        <v>4.8816666666666642</v>
      </c>
      <c r="AH166" s="29">
        <v>1274.5685379881334</v>
      </c>
      <c r="AI166" s="27">
        <v>157.67896154956586</v>
      </c>
      <c r="AJ166" s="27" t="s">
        <v>829</v>
      </c>
      <c r="AK166" s="27" t="s">
        <v>829</v>
      </c>
      <c r="AL166" s="27">
        <v>157.67896154956586</v>
      </c>
      <c r="AM166" s="27">
        <v>180.7621</v>
      </c>
      <c r="AN166" s="27">
        <v>54</v>
      </c>
      <c r="AO166" s="30">
        <v>3.7063333333333333</v>
      </c>
      <c r="AP166" s="27">
        <v>132.58333333333334</v>
      </c>
      <c r="AQ166" s="27">
        <v>142.37666666666667</v>
      </c>
      <c r="AR166" s="27">
        <v>133.66666666666666</v>
      </c>
      <c r="AS166" s="27">
        <v>10.273333333333333</v>
      </c>
      <c r="AT166" s="27">
        <v>532.9133333333333</v>
      </c>
      <c r="AU166" s="27">
        <v>4.3866666666666667</v>
      </c>
      <c r="AV166" s="27">
        <v>11.469999999999999</v>
      </c>
      <c r="AW166" s="27">
        <v>4.2433333333333332</v>
      </c>
      <c r="AX166" s="27">
        <v>20.666666666666668</v>
      </c>
      <c r="AY166" s="27">
        <v>45</v>
      </c>
      <c r="AZ166" s="27">
        <v>2.2200000000000002</v>
      </c>
      <c r="BA166" s="27">
        <v>1.0533333333333335</v>
      </c>
      <c r="BB166" s="27">
        <v>11.833333333333334</v>
      </c>
      <c r="BC166" s="27">
        <v>35.830000000000005</v>
      </c>
      <c r="BD166" s="27">
        <v>28.166666666666668</v>
      </c>
      <c r="BE166" s="27">
        <v>33.903333333333336</v>
      </c>
      <c r="BF166" s="27">
        <v>144.16666666666666</v>
      </c>
      <c r="BG166" s="27">
        <v>9.8294444444444462</v>
      </c>
      <c r="BH166" s="27">
        <v>12.799999999999999</v>
      </c>
      <c r="BI166" s="27">
        <v>20</v>
      </c>
      <c r="BJ166" s="27">
        <v>2.3699999999999997</v>
      </c>
      <c r="BK166" s="27">
        <v>66.666666666666671</v>
      </c>
      <c r="BL166" s="27">
        <v>10.69</v>
      </c>
      <c r="BM166" s="27">
        <v>12.656666666666666</v>
      </c>
    </row>
    <row r="167" spans="1:65" x14ac:dyDescent="0.15">
      <c r="A167" s="13">
        <v>3813900200</v>
      </c>
      <c r="B167" t="s">
        <v>514</v>
      </c>
      <c r="C167" t="s">
        <v>515</v>
      </c>
      <c r="D167" t="s">
        <v>516</v>
      </c>
      <c r="E167" s="27">
        <v>14.273333333333333</v>
      </c>
      <c r="F167" s="27">
        <v>5.1566666666666663</v>
      </c>
      <c r="G167" s="27">
        <v>5.6000000000000005</v>
      </c>
      <c r="H167" s="27">
        <v>1.5933333333333335</v>
      </c>
      <c r="I167" s="27">
        <v>1.1233333333333333</v>
      </c>
      <c r="J167" s="27">
        <v>2.6566666666666667</v>
      </c>
      <c r="K167" s="27">
        <v>2.0933333333333333</v>
      </c>
      <c r="L167" s="27">
        <v>1.2833333333333334</v>
      </c>
      <c r="M167" s="27">
        <v>3.8566666666666669</v>
      </c>
      <c r="N167" s="27">
        <v>3.25</v>
      </c>
      <c r="O167" s="27">
        <v>0.66</v>
      </c>
      <c r="P167" s="27">
        <v>1.8666666666666669</v>
      </c>
      <c r="Q167" s="27">
        <v>4.3366666666666669</v>
      </c>
      <c r="R167" s="27">
        <v>4.1700000000000008</v>
      </c>
      <c r="S167" s="27">
        <v>5.1533333333333333</v>
      </c>
      <c r="T167" s="27">
        <v>2.76</v>
      </c>
      <c r="U167" s="27">
        <v>4.9333333333333327</v>
      </c>
      <c r="V167" s="27">
        <v>1.7066666666666668</v>
      </c>
      <c r="W167" s="27">
        <v>2.2766666666666668</v>
      </c>
      <c r="X167" s="27">
        <v>2.2833333333333332</v>
      </c>
      <c r="Y167" s="27">
        <v>21.19</v>
      </c>
      <c r="Z167" s="27">
        <v>4.916666666666667</v>
      </c>
      <c r="AA167" s="27">
        <v>3.17</v>
      </c>
      <c r="AB167" s="27">
        <v>1.2266666666666666</v>
      </c>
      <c r="AC167" s="27">
        <v>3.4633333333333334</v>
      </c>
      <c r="AD167" s="27">
        <v>2.293333333333333</v>
      </c>
      <c r="AE167" s="29">
        <v>1021.5</v>
      </c>
      <c r="AF167" s="29">
        <v>514259</v>
      </c>
      <c r="AG167" s="25">
        <v>4.8530000000001392</v>
      </c>
      <c r="AH167" s="29">
        <v>2040.3346868932604</v>
      </c>
      <c r="AI167" s="27" t="s">
        <v>829</v>
      </c>
      <c r="AJ167" s="27">
        <v>76.233083833333339</v>
      </c>
      <c r="AK167" s="27">
        <v>90.924176989774196</v>
      </c>
      <c r="AL167" s="27">
        <v>167.15726082310755</v>
      </c>
      <c r="AM167" s="27">
        <v>191.58420000000001</v>
      </c>
      <c r="AN167" s="27">
        <v>41.746666666666663</v>
      </c>
      <c r="AO167" s="30">
        <v>3.8753333333333337</v>
      </c>
      <c r="AP167" s="27">
        <v>123.33333333333333</v>
      </c>
      <c r="AQ167" s="27">
        <v>175.69333333333336</v>
      </c>
      <c r="AR167" s="27">
        <v>101.16666666666667</v>
      </c>
      <c r="AS167" s="27">
        <v>11.206666666666665</v>
      </c>
      <c r="AT167" s="27">
        <v>542.80000000000007</v>
      </c>
      <c r="AU167" s="27">
        <v>4.8566666666666665</v>
      </c>
      <c r="AV167" s="27">
        <v>11.103333333333333</v>
      </c>
      <c r="AW167" s="27">
        <v>4.1566666666666672</v>
      </c>
      <c r="AX167" s="27">
        <v>20.793333333333333</v>
      </c>
      <c r="AY167" s="27">
        <v>40.46</v>
      </c>
      <c r="AZ167" s="27">
        <v>2.5366666666666666</v>
      </c>
      <c r="BA167" s="27">
        <v>1.5066666666666666</v>
      </c>
      <c r="BB167" s="27">
        <v>12.193333333333333</v>
      </c>
      <c r="BC167" s="27">
        <v>36.99666666666667</v>
      </c>
      <c r="BD167" s="27">
        <v>25.496666666666666</v>
      </c>
      <c r="BE167" s="27">
        <v>44.686666666666667</v>
      </c>
      <c r="BF167" s="27">
        <v>76.333333333333329</v>
      </c>
      <c r="BG167" s="27">
        <v>10.99</v>
      </c>
      <c r="BH167" s="27">
        <v>10.666666666666666</v>
      </c>
      <c r="BI167" s="27">
        <v>17</v>
      </c>
      <c r="BJ167" s="27">
        <v>2.9499999999999997</v>
      </c>
      <c r="BK167" s="27">
        <v>52.5</v>
      </c>
      <c r="BL167" s="27">
        <v>10.153333333333334</v>
      </c>
      <c r="BM167" s="27">
        <v>11.786666666666667</v>
      </c>
    </row>
    <row r="168" spans="1:65" x14ac:dyDescent="0.15">
      <c r="A168" s="13">
        <v>3824220500</v>
      </c>
      <c r="B168" t="s">
        <v>514</v>
      </c>
      <c r="C168" t="s">
        <v>517</v>
      </c>
      <c r="D168" t="s">
        <v>518</v>
      </c>
      <c r="E168" s="27">
        <v>14.073333333333332</v>
      </c>
      <c r="F168" s="27">
        <v>4.9266666666666659</v>
      </c>
      <c r="G168" s="27">
        <v>4.6100000000000003</v>
      </c>
      <c r="H168" s="27">
        <v>1.7433333333333332</v>
      </c>
      <c r="I168" s="27">
        <v>1.05</v>
      </c>
      <c r="J168" s="27">
        <v>2.5566666666666666</v>
      </c>
      <c r="K168" s="27">
        <v>2.2200000000000002</v>
      </c>
      <c r="L168" s="27">
        <v>1.4466666666666665</v>
      </c>
      <c r="M168" s="27">
        <v>4.4133333333333331</v>
      </c>
      <c r="N168" s="27">
        <v>2.8833333333333333</v>
      </c>
      <c r="O168" s="27">
        <v>0.6333333333333333</v>
      </c>
      <c r="P168" s="27">
        <v>1.7633333333333334</v>
      </c>
      <c r="Q168" s="27">
        <v>3.9133333333333327</v>
      </c>
      <c r="R168" s="27">
        <v>3.9666666666666668</v>
      </c>
      <c r="S168" s="27">
        <v>4.7300000000000004</v>
      </c>
      <c r="T168" s="27">
        <v>2.5099999999999998</v>
      </c>
      <c r="U168" s="27">
        <v>3.686666666666667</v>
      </c>
      <c r="V168" s="27">
        <v>1.2500000000000002</v>
      </c>
      <c r="W168" s="27">
        <v>2.1033333333333331</v>
      </c>
      <c r="X168" s="27">
        <v>1.6900000000000002</v>
      </c>
      <c r="Y168" s="27">
        <v>20.993333333333336</v>
      </c>
      <c r="Z168" s="27">
        <v>4.7533333333333339</v>
      </c>
      <c r="AA168" s="27">
        <v>3.1866666666666661</v>
      </c>
      <c r="AB168" s="27">
        <v>1.1599999999999999</v>
      </c>
      <c r="AC168" s="27">
        <v>2.9299999999999997</v>
      </c>
      <c r="AD168" s="27">
        <v>2.11</v>
      </c>
      <c r="AE168" s="29">
        <v>1182.3333333333333</v>
      </c>
      <c r="AF168" s="29">
        <v>416953.33333333331</v>
      </c>
      <c r="AG168" s="25">
        <v>4.7194444444445161</v>
      </c>
      <c r="AH168" s="29">
        <v>1625.970721742651</v>
      </c>
      <c r="AI168" s="27" t="s">
        <v>829</v>
      </c>
      <c r="AJ168" s="27">
        <v>101.10917644064318</v>
      </c>
      <c r="AK168" s="27">
        <v>64.270017919524307</v>
      </c>
      <c r="AL168" s="27">
        <v>165.3791943601675</v>
      </c>
      <c r="AM168" s="27">
        <v>194.57420000000002</v>
      </c>
      <c r="AN168" s="27">
        <v>59.59</v>
      </c>
      <c r="AO168" s="30">
        <v>3.6869999999999998</v>
      </c>
      <c r="AP168" s="27">
        <v>137.22666666666666</v>
      </c>
      <c r="AQ168" s="27">
        <v>194.33333333333334</v>
      </c>
      <c r="AR168" s="27">
        <v>82.443333333333328</v>
      </c>
      <c r="AS168" s="27">
        <v>9.7466666666666679</v>
      </c>
      <c r="AT168" s="27">
        <v>480.19</v>
      </c>
      <c r="AU168" s="27">
        <v>6.3566666666666665</v>
      </c>
      <c r="AV168" s="27">
        <v>10.49</v>
      </c>
      <c r="AW168" s="27">
        <v>4.3566666666666665</v>
      </c>
      <c r="AX168" s="27">
        <v>21.746666666666666</v>
      </c>
      <c r="AY168" s="27">
        <v>36.5</v>
      </c>
      <c r="AZ168" s="27">
        <v>2.23</v>
      </c>
      <c r="BA168" s="27">
        <v>1.7233333333333334</v>
      </c>
      <c r="BB168" s="27">
        <v>10.949999999999998</v>
      </c>
      <c r="BC168" s="27">
        <v>18.613333333333333</v>
      </c>
      <c r="BD168" s="27">
        <v>19.413333333333334</v>
      </c>
      <c r="BE168" s="27">
        <v>21.796666666666667</v>
      </c>
      <c r="BF168" s="27">
        <v>80</v>
      </c>
      <c r="BG168" s="27">
        <v>8.3333333333333339</v>
      </c>
      <c r="BH168" s="27">
        <v>8.2733333333333334</v>
      </c>
      <c r="BI168" s="27">
        <v>16.5</v>
      </c>
      <c r="BJ168" s="27">
        <v>2.3966666666666665</v>
      </c>
      <c r="BK168" s="27">
        <v>57.5</v>
      </c>
      <c r="BL168" s="27">
        <v>8.9033333333333342</v>
      </c>
      <c r="BM168" s="27">
        <v>10.856666666666667</v>
      </c>
    </row>
    <row r="169" spans="1:65" x14ac:dyDescent="0.15">
      <c r="A169" s="13">
        <v>3833500800</v>
      </c>
      <c r="B169" t="s">
        <v>514</v>
      </c>
      <c r="C169" t="s">
        <v>519</v>
      </c>
      <c r="D169" t="s">
        <v>520</v>
      </c>
      <c r="E169" s="27">
        <v>16.206666666666667</v>
      </c>
      <c r="F169" s="27">
        <v>4.8033333333333337</v>
      </c>
      <c r="G169" s="27">
        <v>6.0266666666666664</v>
      </c>
      <c r="H169" s="27">
        <v>1.7466666666666668</v>
      </c>
      <c r="I169" s="27">
        <v>1.2066666666666666</v>
      </c>
      <c r="J169" s="27">
        <v>2.6033333333333331</v>
      </c>
      <c r="K169" s="27">
        <v>2.1233333333333335</v>
      </c>
      <c r="L169" s="27">
        <v>1.9733333333333334</v>
      </c>
      <c r="M169" s="27">
        <v>4.2266666666666666</v>
      </c>
      <c r="N169" s="27">
        <v>2.86</v>
      </c>
      <c r="O169" s="27">
        <v>0.55000000000000004</v>
      </c>
      <c r="P169" s="27">
        <v>1.71</v>
      </c>
      <c r="Q169" s="27">
        <v>4.2166666666666659</v>
      </c>
      <c r="R169" s="27">
        <v>4.3866666666666667</v>
      </c>
      <c r="S169" s="27">
        <v>4.6766666666666667</v>
      </c>
      <c r="T169" s="27">
        <v>2.6466666666666665</v>
      </c>
      <c r="U169" s="27">
        <v>5.0966666666666667</v>
      </c>
      <c r="V169" s="27">
        <v>1.7466666666666664</v>
      </c>
      <c r="W169" s="27">
        <v>2.3266666666666667</v>
      </c>
      <c r="X169" s="27">
        <v>2.4900000000000002</v>
      </c>
      <c r="Y169" s="27">
        <v>21.13</v>
      </c>
      <c r="Z169" s="27">
        <v>4.96</v>
      </c>
      <c r="AA169" s="27">
        <v>3.186666666666667</v>
      </c>
      <c r="AB169" s="27">
        <v>1.5099999999999998</v>
      </c>
      <c r="AC169" s="27">
        <v>3.8333333333333335</v>
      </c>
      <c r="AD169" s="27">
        <v>2.2366666666666668</v>
      </c>
      <c r="AE169" s="29">
        <v>996.26666666666677</v>
      </c>
      <c r="AF169" s="29">
        <v>381986</v>
      </c>
      <c r="AG169" s="25">
        <v>4.5243055555556531</v>
      </c>
      <c r="AH169" s="29">
        <v>1458.1175859236466</v>
      </c>
      <c r="AI169" s="27" t="s">
        <v>829</v>
      </c>
      <c r="AJ169" s="27">
        <v>89.833714676981472</v>
      </c>
      <c r="AK169" s="27">
        <v>94.729455361740449</v>
      </c>
      <c r="AL169" s="27">
        <v>184.56317003872192</v>
      </c>
      <c r="AM169" s="27">
        <v>192.59209999999999</v>
      </c>
      <c r="AN169" s="27">
        <v>72.856666666666669</v>
      </c>
      <c r="AO169" s="30">
        <v>3.7359999999999993</v>
      </c>
      <c r="AP169" s="27">
        <v>116.66666666666667</v>
      </c>
      <c r="AQ169" s="27">
        <v>160.83333333333334</v>
      </c>
      <c r="AR169" s="27">
        <v>108.22333333333334</v>
      </c>
      <c r="AS169" s="27">
        <v>10.770000000000001</v>
      </c>
      <c r="AT169" s="27">
        <v>568.7166666666667</v>
      </c>
      <c r="AU169" s="27">
        <v>5.3566666666666665</v>
      </c>
      <c r="AV169" s="27">
        <v>10.943333333333333</v>
      </c>
      <c r="AW169" s="27">
        <v>4.99</v>
      </c>
      <c r="AX169" s="27">
        <v>19.89</v>
      </c>
      <c r="AY169" s="27">
        <v>43.25</v>
      </c>
      <c r="AZ169" s="27">
        <v>2.5766666666666667</v>
      </c>
      <c r="BA169" s="27">
        <v>1.49</v>
      </c>
      <c r="BB169" s="27">
        <v>17.656666666666666</v>
      </c>
      <c r="BC169" s="27">
        <v>41.666666666666664</v>
      </c>
      <c r="BD169" s="27">
        <v>44.890000000000008</v>
      </c>
      <c r="BE169" s="27">
        <v>48</v>
      </c>
      <c r="BF169" s="27">
        <v>81.11</v>
      </c>
      <c r="BG169" s="27">
        <v>18.673333333333332</v>
      </c>
      <c r="BH169" s="27">
        <v>13.29</v>
      </c>
      <c r="BI169" s="27">
        <v>6</v>
      </c>
      <c r="BJ169" s="27">
        <v>2.52</v>
      </c>
      <c r="BK169" s="27">
        <v>55.833333333333336</v>
      </c>
      <c r="BL169" s="27">
        <v>8.9666666666666668</v>
      </c>
      <c r="BM169" s="27">
        <v>13.163333333333334</v>
      </c>
    </row>
    <row r="170" spans="1:65" x14ac:dyDescent="0.15">
      <c r="A170" s="13">
        <v>3917140250</v>
      </c>
      <c r="B170" t="s">
        <v>521</v>
      </c>
      <c r="C170" t="s">
        <v>522</v>
      </c>
      <c r="D170" t="s">
        <v>523</v>
      </c>
      <c r="E170" s="27">
        <v>13.656666666666666</v>
      </c>
      <c r="F170" s="27">
        <v>5.94</v>
      </c>
      <c r="G170" s="27">
        <v>4.7333333333333334</v>
      </c>
      <c r="H170" s="27">
        <v>2.6566666666666667</v>
      </c>
      <c r="I170" s="27">
        <v>1.0833333333333333</v>
      </c>
      <c r="J170" s="27">
        <v>2.1533333333333329</v>
      </c>
      <c r="K170" s="27">
        <v>1.6766666666666665</v>
      </c>
      <c r="L170" s="27">
        <v>1.1233333333333333</v>
      </c>
      <c r="M170" s="27">
        <v>4.1766666666666667</v>
      </c>
      <c r="N170" s="27">
        <v>3.5066666666666664</v>
      </c>
      <c r="O170" s="27">
        <v>0.48</v>
      </c>
      <c r="P170" s="27">
        <v>1.7233333333333334</v>
      </c>
      <c r="Q170" s="27">
        <v>3.9866666666666668</v>
      </c>
      <c r="R170" s="27">
        <v>3.9166666666666665</v>
      </c>
      <c r="S170" s="27">
        <v>6.05</v>
      </c>
      <c r="T170" s="27">
        <v>3.0333333333333332</v>
      </c>
      <c r="U170" s="27">
        <v>4.3566666666666665</v>
      </c>
      <c r="V170" s="27">
        <v>1.32</v>
      </c>
      <c r="W170" s="27">
        <v>2.02</v>
      </c>
      <c r="X170" s="27">
        <v>1.8933333333333333</v>
      </c>
      <c r="Y170" s="27">
        <v>21.913333333333338</v>
      </c>
      <c r="Z170" s="27">
        <v>5.0599999999999996</v>
      </c>
      <c r="AA170" s="27">
        <v>2.85</v>
      </c>
      <c r="AB170" s="27">
        <v>1.2966666666666666</v>
      </c>
      <c r="AC170" s="27">
        <v>3.2466666666666666</v>
      </c>
      <c r="AD170" s="27">
        <v>2.14</v>
      </c>
      <c r="AE170" s="29">
        <v>1082.8599999999999</v>
      </c>
      <c r="AF170" s="29">
        <v>368833</v>
      </c>
      <c r="AG170" s="25">
        <v>4.7308666666666541</v>
      </c>
      <c r="AH170" s="29">
        <v>1443.8037562589568</v>
      </c>
      <c r="AI170" s="27" t="s">
        <v>829</v>
      </c>
      <c r="AJ170" s="27">
        <v>76.33943822263889</v>
      </c>
      <c r="AK170" s="27">
        <v>81.749689077625348</v>
      </c>
      <c r="AL170" s="27">
        <v>158.08912730026424</v>
      </c>
      <c r="AM170" s="27">
        <v>184.60440000000003</v>
      </c>
      <c r="AN170" s="27">
        <v>71.316666666666663</v>
      </c>
      <c r="AO170" s="30">
        <v>4.0110000000000001</v>
      </c>
      <c r="AP170" s="27">
        <v>107.60000000000001</v>
      </c>
      <c r="AQ170" s="27">
        <v>142.44333333333336</v>
      </c>
      <c r="AR170" s="27">
        <v>100.46666666666665</v>
      </c>
      <c r="AS170" s="27">
        <v>9.5566666666666666</v>
      </c>
      <c r="AT170" s="27">
        <v>466.73666666666668</v>
      </c>
      <c r="AU170" s="27">
        <v>4.9666666666666668</v>
      </c>
      <c r="AV170" s="27">
        <v>11.040000000000001</v>
      </c>
      <c r="AW170" s="27">
        <v>4.793333333333333</v>
      </c>
      <c r="AX170" s="27">
        <v>19.133333333333336</v>
      </c>
      <c r="AY170" s="27">
        <v>43.1</v>
      </c>
      <c r="AZ170" s="27">
        <v>2.3666666666666667</v>
      </c>
      <c r="BA170" s="27">
        <v>1.0066666666666666</v>
      </c>
      <c r="BB170" s="27">
        <v>12.376666666666667</v>
      </c>
      <c r="BC170" s="27">
        <v>45.330000000000005</v>
      </c>
      <c r="BD170" s="27">
        <v>32.529999999999994</v>
      </c>
      <c r="BE170" s="27">
        <v>38.013333333333335</v>
      </c>
      <c r="BF170" s="27">
        <v>104.74333333333334</v>
      </c>
      <c r="BG170" s="27">
        <v>7.6438888888888892</v>
      </c>
      <c r="BH170" s="27">
        <v>11.673333333333334</v>
      </c>
      <c r="BI170" s="27">
        <v>17.356666666666666</v>
      </c>
      <c r="BJ170" s="27">
        <v>3.0466666666666669</v>
      </c>
      <c r="BK170" s="27">
        <v>55.773333333333333</v>
      </c>
      <c r="BL170" s="27">
        <v>10.39</v>
      </c>
      <c r="BM170" s="27">
        <v>12.653333333333334</v>
      </c>
    </row>
    <row r="171" spans="1:65" x14ac:dyDescent="0.15">
      <c r="A171" s="13">
        <v>3917460300</v>
      </c>
      <c r="B171" t="s">
        <v>521</v>
      </c>
      <c r="C171" t="s">
        <v>524</v>
      </c>
      <c r="D171" t="s">
        <v>525</v>
      </c>
      <c r="E171" s="27">
        <v>16.003333333333334</v>
      </c>
      <c r="F171" s="27">
        <v>5.6866666666666665</v>
      </c>
      <c r="G171" s="27">
        <v>5.126666666666666</v>
      </c>
      <c r="H171" s="27">
        <v>2.1566666666666667</v>
      </c>
      <c r="I171" s="27">
        <v>1.0966666666666667</v>
      </c>
      <c r="J171" s="27">
        <v>1.8566666666666667</v>
      </c>
      <c r="K171" s="27">
        <v>2.0766666666666667</v>
      </c>
      <c r="L171" s="27">
        <v>1.2466666666666668</v>
      </c>
      <c r="M171" s="27">
        <v>4.05</v>
      </c>
      <c r="N171" s="27">
        <v>3.7399999999999998</v>
      </c>
      <c r="O171" s="27">
        <v>0.58666666666666656</v>
      </c>
      <c r="P171" s="27">
        <v>1.8833333333333335</v>
      </c>
      <c r="Q171" s="27">
        <v>4.2399999999999993</v>
      </c>
      <c r="R171" s="27">
        <v>3.913333333333334</v>
      </c>
      <c r="S171" s="27">
        <v>4.9133333333333331</v>
      </c>
      <c r="T171" s="27">
        <v>2.8699999999999997</v>
      </c>
      <c r="U171" s="27">
        <v>4.7266666666666666</v>
      </c>
      <c r="V171" s="27">
        <v>1.3166666666666667</v>
      </c>
      <c r="W171" s="27">
        <v>2.2799999999999998</v>
      </c>
      <c r="X171" s="27">
        <v>1.9866666666666664</v>
      </c>
      <c r="Y171" s="27">
        <v>21.403333333333336</v>
      </c>
      <c r="Z171" s="27">
        <v>5.503333333333333</v>
      </c>
      <c r="AA171" s="27">
        <v>3.3166666666666669</v>
      </c>
      <c r="AB171" s="27">
        <v>1.1566666666666665</v>
      </c>
      <c r="AC171" s="27">
        <v>3.72</v>
      </c>
      <c r="AD171" s="27">
        <v>2.5833333333333335</v>
      </c>
      <c r="AE171" s="29">
        <v>1301.8666666666666</v>
      </c>
      <c r="AF171" s="29">
        <v>347809.33333333331</v>
      </c>
      <c r="AG171" s="25">
        <v>4.7026666666667305</v>
      </c>
      <c r="AH171" s="29">
        <v>1360.8936511935556</v>
      </c>
      <c r="AI171" s="27" t="s">
        <v>829</v>
      </c>
      <c r="AJ171" s="27">
        <v>89.549432340284852</v>
      </c>
      <c r="AK171" s="27">
        <v>82.095257706875898</v>
      </c>
      <c r="AL171" s="27">
        <v>171.64469004716074</v>
      </c>
      <c r="AM171" s="27">
        <v>188.11919999999998</v>
      </c>
      <c r="AN171" s="27">
        <v>47.776666666666664</v>
      </c>
      <c r="AO171" s="30">
        <v>3.8573333333333331</v>
      </c>
      <c r="AP171" s="27">
        <v>94.21</v>
      </c>
      <c r="AQ171" s="27">
        <v>113</v>
      </c>
      <c r="AR171" s="27">
        <v>109.46666666666665</v>
      </c>
      <c r="AS171" s="27">
        <v>10.543333333333335</v>
      </c>
      <c r="AT171" s="27">
        <v>519.41</v>
      </c>
      <c r="AU171" s="27">
        <v>4.4666666666666677</v>
      </c>
      <c r="AV171" s="27">
        <v>10.933333333333335</v>
      </c>
      <c r="AW171" s="27">
        <v>3.6733333333333333</v>
      </c>
      <c r="AX171" s="27">
        <v>24.166666666666668</v>
      </c>
      <c r="AY171" s="27">
        <v>35.71</v>
      </c>
      <c r="AZ171" s="27">
        <v>2.563333333333333</v>
      </c>
      <c r="BA171" s="27">
        <v>1.0733333333333333</v>
      </c>
      <c r="BB171" s="27">
        <v>13.266666666666666</v>
      </c>
      <c r="BC171" s="27">
        <v>41.993333333333332</v>
      </c>
      <c r="BD171" s="27">
        <v>29.75</v>
      </c>
      <c r="BE171" s="27">
        <v>45.81</v>
      </c>
      <c r="BF171" s="27">
        <v>67.853333333333339</v>
      </c>
      <c r="BG171" s="27">
        <v>22.976666666666663</v>
      </c>
      <c r="BH171" s="27">
        <v>11.386666666666665</v>
      </c>
      <c r="BI171" s="27">
        <v>19.066666666666666</v>
      </c>
      <c r="BJ171" s="27">
        <v>2.8533333333333335</v>
      </c>
      <c r="BK171" s="27">
        <v>50.426666666666669</v>
      </c>
      <c r="BL171" s="27">
        <v>10.049999999999999</v>
      </c>
      <c r="BM171" s="27">
        <v>10.316666666666666</v>
      </c>
    </row>
    <row r="172" spans="1:65" x14ac:dyDescent="0.15">
      <c r="A172" s="13">
        <v>3918140350</v>
      </c>
      <c r="B172" t="s">
        <v>521</v>
      </c>
      <c r="C172" t="s">
        <v>526</v>
      </c>
      <c r="D172" t="s">
        <v>527</v>
      </c>
      <c r="E172" s="27">
        <v>14.196666666666667</v>
      </c>
      <c r="F172" s="27">
        <v>5.4833333333333334</v>
      </c>
      <c r="G172" s="27">
        <v>4.8466666666666667</v>
      </c>
      <c r="H172" s="27">
        <v>1.4400000000000002</v>
      </c>
      <c r="I172" s="27">
        <v>1.1500000000000001</v>
      </c>
      <c r="J172" s="27">
        <v>1.9333333333333333</v>
      </c>
      <c r="K172" s="27">
        <v>1.9866666666666666</v>
      </c>
      <c r="L172" s="27">
        <v>1.1333333333333333</v>
      </c>
      <c r="M172" s="27">
        <v>4.0599999999999996</v>
      </c>
      <c r="N172" s="27">
        <v>3.47</v>
      </c>
      <c r="O172" s="27">
        <v>0.56666666666666665</v>
      </c>
      <c r="P172" s="27">
        <v>1.8566666666666667</v>
      </c>
      <c r="Q172" s="27">
        <v>4.2666666666666666</v>
      </c>
      <c r="R172" s="27">
        <v>3.9966666666666666</v>
      </c>
      <c r="S172" s="27">
        <v>5.7600000000000007</v>
      </c>
      <c r="T172" s="27">
        <v>2.4166666666666665</v>
      </c>
      <c r="U172" s="27">
        <v>4.4866666666666672</v>
      </c>
      <c r="V172" s="27">
        <v>1.24</v>
      </c>
      <c r="W172" s="27">
        <v>2.0366666666666666</v>
      </c>
      <c r="X172" s="27">
        <v>2.0299999999999998</v>
      </c>
      <c r="Y172" s="27">
        <v>19.869999999999997</v>
      </c>
      <c r="Z172" s="27">
        <v>4.7566666666666668</v>
      </c>
      <c r="AA172" s="27">
        <v>2.73</v>
      </c>
      <c r="AB172" s="27">
        <v>0.97333333333333327</v>
      </c>
      <c r="AC172" s="27">
        <v>2.8966666666666669</v>
      </c>
      <c r="AD172" s="27">
        <v>2.1766666666666667</v>
      </c>
      <c r="AE172" s="29">
        <v>1199.8066666666666</v>
      </c>
      <c r="AF172" s="29">
        <v>366506</v>
      </c>
      <c r="AG172" s="25">
        <v>4.1393666666667093</v>
      </c>
      <c r="AH172" s="29">
        <v>1338.0774109958327</v>
      </c>
      <c r="AI172" s="27" t="s">
        <v>829</v>
      </c>
      <c r="AJ172" s="27">
        <v>88.369565920479161</v>
      </c>
      <c r="AK172" s="27">
        <v>72.625916989816787</v>
      </c>
      <c r="AL172" s="27">
        <v>160.99548291029595</v>
      </c>
      <c r="AM172" s="27">
        <v>184.15440000000001</v>
      </c>
      <c r="AN172" s="27">
        <v>42.236666666666672</v>
      </c>
      <c r="AO172" s="30">
        <v>3.765333333333333</v>
      </c>
      <c r="AP172" s="27">
        <v>61.70000000000001</v>
      </c>
      <c r="AQ172" s="27">
        <v>118.38</v>
      </c>
      <c r="AR172" s="27">
        <v>87.186666666666667</v>
      </c>
      <c r="AS172" s="27">
        <v>9.4666666666666668</v>
      </c>
      <c r="AT172" s="27">
        <v>414.94</v>
      </c>
      <c r="AU172" s="27">
        <v>4.3999999999999995</v>
      </c>
      <c r="AV172" s="27">
        <v>10.99</v>
      </c>
      <c r="AW172" s="27">
        <v>4.2666666666666666</v>
      </c>
      <c r="AX172" s="27">
        <v>20.21</v>
      </c>
      <c r="AY172" s="27">
        <v>42.533333333333331</v>
      </c>
      <c r="AZ172" s="27">
        <v>1.8199999999999996</v>
      </c>
      <c r="BA172" s="27">
        <v>0.98333333333333339</v>
      </c>
      <c r="BB172" s="27">
        <v>17.05</v>
      </c>
      <c r="BC172" s="27">
        <v>38.243333333333339</v>
      </c>
      <c r="BD172" s="27">
        <v>31.496666666666666</v>
      </c>
      <c r="BE172" s="27">
        <v>34.096666666666671</v>
      </c>
      <c r="BF172" s="27">
        <v>90.363333333333344</v>
      </c>
      <c r="BG172" s="27">
        <v>9.4377777777777769</v>
      </c>
      <c r="BH172" s="27">
        <v>10.966666666666669</v>
      </c>
      <c r="BI172" s="27">
        <v>18.533333333333335</v>
      </c>
      <c r="BJ172" s="27">
        <v>2.4433333333333334</v>
      </c>
      <c r="BK172" s="27">
        <v>40.126666666666665</v>
      </c>
      <c r="BL172" s="27">
        <v>10.18</v>
      </c>
      <c r="BM172" s="27">
        <v>11.99</v>
      </c>
    </row>
    <row r="173" spans="1:65" x14ac:dyDescent="0.15">
      <c r="A173" s="13">
        <v>3919430400</v>
      </c>
      <c r="B173" t="s">
        <v>521</v>
      </c>
      <c r="C173" t="s">
        <v>528</v>
      </c>
      <c r="D173" t="s">
        <v>529</v>
      </c>
      <c r="E173" s="27">
        <v>17.253333333333334</v>
      </c>
      <c r="F173" s="27">
        <v>5.5366666666666662</v>
      </c>
      <c r="G173" s="27">
        <v>3.6533333333333329</v>
      </c>
      <c r="H173" s="27">
        <v>1.3566666666666667</v>
      </c>
      <c r="I173" s="27">
        <v>1.0933333333333335</v>
      </c>
      <c r="J173" s="27">
        <v>1.9866666666666666</v>
      </c>
      <c r="K173" s="27">
        <v>2.2066666666666666</v>
      </c>
      <c r="L173" s="27">
        <v>1.2966666666666666</v>
      </c>
      <c r="M173" s="27">
        <v>3.7766666666666668</v>
      </c>
      <c r="N173" s="27">
        <v>3.5533333333333332</v>
      </c>
      <c r="O173" s="27">
        <v>0.52999999999999992</v>
      </c>
      <c r="P173" s="27">
        <v>1.8266666666666669</v>
      </c>
      <c r="Q173" s="27">
        <v>4.0366666666666671</v>
      </c>
      <c r="R173" s="27">
        <v>3.7933333333333334</v>
      </c>
      <c r="S173" s="27">
        <v>5.0100000000000007</v>
      </c>
      <c r="T173" s="27">
        <v>2.42</v>
      </c>
      <c r="U173" s="27">
        <v>4.5200000000000005</v>
      </c>
      <c r="V173" s="27">
        <v>1.3466666666666667</v>
      </c>
      <c r="W173" s="27">
        <v>1.9933333333333334</v>
      </c>
      <c r="X173" s="27">
        <v>1.9533333333333334</v>
      </c>
      <c r="Y173" s="27">
        <v>19.026666666666667</v>
      </c>
      <c r="Z173" s="27">
        <v>7.2233333333333336</v>
      </c>
      <c r="AA173" s="27">
        <v>3.1766666666666672</v>
      </c>
      <c r="AB173" s="27">
        <v>1.1100000000000001</v>
      </c>
      <c r="AC173" s="27">
        <v>3.6833333333333331</v>
      </c>
      <c r="AD173" s="27">
        <v>2.1266666666666669</v>
      </c>
      <c r="AE173" s="29">
        <v>1328.8466666666668</v>
      </c>
      <c r="AF173" s="29">
        <v>334843</v>
      </c>
      <c r="AG173" s="25">
        <v>4.8246388888889546</v>
      </c>
      <c r="AH173" s="29">
        <v>1331.4859944311936</v>
      </c>
      <c r="AI173" s="27" t="s">
        <v>829</v>
      </c>
      <c r="AJ173" s="27">
        <v>77.799471944167124</v>
      </c>
      <c r="AK173" s="27">
        <v>97.788610764383023</v>
      </c>
      <c r="AL173" s="27">
        <v>175.58808270855013</v>
      </c>
      <c r="AM173" s="27">
        <v>183.90919999999997</v>
      </c>
      <c r="AN173" s="27">
        <v>54.503333333333337</v>
      </c>
      <c r="AO173" s="30">
        <v>3.4973333333333336</v>
      </c>
      <c r="AP173" s="27">
        <v>93.526666666666657</v>
      </c>
      <c r="AQ173" s="27">
        <v>124.43666666666667</v>
      </c>
      <c r="AR173" s="27">
        <v>110.33333333333333</v>
      </c>
      <c r="AS173" s="27">
        <v>9.7799999999999994</v>
      </c>
      <c r="AT173" s="27">
        <v>486.91</v>
      </c>
      <c r="AU173" s="27">
        <v>4.4466666666666663</v>
      </c>
      <c r="AV173" s="27">
        <v>10.816666666666668</v>
      </c>
      <c r="AW173" s="27">
        <v>4.5133333333333328</v>
      </c>
      <c r="AX173" s="27">
        <v>20.276666666666667</v>
      </c>
      <c r="AY173" s="27">
        <v>41.593333333333334</v>
      </c>
      <c r="AZ173" s="27">
        <v>3.0133333333333332</v>
      </c>
      <c r="BA173" s="27">
        <v>1.03</v>
      </c>
      <c r="BB173" s="27">
        <v>17.216666666666665</v>
      </c>
      <c r="BC173" s="27">
        <v>46.266666666666673</v>
      </c>
      <c r="BD173" s="27">
        <v>30.406666666666666</v>
      </c>
      <c r="BE173" s="27">
        <v>35.633333333333333</v>
      </c>
      <c r="BF173" s="27">
        <v>85.583333333333329</v>
      </c>
      <c r="BG173" s="27">
        <v>5.7988888888888894</v>
      </c>
      <c r="BH173" s="27">
        <v>12.186666666666667</v>
      </c>
      <c r="BI173" s="27">
        <v>15.99</v>
      </c>
      <c r="BJ173" s="27">
        <v>2.9966666666666666</v>
      </c>
      <c r="BK173" s="27">
        <v>62.066666666666663</v>
      </c>
      <c r="BL173" s="27">
        <v>9.8699999999999992</v>
      </c>
      <c r="BM173" s="27">
        <v>12.146666666666667</v>
      </c>
    </row>
    <row r="174" spans="1:65" x14ac:dyDescent="0.15">
      <c r="A174" s="13">
        <v>3922300425</v>
      </c>
      <c r="B174" t="s">
        <v>521</v>
      </c>
      <c r="C174" t="s">
        <v>530</v>
      </c>
      <c r="D174" t="s">
        <v>531</v>
      </c>
      <c r="E174" s="27">
        <v>14.266666666666667</v>
      </c>
      <c r="F174" s="27">
        <v>4.9833333333333334</v>
      </c>
      <c r="G174" s="27">
        <v>4.09</v>
      </c>
      <c r="H174" s="27">
        <v>1.5233333333333334</v>
      </c>
      <c r="I174" s="27">
        <v>1.0566666666666666</v>
      </c>
      <c r="J174" s="27">
        <v>2.1733333333333333</v>
      </c>
      <c r="K174" s="27">
        <v>1.6733333333333336</v>
      </c>
      <c r="L174" s="27">
        <v>1.0866666666666667</v>
      </c>
      <c r="M174" s="27">
        <v>3.7900000000000005</v>
      </c>
      <c r="N174" s="27">
        <v>4.2733333333333334</v>
      </c>
      <c r="O174" s="27">
        <v>0.49333333333333335</v>
      </c>
      <c r="P174" s="27">
        <v>1.7466666666666668</v>
      </c>
      <c r="Q174" s="27">
        <v>3.6633333333333336</v>
      </c>
      <c r="R174" s="27">
        <v>3.5666666666666664</v>
      </c>
      <c r="S174" s="27">
        <v>4.57</v>
      </c>
      <c r="T174" s="27">
        <v>2.5033333333333334</v>
      </c>
      <c r="U174" s="27">
        <v>4.5333333333333341</v>
      </c>
      <c r="V174" s="27">
        <v>1.2700000000000002</v>
      </c>
      <c r="W174" s="27">
        <v>1.8666666666666665</v>
      </c>
      <c r="X174" s="27">
        <v>2.6433333333333331</v>
      </c>
      <c r="Y174" s="27">
        <v>21.560000000000002</v>
      </c>
      <c r="Z174" s="27">
        <v>4.8266666666666662</v>
      </c>
      <c r="AA174" s="27">
        <v>3.06</v>
      </c>
      <c r="AB174" s="27">
        <v>1.1033333333333333</v>
      </c>
      <c r="AC174" s="27">
        <v>2.9033333333333338</v>
      </c>
      <c r="AD174" s="27">
        <v>1.9833333333333332</v>
      </c>
      <c r="AE174" s="29">
        <v>789.91666666666663</v>
      </c>
      <c r="AF174" s="29">
        <v>353567.33333333331</v>
      </c>
      <c r="AG174" s="25">
        <v>4.6458333333334396</v>
      </c>
      <c r="AH174" s="29">
        <v>1374.1057721854934</v>
      </c>
      <c r="AI174" s="27" t="s">
        <v>829</v>
      </c>
      <c r="AJ174" s="27">
        <v>79.037987000139694</v>
      </c>
      <c r="AK174" s="27">
        <v>80.687970898914912</v>
      </c>
      <c r="AL174" s="27">
        <v>159.72595789905461</v>
      </c>
      <c r="AM174" s="27">
        <v>183.02940000000001</v>
      </c>
      <c r="AN174" s="27">
        <v>51.666666666666664</v>
      </c>
      <c r="AO174" s="30">
        <v>3.4643333333333337</v>
      </c>
      <c r="AP174" s="27">
        <v>85.943333333333328</v>
      </c>
      <c r="AQ174" s="27">
        <v>108.33333333333333</v>
      </c>
      <c r="AR174" s="27">
        <v>93.25</v>
      </c>
      <c r="AS174" s="27">
        <v>10.693333333333333</v>
      </c>
      <c r="AT174" s="27">
        <v>505.21000000000004</v>
      </c>
      <c r="AU174" s="27">
        <v>6.0233333333333334</v>
      </c>
      <c r="AV174" s="27">
        <v>10.660000000000002</v>
      </c>
      <c r="AW174" s="27">
        <v>5.3633333333333333</v>
      </c>
      <c r="AX174" s="27">
        <v>19.543333333333333</v>
      </c>
      <c r="AY174" s="27">
        <v>34.916666666666664</v>
      </c>
      <c r="AZ174" s="27">
        <v>2.3400000000000003</v>
      </c>
      <c r="BA174" s="27">
        <v>1.0866666666666667</v>
      </c>
      <c r="BB174" s="27">
        <v>18.293333333333333</v>
      </c>
      <c r="BC174" s="27">
        <v>37.830000000000005</v>
      </c>
      <c r="BD174" s="27">
        <v>37.663333333333334</v>
      </c>
      <c r="BE174" s="27">
        <v>37.566666666666663</v>
      </c>
      <c r="BF174" s="27">
        <v>76.333333333333329</v>
      </c>
      <c r="BG174" s="27">
        <v>17.999722222222221</v>
      </c>
      <c r="BH174" s="27">
        <v>11.69</v>
      </c>
      <c r="BI174" s="27">
        <v>12</v>
      </c>
      <c r="BJ174" s="27">
        <v>2.9666666666666663</v>
      </c>
      <c r="BK174" s="27">
        <v>61</v>
      </c>
      <c r="BL174" s="27">
        <v>10.100000000000001</v>
      </c>
      <c r="BM174" s="27">
        <v>12.199999999999998</v>
      </c>
    </row>
    <row r="175" spans="1:65" x14ac:dyDescent="0.15">
      <c r="A175" s="13">
        <v>3930620500</v>
      </c>
      <c r="B175" t="s">
        <v>521</v>
      </c>
      <c r="C175" t="s">
        <v>532</v>
      </c>
      <c r="D175" t="s">
        <v>533</v>
      </c>
      <c r="E175" s="27">
        <v>16.341037657044495</v>
      </c>
      <c r="F175" s="27">
        <v>4.366224333301175</v>
      </c>
      <c r="G175" s="27">
        <v>5.4534905898698982</v>
      </c>
      <c r="H175" s="27">
        <v>2.2333429022092006</v>
      </c>
      <c r="I175" s="27">
        <v>1.2010313980232679</v>
      </c>
      <c r="J175" s="27">
        <v>2.1994535221173703</v>
      </c>
      <c r="K175" s="27">
        <v>1.9807904018123972</v>
      </c>
      <c r="L175" s="27">
        <v>1.1926870843346562</v>
      </c>
      <c r="M175" s="27">
        <v>3.8787924949807859</v>
      </c>
      <c r="N175" s="27">
        <v>3.9409697822813765</v>
      </c>
      <c r="O175" s="27">
        <v>0.37364552467979317</v>
      </c>
      <c r="P175" s="27">
        <v>1.7908399996205635</v>
      </c>
      <c r="Q175" s="27">
        <v>4.0984294125460341</v>
      </c>
      <c r="R175" s="27">
        <v>3.8455058937397815</v>
      </c>
      <c r="S175" s="27">
        <v>4.2831592811050632</v>
      </c>
      <c r="T175" s="27">
        <v>2.4498596470121519</v>
      </c>
      <c r="U175" s="27">
        <v>3.5744135057463837</v>
      </c>
      <c r="V175" s="27">
        <v>1.3521805267721785</v>
      </c>
      <c r="W175" s="27">
        <v>1.9951090457980438</v>
      </c>
      <c r="X175" s="27">
        <v>2.7359267414128907</v>
      </c>
      <c r="Y175" s="27">
        <v>20.655257337846621</v>
      </c>
      <c r="Z175" s="27">
        <v>4.8500834025604584</v>
      </c>
      <c r="AA175" s="27">
        <v>3.0895487818717524</v>
      </c>
      <c r="AB175" s="27">
        <v>1.0200849655815085</v>
      </c>
      <c r="AC175" s="27">
        <v>2.6433151875018299</v>
      </c>
      <c r="AD175" s="27">
        <v>2.0086426542903251</v>
      </c>
      <c r="AE175" s="29">
        <v>672.72162483220268</v>
      </c>
      <c r="AF175" s="29">
        <v>285688.3679966472</v>
      </c>
      <c r="AG175" s="25">
        <v>4.0550316959452548</v>
      </c>
      <c r="AH175" s="29">
        <v>1028.3325992438645</v>
      </c>
      <c r="AI175" s="27" t="s">
        <v>829</v>
      </c>
      <c r="AJ175" s="27">
        <v>80.835859048834791</v>
      </c>
      <c r="AK175" s="27">
        <v>79.258794534543071</v>
      </c>
      <c r="AL175" s="27">
        <v>160.09465358337786</v>
      </c>
      <c r="AM175" s="27">
        <v>184.84936370920101</v>
      </c>
      <c r="AN175" s="27">
        <v>70.957624209292149</v>
      </c>
      <c r="AO175" s="30">
        <v>3.4383272310205695</v>
      </c>
      <c r="AP175" s="27">
        <v>128.53525166802686</v>
      </c>
      <c r="AQ175" s="27">
        <v>128.72901843958397</v>
      </c>
      <c r="AR175" s="27">
        <v>127.31203924363872</v>
      </c>
      <c r="AS175" s="27">
        <v>10.517088214242586</v>
      </c>
      <c r="AT175" s="27">
        <v>369.52348862756986</v>
      </c>
      <c r="AU175" s="27">
        <v>4.0383613231725866</v>
      </c>
      <c r="AV175" s="27">
        <v>11.757977606062882</v>
      </c>
      <c r="AW175" s="27">
        <v>6.3604584527725772</v>
      </c>
      <c r="AX175" s="27">
        <v>17.477093699046183</v>
      </c>
      <c r="AY175" s="27">
        <v>37.858207785814663</v>
      </c>
      <c r="AZ175" s="27">
        <v>2.9671369860342907</v>
      </c>
      <c r="BA175" s="27">
        <v>1.570832456778251</v>
      </c>
      <c r="BB175" s="27">
        <v>18.158040145644495</v>
      </c>
      <c r="BC175" s="27">
        <v>45.164960471385051</v>
      </c>
      <c r="BD175" s="27">
        <v>26.937790438994924</v>
      </c>
      <c r="BE175" s="27">
        <v>42.899232907969626</v>
      </c>
      <c r="BF175" s="27">
        <v>89.85227088808837</v>
      </c>
      <c r="BG175" s="27">
        <v>12.199711180692532</v>
      </c>
      <c r="BH175" s="27">
        <v>12.316534424137819</v>
      </c>
      <c r="BI175" s="27">
        <v>12.056453576055588</v>
      </c>
      <c r="BJ175" s="27">
        <v>2.7198923884236437</v>
      </c>
      <c r="BK175" s="27">
        <v>40.105232126243088</v>
      </c>
      <c r="BL175" s="27">
        <v>10.11429044340578</v>
      </c>
      <c r="BM175" s="27">
        <v>12.069674687658969</v>
      </c>
    </row>
    <row r="176" spans="1:65" x14ac:dyDescent="0.15">
      <c r="A176" s="13">
        <v>4011620100</v>
      </c>
      <c r="B176" t="s">
        <v>534</v>
      </c>
      <c r="C176" t="s">
        <v>826</v>
      </c>
      <c r="D176" t="s">
        <v>827</v>
      </c>
      <c r="E176" s="27">
        <v>12.546666666666667</v>
      </c>
      <c r="F176" s="27">
        <v>4.4733333333333336</v>
      </c>
      <c r="G176" s="27">
        <v>4.9233333333333329</v>
      </c>
      <c r="H176" s="27">
        <v>1.4766666666666668</v>
      </c>
      <c r="I176" s="27">
        <v>1.2</v>
      </c>
      <c r="J176" s="27">
        <v>2.6333333333333333</v>
      </c>
      <c r="K176" s="27">
        <v>2.4499999999999997</v>
      </c>
      <c r="L176" s="27">
        <v>1.2733333333333332</v>
      </c>
      <c r="M176" s="27">
        <v>3.9066666666666667</v>
      </c>
      <c r="N176" s="27">
        <v>3.76</v>
      </c>
      <c r="O176" s="27">
        <v>0.55666666666666664</v>
      </c>
      <c r="P176" s="27">
        <v>1.8033333333333335</v>
      </c>
      <c r="Q176" s="27">
        <v>4.1233333333333331</v>
      </c>
      <c r="R176" s="27">
        <v>3.6733333333333338</v>
      </c>
      <c r="S176" s="27">
        <v>4.4466666666666663</v>
      </c>
      <c r="T176" s="27">
        <v>2.5233333333333334</v>
      </c>
      <c r="U176" s="27">
        <v>5.336666666666666</v>
      </c>
      <c r="V176" s="27">
        <v>1.5233333333333332</v>
      </c>
      <c r="W176" s="27">
        <v>2.0333333333333332</v>
      </c>
      <c r="X176" s="27">
        <v>1.7666666666666668</v>
      </c>
      <c r="Y176" s="27">
        <v>20.65</v>
      </c>
      <c r="Z176" s="27">
        <v>5.663333333333334</v>
      </c>
      <c r="AA176" s="27">
        <v>3.33</v>
      </c>
      <c r="AB176" s="27">
        <v>0.95333333333333348</v>
      </c>
      <c r="AC176" s="27">
        <v>3.0933333333333333</v>
      </c>
      <c r="AD176" s="27">
        <v>2.2166666666666668</v>
      </c>
      <c r="AE176" s="29">
        <v>1017</v>
      </c>
      <c r="AF176" s="29">
        <v>262149.33333333331</v>
      </c>
      <c r="AG176" s="25">
        <v>4.5950000000002973</v>
      </c>
      <c r="AH176" s="29">
        <v>1009.7656784701145</v>
      </c>
      <c r="AI176" s="27" t="s">
        <v>829</v>
      </c>
      <c r="AJ176" s="27">
        <v>100.24296837444103</v>
      </c>
      <c r="AK176" s="27">
        <v>60.110126348352402</v>
      </c>
      <c r="AL176" s="27">
        <v>160.35309472279343</v>
      </c>
      <c r="AM176" s="27">
        <v>191.69935000000001</v>
      </c>
      <c r="AN176" s="27">
        <v>46</v>
      </c>
      <c r="AO176" s="30">
        <v>3.5723333333333334</v>
      </c>
      <c r="AP176" s="27">
        <v>107.92333333333333</v>
      </c>
      <c r="AQ176" s="27">
        <v>93.313333333333333</v>
      </c>
      <c r="AR176" s="27">
        <v>93.546666666666667</v>
      </c>
      <c r="AS176" s="27">
        <v>10.796666666666667</v>
      </c>
      <c r="AT176" s="27">
        <v>360.84666666666664</v>
      </c>
      <c r="AU176" s="27">
        <v>3.8433333333333337</v>
      </c>
      <c r="AV176" s="27">
        <v>11.88</v>
      </c>
      <c r="AW176" s="27">
        <v>4.2666666666666666</v>
      </c>
      <c r="AX176" s="27">
        <v>23.333333333333332</v>
      </c>
      <c r="AY176" s="27">
        <v>37.083333333333336</v>
      </c>
      <c r="AZ176" s="27">
        <v>2.0766666666666667</v>
      </c>
      <c r="BA176" s="27">
        <v>1.24</v>
      </c>
      <c r="BB176" s="27">
        <v>11.38</v>
      </c>
      <c r="BC176" s="27">
        <v>40.163333333333334</v>
      </c>
      <c r="BD176" s="27">
        <v>33</v>
      </c>
      <c r="BE176" s="27">
        <v>48</v>
      </c>
      <c r="BF176" s="27">
        <v>65</v>
      </c>
      <c r="BG176" s="27">
        <v>6.3233333333333333</v>
      </c>
      <c r="BH176" s="27">
        <v>11.323333333333332</v>
      </c>
      <c r="BI176" s="27">
        <v>12.776666666666666</v>
      </c>
      <c r="BJ176" s="27">
        <v>2.8666666666666671</v>
      </c>
      <c r="BK176" s="27">
        <v>49</v>
      </c>
      <c r="BL176" s="27">
        <v>9.5366666666666671</v>
      </c>
      <c r="BM176" s="27">
        <v>10.456666666666665</v>
      </c>
    </row>
    <row r="177" spans="1:65" x14ac:dyDescent="0.15">
      <c r="A177" s="13">
        <v>4021420200</v>
      </c>
      <c r="B177" t="s">
        <v>534</v>
      </c>
      <c r="C177" t="s">
        <v>535</v>
      </c>
      <c r="D177" t="s">
        <v>536</v>
      </c>
      <c r="E177" s="27">
        <v>15.523333333333333</v>
      </c>
      <c r="F177" s="27">
        <v>4.586666666666666</v>
      </c>
      <c r="G177" s="27">
        <v>4.7866666666666662</v>
      </c>
      <c r="H177" s="27">
        <v>1.4433333333333334</v>
      </c>
      <c r="I177" s="27">
        <v>1.0999999999999999</v>
      </c>
      <c r="J177" s="27">
        <v>2.61</v>
      </c>
      <c r="K177" s="27">
        <v>2.31</v>
      </c>
      <c r="L177" s="27">
        <v>1.0166666666666666</v>
      </c>
      <c r="M177" s="27">
        <v>3.9333333333333336</v>
      </c>
      <c r="N177" s="27">
        <v>2.8266666666666667</v>
      </c>
      <c r="O177" s="27">
        <v>0.51333333333333331</v>
      </c>
      <c r="P177" s="27">
        <v>1.64</v>
      </c>
      <c r="Q177" s="27">
        <v>3.9166666666666665</v>
      </c>
      <c r="R177" s="27">
        <v>3.8233333333333337</v>
      </c>
      <c r="S177" s="27">
        <v>4.9899999999999993</v>
      </c>
      <c r="T177" s="27">
        <v>2.0299999999999998</v>
      </c>
      <c r="U177" s="27">
        <v>3.6466666666666665</v>
      </c>
      <c r="V177" s="27">
        <v>1.2533333333333334</v>
      </c>
      <c r="W177" s="27">
        <v>2.0566666666666666</v>
      </c>
      <c r="X177" s="27">
        <v>1.99</v>
      </c>
      <c r="Y177" s="27">
        <v>18.830000000000002</v>
      </c>
      <c r="Z177" s="27">
        <v>4.4666666666666659</v>
      </c>
      <c r="AA177" s="27">
        <v>2.9600000000000004</v>
      </c>
      <c r="AB177" s="27">
        <v>1.21</v>
      </c>
      <c r="AC177" s="27">
        <v>2.7433333333333336</v>
      </c>
      <c r="AD177" s="27">
        <v>1.7166666666666666</v>
      </c>
      <c r="AE177" s="29">
        <v>944.69333333333327</v>
      </c>
      <c r="AF177" s="29">
        <v>340464</v>
      </c>
      <c r="AG177" s="25">
        <v>4.7979999999999547</v>
      </c>
      <c r="AH177" s="29">
        <v>1342.6502425968836</v>
      </c>
      <c r="AI177" s="27" t="s">
        <v>829</v>
      </c>
      <c r="AJ177" s="27">
        <v>98.131141924674296</v>
      </c>
      <c r="AK177" s="27">
        <v>71.006869852352395</v>
      </c>
      <c r="AL177" s="27">
        <v>169.13801177702669</v>
      </c>
      <c r="AM177" s="27">
        <v>191.66184999999999</v>
      </c>
      <c r="AN177" s="27">
        <v>55.823333333333331</v>
      </c>
      <c r="AO177" s="30">
        <v>3.2666666666666671</v>
      </c>
      <c r="AP177" s="27">
        <v>117.16000000000001</v>
      </c>
      <c r="AQ177" s="27">
        <v>150</v>
      </c>
      <c r="AR177" s="27">
        <v>77</v>
      </c>
      <c r="AS177" s="27">
        <v>10.126666666666667</v>
      </c>
      <c r="AT177" s="27">
        <v>464.33333333333331</v>
      </c>
      <c r="AU177" s="27">
        <v>4.3233333333333333</v>
      </c>
      <c r="AV177" s="27">
        <v>10</v>
      </c>
      <c r="AW177" s="27">
        <v>4.2233333333333336</v>
      </c>
      <c r="AX177" s="27">
        <v>20.75</v>
      </c>
      <c r="AY177" s="27">
        <v>33.833333333333336</v>
      </c>
      <c r="AZ177" s="27">
        <v>1.9033333333333333</v>
      </c>
      <c r="BA177" s="27">
        <v>1.2366666666666666</v>
      </c>
      <c r="BB177" s="27">
        <v>13.416666666666666</v>
      </c>
      <c r="BC177" s="27">
        <v>30.573333333333334</v>
      </c>
      <c r="BD177" s="27">
        <v>30.159999999999997</v>
      </c>
      <c r="BE177" s="27">
        <v>32.160000000000004</v>
      </c>
      <c r="BF177" s="27">
        <v>75</v>
      </c>
      <c r="BG177" s="27">
        <v>17.323333333333334</v>
      </c>
      <c r="BH177" s="27">
        <v>8.8166666666666664</v>
      </c>
      <c r="BI177" s="27">
        <v>13</v>
      </c>
      <c r="BJ177" s="27">
        <v>2.5533333333333332</v>
      </c>
      <c r="BK177" s="27">
        <v>49.5</v>
      </c>
      <c r="BL177" s="27">
        <v>9.94</v>
      </c>
      <c r="BM177" s="27">
        <v>11.579999999999998</v>
      </c>
    </row>
    <row r="178" spans="1:65" x14ac:dyDescent="0.15">
      <c r="A178" s="13">
        <v>4034780550</v>
      </c>
      <c r="B178" t="s">
        <v>534</v>
      </c>
      <c r="C178" t="s">
        <v>539</v>
      </c>
      <c r="D178" t="s">
        <v>540</v>
      </c>
      <c r="E178" s="27">
        <v>13.92</v>
      </c>
      <c r="F178" s="27">
        <v>4.88</v>
      </c>
      <c r="G178" s="27">
        <v>4.3600000000000003</v>
      </c>
      <c r="H178" s="27">
        <v>1.7766666666666666</v>
      </c>
      <c r="I178" s="27">
        <v>1.3233333333333333</v>
      </c>
      <c r="J178" s="27">
        <v>2.1633333333333336</v>
      </c>
      <c r="K178" s="27">
        <v>2.4233333333333333</v>
      </c>
      <c r="L178" s="27">
        <v>1.5666666666666664</v>
      </c>
      <c r="M178" s="27">
        <v>3.7933333333333334</v>
      </c>
      <c r="N178" s="27">
        <v>2.7733333333333334</v>
      </c>
      <c r="O178" s="27">
        <v>0.60666666666666658</v>
      </c>
      <c r="P178" s="27">
        <v>1.6766666666666667</v>
      </c>
      <c r="Q178" s="27">
        <v>3.313333333333333</v>
      </c>
      <c r="R178" s="27">
        <v>3.8533333333333335</v>
      </c>
      <c r="S178" s="27">
        <v>4.5533333333333337</v>
      </c>
      <c r="T178" s="27">
        <v>2.4566666666666666</v>
      </c>
      <c r="U178" s="27">
        <v>3.8566666666666669</v>
      </c>
      <c r="V178" s="27">
        <v>1.39</v>
      </c>
      <c r="W178" s="27">
        <v>2.0366666666666666</v>
      </c>
      <c r="X178" s="27">
        <v>2.1266666666666669</v>
      </c>
      <c r="Y178" s="27">
        <v>18.46</v>
      </c>
      <c r="Z178" s="27">
        <v>4.503333333333333</v>
      </c>
      <c r="AA178" s="27">
        <v>3.2533333333333334</v>
      </c>
      <c r="AB178" s="27">
        <v>1.1533333333333333</v>
      </c>
      <c r="AC178" s="27">
        <v>2.57</v>
      </c>
      <c r="AD178" s="27">
        <v>1.8633333333333333</v>
      </c>
      <c r="AE178" s="29">
        <v>726.27666666666664</v>
      </c>
      <c r="AF178" s="29">
        <v>258516.66666666666</v>
      </c>
      <c r="AG178" s="25">
        <v>4.7233333333334153</v>
      </c>
      <c r="AH178" s="29">
        <v>1014.2287704019121</v>
      </c>
      <c r="AI178" s="27" t="s">
        <v>829</v>
      </c>
      <c r="AJ178" s="27">
        <v>93.736864096688393</v>
      </c>
      <c r="AK178" s="27">
        <v>65.089361742370329</v>
      </c>
      <c r="AL178" s="27">
        <v>158.82622583905874</v>
      </c>
      <c r="AM178" s="27">
        <v>191.73685</v>
      </c>
      <c r="AN178" s="27">
        <v>39.666666666666664</v>
      </c>
      <c r="AO178" s="30">
        <v>3.6146666666666669</v>
      </c>
      <c r="AP178" s="27">
        <v>94.733333333333334</v>
      </c>
      <c r="AQ178" s="27">
        <v>86.5</v>
      </c>
      <c r="AR178" s="27">
        <v>80.416666666666671</v>
      </c>
      <c r="AS178" s="27">
        <v>11.233333333333334</v>
      </c>
      <c r="AT178" s="27">
        <v>445.73</v>
      </c>
      <c r="AU178" s="27">
        <v>5.3566666666666665</v>
      </c>
      <c r="AV178" s="27">
        <v>9.9966666666666679</v>
      </c>
      <c r="AW178" s="27">
        <v>3.9666666666666663</v>
      </c>
      <c r="AX178" s="27">
        <v>21.333333333333332</v>
      </c>
      <c r="AY178" s="27">
        <v>37.333333333333336</v>
      </c>
      <c r="AZ178" s="27">
        <v>2.5700000000000003</v>
      </c>
      <c r="BA178" s="27">
        <v>1.1066666666666667</v>
      </c>
      <c r="BB178" s="27">
        <v>12</v>
      </c>
      <c r="BC178" s="27">
        <v>29.533333333333331</v>
      </c>
      <c r="BD178" s="27">
        <v>23.656666666666666</v>
      </c>
      <c r="BE178" s="27">
        <v>35.186666666666667</v>
      </c>
      <c r="BF178" s="27">
        <v>64.556666666666672</v>
      </c>
      <c r="BG178" s="27">
        <v>15.983333333333334</v>
      </c>
      <c r="BH178" s="27">
        <v>9.2733333333333334</v>
      </c>
      <c r="BI178" s="27">
        <v>6.126666666666666</v>
      </c>
      <c r="BJ178" s="27">
        <v>2.4133333333333336</v>
      </c>
      <c r="BK178" s="27">
        <v>37</v>
      </c>
      <c r="BL178" s="27">
        <v>9.1733333333333338</v>
      </c>
      <c r="BM178" s="27">
        <v>7.0766666666666671</v>
      </c>
    </row>
    <row r="179" spans="1:65" x14ac:dyDescent="0.15">
      <c r="A179" s="13">
        <v>4036420150</v>
      </c>
      <c r="B179" t="s">
        <v>534</v>
      </c>
      <c r="C179" t="s">
        <v>541</v>
      </c>
      <c r="D179" t="s">
        <v>542</v>
      </c>
      <c r="E179" s="27">
        <v>13.953333333333333</v>
      </c>
      <c r="F179" s="27">
        <v>3.8699999999999997</v>
      </c>
      <c r="G179" s="27">
        <v>4.05</v>
      </c>
      <c r="H179" s="27">
        <v>1.4033333333333333</v>
      </c>
      <c r="I179" s="27">
        <v>0.98333333333333339</v>
      </c>
      <c r="J179" s="27">
        <v>2.36</v>
      </c>
      <c r="K179" s="27">
        <v>1.9400000000000002</v>
      </c>
      <c r="L179" s="27">
        <v>1.1366666666666667</v>
      </c>
      <c r="M179" s="27">
        <v>3.8266666666666667</v>
      </c>
      <c r="N179" s="27">
        <v>2.7399999999999998</v>
      </c>
      <c r="O179" s="27">
        <v>0.60333333333333339</v>
      </c>
      <c r="P179" s="27">
        <v>1.8833333333333331</v>
      </c>
      <c r="Q179" s="27">
        <v>3.7266666666666666</v>
      </c>
      <c r="R179" s="27">
        <v>3.4200000000000004</v>
      </c>
      <c r="S179" s="27">
        <v>4.1933333333333334</v>
      </c>
      <c r="T179" s="27">
        <v>2.2133333333333334</v>
      </c>
      <c r="U179" s="27">
        <v>4.0533333333333337</v>
      </c>
      <c r="V179" s="27">
        <v>1.2033333333333334</v>
      </c>
      <c r="W179" s="27">
        <v>1.9466666666666665</v>
      </c>
      <c r="X179" s="27">
        <v>1.93</v>
      </c>
      <c r="Y179" s="27">
        <v>19.39</v>
      </c>
      <c r="Z179" s="27">
        <v>4.8099999999999996</v>
      </c>
      <c r="AA179" s="27">
        <v>2.5966666666666662</v>
      </c>
      <c r="AB179" s="27">
        <v>1.1066666666666667</v>
      </c>
      <c r="AC179" s="27">
        <v>2.8266666666666667</v>
      </c>
      <c r="AD179" s="27">
        <v>1.8033333333333335</v>
      </c>
      <c r="AE179" s="29">
        <v>958.21333333333325</v>
      </c>
      <c r="AF179" s="29">
        <v>402488.66666666669</v>
      </c>
      <c r="AG179" s="25">
        <v>4.7250000000001071</v>
      </c>
      <c r="AH179" s="29">
        <v>1581.4274014060381</v>
      </c>
      <c r="AI179" s="27" t="s">
        <v>829</v>
      </c>
      <c r="AJ179" s="27">
        <v>91.575032183336035</v>
      </c>
      <c r="AK179" s="27">
        <v>69.17</v>
      </c>
      <c r="AL179" s="27">
        <v>160.74503218333604</v>
      </c>
      <c r="AM179" s="27">
        <v>190.63685000000001</v>
      </c>
      <c r="AN179" s="27">
        <v>60.103333333333332</v>
      </c>
      <c r="AO179" s="30">
        <v>3.561666666666667</v>
      </c>
      <c r="AP179" s="27">
        <v>118.22333333333334</v>
      </c>
      <c r="AQ179" s="27">
        <v>97.876666666666665</v>
      </c>
      <c r="AR179" s="27">
        <v>94.016666666666666</v>
      </c>
      <c r="AS179" s="27">
        <v>10.583333333333334</v>
      </c>
      <c r="AT179" s="27">
        <v>486.20666666666665</v>
      </c>
      <c r="AU179" s="27">
        <v>4.7233333333333336</v>
      </c>
      <c r="AV179" s="27">
        <v>11.703333333333333</v>
      </c>
      <c r="AW179" s="27">
        <v>4.3433333333333337</v>
      </c>
      <c r="AX179" s="27">
        <v>16</v>
      </c>
      <c r="AY179" s="27">
        <v>38.300000000000004</v>
      </c>
      <c r="AZ179" s="27">
        <v>2.2200000000000002</v>
      </c>
      <c r="BA179" s="27">
        <v>1.1433333333333333</v>
      </c>
      <c r="BB179" s="27">
        <v>12.306666666666667</v>
      </c>
      <c r="BC179" s="27">
        <v>30.939999999999998</v>
      </c>
      <c r="BD179" s="27">
        <v>31.41333333333333</v>
      </c>
      <c r="BE179" s="27">
        <v>36.326666666666675</v>
      </c>
      <c r="BF179" s="27">
        <v>82.956666666666663</v>
      </c>
      <c r="BG179" s="27">
        <v>4.3038888888888884</v>
      </c>
      <c r="BH179" s="27">
        <v>10.693333333333333</v>
      </c>
      <c r="BI179" s="27">
        <v>15</v>
      </c>
      <c r="BJ179" s="27">
        <v>2.4766666666666666</v>
      </c>
      <c r="BK179" s="27">
        <v>61.276666666666664</v>
      </c>
      <c r="BL179" s="27">
        <v>9.7700000000000014</v>
      </c>
      <c r="BM179" s="27">
        <v>7.7</v>
      </c>
    </row>
    <row r="180" spans="1:65" x14ac:dyDescent="0.15">
      <c r="A180" s="13">
        <v>4036420700</v>
      </c>
      <c r="B180" t="s">
        <v>534</v>
      </c>
      <c r="C180" t="s">
        <v>541</v>
      </c>
      <c r="D180" t="s">
        <v>543</v>
      </c>
      <c r="E180" s="27">
        <v>12.72</v>
      </c>
      <c r="F180" s="27">
        <v>4.7299999999999995</v>
      </c>
      <c r="G180" s="27">
        <v>4.3366666666666669</v>
      </c>
      <c r="H180" s="27">
        <v>1.5066666666666668</v>
      </c>
      <c r="I180" s="27">
        <v>1.0033333333333334</v>
      </c>
      <c r="J180" s="27">
        <v>2.3433333333333333</v>
      </c>
      <c r="K180" s="27">
        <v>2.0399999999999996</v>
      </c>
      <c r="L180" s="27">
        <v>1.1599999999999999</v>
      </c>
      <c r="M180" s="27">
        <v>3.6666666666666665</v>
      </c>
      <c r="N180" s="27">
        <v>2.7133333333333334</v>
      </c>
      <c r="O180" s="27">
        <v>0.58333333333333337</v>
      </c>
      <c r="P180" s="27">
        <v>1.5999999999999999</v>
      </c>
      <c r="Q180" s="27">
        <v>3.2300000000000004</v>
      </c>
      <c r="R180" s="27">
        <v>3.3166666666666664</v>
      </c>
      <c r="S180" s="27">
        <v>4.7166666666666668</v>
      </c>
      <c r="T180" s="27">
        <v>2.9833333333333329</v>
      </c>
      <c r="U180" s="27">
        <v>3.9033333333333338</v>
      </c>
      <c r="V180" s="27">
        <v>1.1166666666666665</v>
      </c>
      <c r="W180" s="27">
        <v>1.8733333333333333</v>
      </c>
      <c r="X180" s="27">
        <v>2.0733333333333337</v>
      </c>
      <c r="Y180" s="27">
        <v>20.256666666666664</v>
      </c>
      <c r="Z180" s="27">
        <v>4.28</v>
      </c>
      <c r="AA180" s="27">
        <v>2.93</v>
      </c>
      <c r="AB180" s="27">
        <v>1.0033333333333332</v>
      </c>
      <c r="AC180" s="27">
        <v>2.9333333333333336</v>
      </c>
      <c r="AD180" s="27">
        <v>1.8533333333333335</v>
      </c>
      <c r="AE180" s="29">
        <v>859.73333333333323</v>
      </c>
      <c r="AF180" s="29">
        <v>333325.33333333331</v>
      </c>
      <c r="AG180" s="25">
        <v>4.7957333333334482</v>
      </c>
      <c r="AH180" s="29">
        <v>1317.3388694855187</v>
      </c>
      <c r="AI180" s="27" t="s">
        <v>829</v>
      </c>
      <c r="AJ180" s="27">
        <v>90.039502588708672</v>
      </c>
      <c r="AK180" s="27">
        <v>66.602442066357028</v>
      </c>
      <c r="AL180" s="27">
        <v>156.64194465506569</v>
      </c>
      <c r="AM180" s="27">
        <v>195.02119999999999</v>
      </c>
      <c r="AN180" s="27">
        <v>56.32</v>
      </c>
      <c r="AO180" s="30">
        <v>3.3610000000000002</v>
      </c>
      <c r="AP180" s="27">
        <v>115.53333333333335</v>
      </c>
      <c r="AQ180" s="27">
        <v>111.15666666666668</v>
      </c>
      <c r="AR180" s="27">
        <v>120.91666666666667</v>
      </c>
      <c r="AS180" s="27">
        <v>10.046666666666667</v>
      </c>
      <c r="AT180" s="27">
        <v>460.34666666666664</v>
      </c>
      <c r="AU180" s="27">
        <v>6.0066666666666677</v>
      </c>
      <c r="AV180" s="27">
        <v>10.223333333333334</v>
      </c>
      <c r="AW180" s="27">
        <v>4.1966666666666663</v>
      </c>
      <c r="AX180" s="27">
        <v>15.800000000000002</v>
      </c>
      <c r="AY180" s="27">
        <v>43</v>
      </c>
      <c r="AZ180" s="27">
        <v>2.0033333333333334</v>
      </c>
      <c r="BA180" s="27">
        <v>1.0466666666666669</v>
      </c>
      <c r="BB180" s="27">
        <v>12.756666666666666</v>
      </c>
      <c r="BC180" s="27">
        <v>21.099999999999998</v>
      </c>
      <c r="BD180" s="27">
        <v>13.18</v>
      </c>
      <c r="BE180" s="27">
        <v>18.016666666666666</v>
      </c>
      <c r="BF180" s="27">
        <v>54.413333333333334</v>
      </c>
      <c r="BG180" s="27">
        <v>7.6111111111111107</v>
      </c>
      <c r="BH180" s="27">
        <v>9</v>
      </c>
      <c r="BI180" s="27">
        <v>12.333333333333334</v>
      </c>
      <c r="BJ180" s="27">
        <v>2.5433333333333334</v>
      </c>
      <c r="BK180" s="27">
        <v>54.006666666666661</v>
      </c>
      <c r="BL180" s="27">
        <v>9.5566666666666666</v>
      </c>
      <c r="BM180" s="27">
        <v>9.1</v>
      </c>
    </row>
    <row r="181" spans="1:65" x14ac:dyDescent="0.15">
      <c r="A181" s="13">
        <v>4038620712</v>
      </c>
      <c r="B181" t="s">
        <v>534</v>
      </c>
      <c r="C181" t="s">
        <v>544</v>
      </c>
      <c r="D181" t="s">
        <v>545</v>
      </c>
      <c r="E181" s="27">
        <v>13.76</v>
      </c>
      <c r="F181" s="27">
        <v>4.4866666666666664</v>
      </c>
      <c r="G181" s="27">
        <v>4.4233333333333329</v>
      </c>
      <c r="H181" s="27">
        <v>1.2766666666666666</v>
      </c>
      <c r="I181" s="27">
        <v>1.1566666666666667</v>
      </c>
      <c r="J181" s="27">
        <v>2.4033333333333329</v>
      </c>
      <c r="K181" s="27">
        <v>2.3266666666666667</v>
      </c>
      <c r="L181" s="27">
        <v>1.1100000000000001</v>
      </c>
      <c r="M181" s="27">
        <v>3.7733333333333334</v>
      </c>
      <c r="N181" s="27">
        <v>3.0066666666666664</v>
      </c>
      <c r="O181" s="27">
        <v>0.60333333333333339</v>
      </c>
      <c r="P181" s="27">
        <v>1.67</v>
      </c>
      <c r="Q181" s="27">
        <v>3.6266666666666665</v>
      </c>
      <c r="R181" s="27">
        <v>3.9233333333333333</v>
      </c>
      <c r="S181" s="27">
        <v>5.2366666666666672</v>
      </c>
      <c r="T181" s="27">
        <v>2.2466666666666666</v>
      </c>
      <c r="U181" s="27">
        <v>4.9800000000000004</v>
      </c>
      <c r="V181" s="27">
        <v>1.4766666666666666</v>
      </c>
      <c r="W181" s="27">
        <v>2.02</v>
      </c>
      <c r="X181" s="27">
        <v>2.1033333333333335</v>
      </c>
      <c r="Y181" s="27">
        <v>20.503333333333334</v>
      </c>
      <c r="Z181" s="27">
        <v>4.8133333333333326</v>
      </c>
      <c r="AA181" s="27">
        <v>3.0866666666666664</v>
      </c>
      <c r="AB181" s="27">
        <v>1.4466666666666665</v>
      </c>
      <c r="AC181" s="27">
        <v>2.92</v>
      </c>
      <c r="AD181" s="27">
        <v>1.9833333333333334</v>
      </c>
      <c r="AE181" s="29">
        <v>545.55666666666673</v>
      </c>
      <c r="AF181" s="29">
        <v>345600</v>
      </c>
      <c r="AG181" s="25">
        <v>4.8750000000000071</v>
      </c>
      <c r="AH181" s="29">
        <v>1373.7776674147754</v>
      </c>
      <c r="AI181" s="27" t="s">
        <v>829</v>
      </c>
      <c r="AJ181" s="27">
        <v>95.262667676527926</v>
      </c>
      <c r="AK181" s="27">
        <v>76.457229865351181</v>
      </c>
      <c r="AL181" s="27">
        <v>171.71989754187911</v>
      </c>
      <c r="AM181" s="27">
        <v>195.95869999999999</v>
      </c>
      <c r="AN181" s="27">
        <v>67.553333333333327</v>
      </c>
      <c r="AO181" s="30">
        <v>3.6419999999999999</v>
      </c>
      <c r="AP181" s="27">
        <v>116.39</v>
      </c>
      <c r="AQ181" s="27">
        <v>72.74666666666667</v>
      </c>
      <c r="AR181" s="27">
        <v>116.10000000000001</v>
      </c>
      <c r="AS181" s="27">
        <v>10.17</v>
      </c>
      <c r="AT181" s="27">
        <v>509.17666666666668</v>
      </c>
      <c r="AU181" s="27">
        <v>4.99</v>
      </c>
      <c r="AV181" s="27">
        <v>11.133333333333333</v>
      </c>
      <c r="AW181" s="27">
        <v>5.14</v>
      </c>
      <c r="AX181" s="27">
        <v>14.723333333333334</v>
      </c>
      <c r="AY181" s="27">
        <v>35.666666666666664</v>
      </c>
      <c r="AZ181" s="27">
        <v>2.3199999999999998</v>
      </c>
      <c r="BA181" s="27">
        <v>1.3266666666666667</v>
      </c>
      <c r="BB181" s="27">
        <v>17.666666666666668</v>
      </c>
      <c r="BC181" s="27">
        <v>21.933333333333334</v>
      </c>
      <c r="BD181" s="27">
        <v>15.32</v>
      </c>
      <c r="BE181" s="27">
        <v>20.313333333333333</v>
      </c>
      <c r="BF181" s="27">
        <v>73.89</v>
      </c>
      <c r="BG181" s="27">
        <v>8.1388888888888875</v>
      </c>
      <c r="BH181" s="27">
        <v>10.949999999999998</v>
      </c>
      <c r="BI181" s="27">
        <v>13.333333333333334</v>
      </c>
      <c r="BJ181" s="27">
        <v>2.5533333333333332</v>
      </c>
      <c r="BK181" s="27">
        <v>46.733333333333327</v>
      </c>
      <c r="BL181" s="27">
        <v>9.67</v>
      </c>
      <c r="BM181" s="27">
        <v>7.0633333333333335</v>
      </c>
    </row>
    <row r="182" spans="1:65" x14ac:dyDescent="0.15">
      <c r="A182" s="13">
        <v>4046140800</v>
      </c>
      <c r="B182" t="s">
        <v>534</v>
      </c>
      <c r="C182" t="s">
        <v>546</v>
      </c>
      <c r="D182" t="s">
        <v>548</v>
      </c>
      <c r="E182" s="27">
        <v>13.516666666666666</v>
      </c>
      <c r="F182" s="27">
        <v>4.4466666666666663</v>
      </c>
      <c r="G182" s="27">
        <v>4.793333333333333</v>
      </c>
      <c r="H182" s="27">
        <v>1.4566666666666663</v>
      </c>
      <c r="I182" s="27">
        <v>0.91999999999999993</v>
      </c>
      <c r="J182" s="27">
        <v>2.5666666666666664</v>
      </c>
      <c r="K182" s="27">
        <v>1.9733333333333334</v>
      </c>
      <c r="L182" s="27">
        <v>1.1100000000000001</v>
      </c>
      <c r="M182" s="27">
        <v>3.8033333333333332</v>
      </c>
      <c r="N182" s="27">
        <v>2.8866666666666667</v>
      </c>
      <c r="O182" s="27">
        <v>0.58666666666666656</v>
      </c>
      <c r="P182" s="27">
        <v>1.7733333333333334</v>
      </c>
      <c r="Q182" s="27">
        <v>3.86</v>
      </c>
      <c r="R182" s="27">
        <v>3.5733333333333328</v>
      </c>
      <c r="S182" s="27">
        <v>4.6633333333333331</v>
      </c>
      <c r="T182" s="27">
        <v>2.2733333333333334</v>
      </c>
      <c r="U182" s="27">
        <v>3.793333333333333</v>
      </c>
      <c r="V182" s="27">
        <v>1.36</v>
      </c>
      <c r="W182" s="27">
        <v>1.8433333333333335</v>
      </c>
      <c r="X182" s="27">
        <v>1.9666666666666668</v>
      </c>
      <c r="Y182" s="27">
        <v>18.916666666666668</v>
      </c>
      <c r="Z182" s="27">
        <v>5.419999999999999</v>
      </c>
      <c r="AA182" s="27">
        <v>2.9766666666666666</v>
      </c>
      <c r="AB182" s="27">
        <v>1.3800000000000001</v>
      </c>
      <c r="AC182" s="27">
        <v>2.7366666666666668</v>
      </c>
      <c r="AD182" s="27">
        <v>2.1</v>
      </c>
      <c r="AE182" s="29">
        <v>852.16666666666663</v>
      </c>
      <c r="AF182" s="29">
        <v>313412.66666666669</v>
      </c>
      <c r="AG182" s="25">
        <v>4.8139444444444255</v>
      </c>
      <c r="AH182" s="29">
        <v>1244.7684554445532</v>
      </c>
      <c r="AI182" s="27" t="s">
        <v>829</v>
      </c>
      <c r="AJ182" s="27">
        <v>90.898973257728514</v>
      </c>
      <c r="AK182" s="27">
        <v>68.433348400432592</v>
      </c>
      <c r="AL182" s="27">
        <v>159.33232165816111</v>
      </c>
      <c r="AM182" s="27">
        <v>190.78734999999998</v>
      </c>
      <c r="AN182" s="27">
        <v>60.4</v>
      </c>
      <c r="AO182" s="30">
        <v>3.2343333333333333</v>
      </c>
      <c r="AP182" s="27">
        <v>105.72333333333334</v>
      </c>
      <c r="AQ182" s="27">
        <v>126.64666666666666</v>
      </c>
      <c r="AR182" s="27">
        <v>101.5</v>
      </c>
      <c r="AS182" s="27">
        <v>9.6866666666666656</v>
      </c>
      <c r="AT182" s="27">
        <v>472.90666666666669</v>
      </c>
      <c r="AU182" s="27">
        <v>4.4166666666666661</v>
      </c>
      <c r="AV182" s="27">
        <v>10.983333333333334</v>
      </c>
      <c r="AW182" s="27">
        <v>4.63</v>
      </c>
      <c r="AX182" s="27">
        <v>20.776666666666667</v>
      </c>
      <c r="AY182" s="27">
        <v>43.676666666666669</v>
      </c>
      <c r="AZ182" s="27">
        <v>1.9466666666666665</v>
      </c>
      <c r="BA182" s="27">
        <v>1.0966666666666667</v>
      </c>
      <c r="BB182" s="27">
        <v>14.453333333333333</v>
      </c>
      <c r="BC182" s="27">
        <v>29.27333333333333</v>
      </c>
      <c r="BD182" s="27">
        <v>24.133333333333336</v>
      </c>
      <c r="BE182" s="27">
        <v>28.356666666666666</v>
      </c>
      <c r="BF182" s="27">
        <v>93.54</v>
      </c>
      <c r="BG182" s="27">
        <v>8.3291666666666675</v>
      </c>
      <c r="BH182" s="27">
        <v>9.9066666666666663</v>
      </c>
      <c r="BI182" s="27">
        <v>15.266666666666666</v>
      </c>
      <c r="BJ182" s="27">
        <v>3.0633333333333339</v>
      </c>
      <c r="BK182" s="27">
        <v>63.4</v>
      </c>
      <c r="BL182" s="27">
        <v>9.8033333333333328</v>
      </c>
      <c r="BM182" s="27">
        <v>8.5900000000000016</v>
      </c>
    </row>
    <row r="183" spans="1:65" x14ac:dyDescent="0.15">
      <c r="A183" s="13">
        <v>4046140865</v>
      </c>
      <c r="B183" t="s">
        <v>534</v>
      </c>
      <c r="C183" t="s">
        <v>546</v>
      </c>
      <c r="D183" t="s">
        <v>547</v>
      </c>
      <c r="E183" s="27">
        <v>13.323333333333332</v>
      </c>
      <c r="F183" s="27">
        <v>5.1433333333333335</v>
      </c>
      <c r="G183" s="27">
        <v>4.7600000000000007</v>
      </c>
      <c r="H183" s="27">
        <v>1.6266666666666667</v>
      </c>
      <c r="I183" s="27">
        <v>1.0666666666666667</v>
      </c>
      <c r="J183" s="27">
        <v>2.2233333333333332</v>
      </c>
      <c r="K183" s="27">
        <v>2.4566666666666666</v>
      </c>
      <c r="L183" s="27">
        <v>1.22</v>
      </c>
      <c r="M183" s="27">
        <v>3.8733333333333335</v>
      </c>
      <c r="N183" s="27">
        <v>4.0433333333333339</v>
      </c>
      <c r="O183" s="27">
        <v>0.57666666666666666</v>
      </c>
      <c r="P183" s="27">
        <v>1.6033333333333333</v>
      </c>
      <c r="Q183" s="27">
        <v>3.8533333333333335</v>
      </c>
      <c r="R183" s="27">
        <v>3.6</v>
      </c>
      <c r="S183" s="27">
        <v>5.1133333333333333</v>
      </c>
      <c r="T183" s="27">
        <v>3.436666666666667</v>
      </c>
      <c r="U183" s="27">
        <v>3.6033333333333335</v>
      </c>
      <c r="V183" s="27">
        <v>1.3266666666666667</v>
      </c>
      <c r="W183" s="27">
        <v>2.08</v>
      </c>
      <c r="X183" s="27">
        <v>2.0266666666666668</v>
      </c>
      <c r="Y183" s="27">
        <v>18.996666666666666</v>
      </c>
      <c r="Z183" s="27">
        <v>4.4733333333333327</v>
      </c>
      <c r="AA183" s="27">
        <v>3.11</v>
      </c>
      <c r="AB183" s="27">
        <v>0.90333333333333332</v>
      </c>
      <c r="AC183" s="27">
        <v>2.6133333333333333</v>
      </c>
      <c r="AD183" s="27">
        <v>1.9566666666666668</v>
      </c>
      <c r="AE183" s="29">
        <v>1191.0033333333333</v>
      </c>
      <c r="AF183" s="29">
        <v>358288.33333333331</v>
      </c>
      <c r="AG183" s="25">
        <v>4.6592777777777918</v>
      </c>
      <c r="AH183" s="29">
        <v>1394.5687798941347</v>
      </c>
      <c r="AI183" s="27" t="s">
        <v>829</v>
      </c>
      <c r="AJ183" s="27">
        <v>87.192306591061836</v>
      </c>
      <c r="AK183" s="27">
        <v>67.700633171205666</v>
      </c>
      <c r="AL183" s="27">
        <v>154.8929397622675</v>
      </c>
      <c r="AM183" s="27">
        <v>193.87569999999997</v>
      </c>
      <c r="AN183" s="27">
        <v>41.639999999999993</v>
      </c>
      <c r="AO183" s="30">
        <v>3.3729999999999998</v>
      </c>
      <c r="AP183" s="27">
        <v>105.66666666666667</v>
      </c>
      <c r="AQ183" s="27">
        <v>98.81</v>
      </c>
      <c r="AR183" s="27">
        <v>94.356666666666683</v>
      </c>
      <c r="AS183" s="27">
        <v>9.3633333333333333</v>
      </c>
      <c r="AT183" s="27">
        <v>481.62000000000006</v>
      </c>
      <c r="AU183" s="27">
        <v>4.4933333333333332</v>
      </c>
      <c r="AV183" s="27">
        <v>12.223333333333334</v>
      </c>
      <c r="AW183" s="27">
        <v>4.2233333333333336</v>
      </c>
      <c r="AX183" s="27">
        <v>22.246666666666666</v>
      </c>
      <c r="AY183" s="27">
        <v>35.4</v>
      </c>
      <c r="AZ183" s="27">
        <v>2.9466666666666668</v>
      </c>
      <c r="BA183" s="27">
        <v>1.1733333333333331</v>
      </c>
      <c r="BB183" s="27">
        <v>13.229999999999999</v>
      </c>
      <c r="BC183" s="27">
        <v>31.830000000000002</v>
      </c>
      <c r="BD183" s="27">
        <v>24.156666666666666</v>
      </c>
      <c r="BE183" s="27">
        <v>35.316666666666663</v>
      </c>
      <c r="BF183" s="27">
        <v>88.143333333333331</v>
      </c>
      <c r="BG183" s="27">
        <v>5.5261111111111108</v>
      </c>
      <c r="BH183" s="27">
        <v>10.463333333333333</v>
      </c>
      <c r="BI183" s="27">
        <v>15.833333333333334</v>
      </c>
      <c r="BJ183" s="27">
        <v>2.4933333333333336</v>
      </c>
      <c r="BK183" s="27">
        <v>55</v>
      </c>
      <c r="BL183" s="27">
        <v>10.136666666666668</v>
      </c>
      <c r="BM183" s="27">
        <v>11.386666666666665</v>
      </c>
    </row>
    <row r="184" spans="1:65" x14ac:dyDescent="0.15">
      <c r="A184" s="13">
        <v>4121660400</v>
      </c>
      <c r="B184" t="s">
        <v>549</v>
      </c>
      <c r="C184" t="s">
        <v>852</v>
      </c>
      <c r="D184" t="s">
        <v>853</v>
      </c>
      <c r="E184" s="27">
        <v>12.588044352830186</v>
      </c>
      <c r="F184" s="27">
        <v>5.7420262138883045</v>
      </c>
      <c r="G184" s="27">
        <v>5.0124389099122899</v>
      </c>
      <c r="H184" s="27">
        <v>0.97913361101355412</v>
      </c>
      <c r="I184" s="27">
        <v>1.1224278430728367</v>
      </c>
      <c r="J184" s="27">
        <v>2.9103743555263244</v>
      </c>
      <c r="K184" s="27">
        <v>3.0276376410167338</v>
      </c>
      <c r="L184" s="27">
        <v>1.1283371561790696</v>
      </c>
      <c r="M184" s="27">
        <v>4.7689589680050561</v>
      </c>
      <c r="N184" s="27">
        <v>3.2675955829750039</v>
      </c>
      <c r="O184" s="27">
        <v>0.69277604865640774</v>
      </c>
      <c r="P184" s="27">
        <v>1.5600353360200951</v>
      </c>
      <c r="Q184" s="27">
        <v>3.8077137029119914</v>
      </c>
      <c r="R184" s="27">
        <v>4.1102362617462367</v>
      </c>
      <c r="S184" s="27">
        <v>6.4282053483989792</v>
      </c>
      <c r="T184" s="27">
        <v>3.7879351265520529</v>
      </c>
      <c r="U184" s="27">
        <v>5.1003843871530217</v>
      </c>
      <c r="V184" s="27">
        <v>1.4641691571579425</v>
      </c>
      <c r="W184" s="27">
        <v>2.4914733375020384</v>
      </c>
      <c r="X184" s="27">
        <v>2.1408781210843744</v>
      </c>
      <c r="Y184" s="27">
        <v>21.478018439596479</v>
      </c>
      <c r="Z184" s="27">
        <v>6.2590221135327937</v>
      </c>
      <c r="AA184" s="27">
        <v>3.395700669878595</v>
      </c>
      <c r="AB184" s="27">
        <v>1.8217565326429259</v>
      </c>
      <c r="AC184" s="27">
        <v>3.3742412903941328</v>
      </c>
      <c r="AD184" s="27">
        <v>2.1678179273004399</v>
      </c>
      <c r="AE184" s="29">
        <v>1484.4410066894027</v>
      </c>
      <c r="AF184" s="29">
        <v>654270.50149676984</v>
      </c>
      <c r="AG184" s="25">
        <v>4.7764240756867808</v>
      </c>
      <c r="AH184" s="29">
        <v>2567.0146514510875</v>
      </c>
      <c r="AI184" s="27" t="s">
        <v>829</v>
      </c>
      <c r="AJ184" s="27">
        <v>172.54692216024924</v>
      </c>
      <c r="AK184" s="27">
        <v>80.348559888843624</v>
      </c>
      <c r="AL184" s="27">
        <v>252.89548204909286</v>
      </c>
      <c r="AM184" s="27">
        <v>178.388803328064</v>
      </c>
      <c r="AN184" s="27">
        <v>108.99605745602662</v>
      </c>
      <c r="AO184" s="30">
        <v>4.5472482697419894</v>
      </c>
      <c r="AP184" s="27">
        <v>101.46655568104988</v>
      </c>
      <c r="AQ184" s="27">
        <v>106.06658477178753</v>
      </c>
      <c r="AR184" s="27">
        <v>142.16457467082355</v>
      </c>
      <c r="AS184" s="27">
        <v>10.552322462282438</v>
      </c>
      <c r="AT184" s="27">
        <v>339.45517344776687</v>
      </c>
      <c r="AU184" s="27">
        <v>5.6546773361592235</v>
      </c>
      <c r="AV184" s="27">
        <v>12.126790203564093</v>
      </c>
      <c r="AW184" s="27">
        <v>4.3693060895149065</v>
      </c>
      <c r="AX184" s="27">
        <v>28.566116271901333</v>
      </c>
      <c r="AY184" s="27">
        <v>45.096969754166089</v>
      </c>
      <c r="AZ184" s="27">
        <v>3.2029495414084703</v>
      </c>
      <c r="BA184" s="27">
        <v>1.4153778486930448</v>
      </c>
      <c r="BB184" s="27">
        <v>22.194164104459645</v>
      </c>
      <c r="BC184" s="27">
        <v>27.43634415130828</v>
      </c>
      <c r="BD184" s="27">
        <v>22.598574780849628</v>
      </c>
      <c r="BE184" s="27">
        <v>25.392280172852697</v>
      </c>
      <c r="BF184" s="27">
        <v>110.27350655829842</v>
      </c>
      <c r="BG184" s="27">
        <v>7.8534129752545594</v>
      </c>
      <c r="BH184" s="27">
        <v>10.249486967151332</v>
      </c>
      <c r="BI184" s="27">
        <v>19.080798048977925</v>
      </c>
      <c r="BJ184" s="27">
        <v>2.8787521622759833</v>
      </c>
      <c r="BK184" s="27">
        <v>59.500848377621431</v>
      </c>
      <c r="BL184" s="27">
        <v>10.35857403619953</v>
      </c>
      <c r="BM184" s="27">
        <v>10.342050055071651</v>
      </c>
    </row>
    <row r="185" spans="1:65" x14ac:dyDescent="0.15">
      <c r="A185" s="13">
        <v>4138900600</v>
      </c>
      <c r="B185" t="s">
        <v>549</v>
      </c>
      <c r="C185" t="s">
        <v>550</v>
      </c>
      <c r="D185" t="s">
        <v>551</v>
      </c>
      <c r="E185" s="27">
        <v>12.146666666666667</v>
      </c>
      <c r="F185" s="27">
        <v>5.583333333333333</v>
      </c>
      <c r="G185" s="27">
        <v>5.0066666666666668</v>
      </c>
      <c r="H185" s="27">
        <v>1.28</v>
      </c>
      <c r="I185" s="27">
        <v>1.1599999999999999</v>
      </c>
      <c r="J185" s="27">
        <v>2.8766666666666669</v>
      </c>
      <c r="K185" s="27">
        <v>2.75</v>
      </c>
      <c r="L185" s="27">
        <v>1.1833333333333333</v>
      </c>
      <c r="M185" s="27">
        <v>4.79</v>
      </c>
      <c r="N185" s="27">
        <v>3.6033333333333331</v>
      </c>
      <c r="O185" s="27">
        <v>0.71666666666666667</v>
      </c>
      <c r="P185" s="27">
        <v>1.58</v>
      </c>
      <c r="Q185" s="27">
        <v>3.793333333333333</v>
      </c>
      <c r="R185" s="27">
        <v>4.1000000000000005</v>
      </c>
      <c r="S185" s="27">
        <v>6.4833333333333334</v>
      </c>
      <c r="T185" s="27">
        <v>3.8533333333333331</v>
      </c>
      <c r="U185" s="27">
        <v>5.0699999999999994</v>
      </c>
      <c r="V185" s="27">
        <v>1.4666666666666668</v>
      </c>
      <c r="W185" s="27">
        <v>2.3933333333333331</v>
      </c>
      <c r="X185" s="27">
        <v>2.17</v>
      </c>
      <c r="Y185" s="27">
        <v>18.903333333333336</v>
      </c>
      <c r="Z185" s="27">
        <v>6.1566666666666663</v>
      </c>
      <c r="AA185" s="27">
        <v>3.39</v>
      </c>
      <c r="AB185" s="27">
        <v>1.7833333333333332</v>
      </c>
      <c r="AC185" s="27">
        <v>3.3733333333333335</v>
      </c>
      <c r="AD185" s="27">
        <v>2.2033333333333336</v>
      </c>
      <c r="AE185" s="29">
        <v>2635.8033333333337</v>
      </c>
      <c r="AF185" s="29">
        <v>661664</v>
      </c>
      <c r="AG185" s="25">
        <v>4.7684615383333604</v>
      </c>
      <c r="AH185" s="29">
        <v>2599.0157655878861</v>
      </c>
      <c r="AI185" s="27" t="s">
        <v>829</v>
      </c>
      <c r="AJ185" s="27">
        <v>80.743907227777783</v>
      </c>
      <c r="AK185" s="27">
        <v>76.635738154952051</v>
      </c>
      <c r="AL185" s="27">
        <v>157.37964538272985</v>
      </c>
      <c r="AM185" s="27">
        <v>181.33105</v>
      </c>
      <c r="AN185" s="27">
        <v>69.563333333333333</v>
      </c>
      <c r="AO185" s="30">
        <v>4.7203333333333335</v>
      </c>
      <c r="AP185" s="27">
        <v>122.47666666666667</v>
      </c>
      <c r="AQ185" s="27">
        <v>142.04333333333332</v>
      </c>
      <c r="AR185" s="27">
        <v>113.83333333333333</v>
      </c>
      <c r="AS185" s="27">
        <v>10.763333333333334</v>
      </c>
      <c r="AT185" s="27">
        <v>435.27666666666664</v>
      </c>
      <c r="AU185" s="27">
        <v>6.5333333333333341</v>
      </c>
      <c r="AV185" s="27">
        <v>12.643333333333333</v>
      </c>
      <c r="AW185" s="27">
        <v>4.8766666666666669</v>
      </c>
      <c r="AX185" s="27">
        <v>39.583333333333336</v>
      </c>
      <c r="AY185" s="27">
        <v>56.609999999999992</v>
      </c>
      <c r="AZ185" s="27">
        <v>3.3200000000000003</v>
      </c>
      <c r="BA185" s="27">
        <v>1.39</v>
      </c>
      <c r="BB185" s="27">
        <v>17.733333333333334</v>
      </c>
      <c r="BC185" s="27">
        <v>32.880000000000003</v>
      </c>
      <c r="BD185" s="27">
        <v>22.22</v>
      </c>
      <c r="BE185" s="27">
        <v>27.91</v>
      </c>
      <c r="BF185" s="27">
        <v>81.216666666666654</v>
      </c>
      <c r="BG185" s="27">
        <v>7.6944444444444438</v>
      </c>
      <c r="BH185" s="27">
        <v>13.5</v>
      </c>
      <c r="BI185" s="27">
        <v>17.25</v>
      </c>
      <c r="BJ185" s="27">
        <v>3.64</v>
      </c>
      <c r="BK185" s="27">
        <v>73.5</v>
      </c>
      <c r="BL185" s="27">
        <v>10.46</v>
      </c>
      <c r="BM185" s="27">
        <v>9.7633333333333336</v>
      </c>
    </row>
    <row r="186" spans="1:65" x14ac:dyDescent="0.15">
      <c r="A186" s="13">
        <v>4210900075</v>
      </c>
      <c r="B186" t="s">
        <v>552</v>
      </c>
      <c r="C186" t="s">
        <v>553</v>
      </c>
      <c r="D186" t="s">
        <v>554</v>
      </c>
      <c r="E186" s="27">
        <v>15.796666666666667</v>
      </c>
      <c r="F186" s="27">
        <v>4.6933333333333334</v>
      </c>
      <c r="G186" s="27">
        <v>5.1733333333333329</v>
      </c>
      <c r="H186" s="27">
        <v>1.6066666666666667</v>
      </c>
      <c r="I186" s="27">
        <v>1.2533333333333332</v>
      </c>
      <c r="J186" s="27">
        <v>2.5566666666666666</v>
      </c>
      <c r="K186" s="27">
        <v>2.1133333333333333</v>
      </c>
      <c r="L186" s="27">
        <v>1.3</v>
      </c>
      <c r="M186" s="27">
        <v>4.45</v>
      </c>
      <c r="N186" s="27">
        <v>3.28</v>
      </c>
      <c r="O186" s="27">
        <v>0.53</v>
      </c>
      <c r="P186" s="27">
        <v>1.6166666666666665</v>
      </c>
      <c r="Q186" s="27">
        <v>3.8566666666666669</v>
      </c>
      <c r="R186" s="27">
        <v>3.7366666666666668</v>
      </c>
      <c r="S186" s="27">
        <v>3.8966666666666669</v>
      </c>
      <c r="T186" s="27">
        <v>2.3466666666666671</v>
      </c>
      <c r="U186" s="27">
        <v>4.13</v>
      </c>
      <c r="V186" s="27">
        <v>1.25</v>
      </c>
      <c r="W186" s="27">
        <v>2.06</v>
      </c>
      <c r="X186" s="27">
        <v>1.75</v>
      </c>
      <c r="Y186" s="27">
        <v>20.036666666666665</v>
      </c>
      <c r="Z186" s="27">
        <v>5.7166666666666659</v>
      </c>
      <c r="AA186" s="27">
        <v>3.1233333333333335</v>
      </c>
      <c r="AB186" s="27">
        <v>1.2333333333333334</v>
      </c>
      <c r="AC186" s="27">
        <v>3.5966666666666662</v>
      </c>
      <c r="AD186" s="27">
        <v>2.17</v>
      </c>
      <c r="AE186" s="29">
        <v>1679.4233333333334</v>
      </c>
      <c r="AF186" s="29">
        <v>485338.66666666669</v>
      </c>
      <c r="AG186" s="25">
        <v>4.7100000000000968</v>
      </c>
      <c r="AH186" s="29">
        <v>1898.1419329525827</v>
      </c>
      <c r="AI186" s="27" t="s">
        <v>829</v>
      </c>
      <c r="AJ186" s="27">
        <v>99.245941138888895</v>
      </c>
      <c r="AK186" s="27">
        <v>82.352578183264313</v>
      </c>
      <c r="AL186" s="27">
        <v>181.59851932215321</v>
      </c>
      <c r="AM186" s="27">
        <v>193.11419999999998</v>
      </c>
      <c r="AN186" s="27">
        <v>57.04999999999999</v>
      </c>
      <c r="AO186" s="30">
        <v>4.1236666666666668</v>
      </c>
      <c r="AP186" s="27">
        <v>108.43333333333334</v>
      </c>
      <c r="AQ186" s="27">
        <v>107.2</v>
      </c>
      <c r="AR186" s="27">
        <v>115.91666666666667</v>
      </c>
      <c r="AS186" s="27">
        <v>9.8833333333333329</v>
      </c>
      <c r="AT186" s="27">
        <v>490.60999999999996</v>
      </c>
      <c r="AU186" s="27">
        <v>6.4233333333333329</v>
      </c>
      <c r="AV186" s="27">
        <v>11.016666666666667</v>
      </c>
      <c r="AW186" s="27">
        <v>6.2866666666666662</v>
      </c>
      <c r="AX186" s="27">
        <v>20.74</v>
      </c>
      <c r="AY186" s="27">
        <v>53.066666666666663</v>
      </c>
      <c r="AZ186" s="27">
        <v>2.1966666666666668</v>
      </c>
      <c r="BA186" s="27">
        <v>1.0633333333333335</v>
      </c>
      <c r="BB186" s="27">
        <v>13.44</v>
      </c>
      <c r="BC186" s="27">
        <v>35.536666666666669</v>
      </c>
      <c r="BD186" s="27">
        <v>28.52333333333333</v>
      </c>
      <c r="BE186" s="27">
        <v>34.396666666666668</v>
      </c>
      <c r="BF186" s="27">
        <v>86.81</v>
      </c>
      <c r="BG186" s="27">
        <v>6.9444444444444455</v>
      </c>
      <c r="BH186" s="27">
        <v>12.083333333333334</v>
      </c>
      <c r="BI186" s="27">
        <v>15.660000000000002</v>
      </c>
      <c r="BJ186" s="27">
        <v>2.6633333333333331</v>
      </c>
      <c r="BK186" s="27">
        <v>59.886666666666663</v>
      </c>
      <c r="BL186" s="27">
        <v>10.103333333333333</v>
      </c>
      <c r="BM186" s="27">
        <v>10.4</v>
      </c>
    </row>
    <row r="187" spans="1:65" x14ac:dyDescent="0.15">
      <c r="A187" s="13">
        <v>4221500200</v>
      </c>
      <c r="B187" t="s">
        <v>552</v>
      </c>
      <c r="C187" t="s">
        <v>854</v>
      </c>
      <c r="D187" t="s">
        <v>855</v>
      </c>
      <c r="E187" s="27">
        <v>12.246666666666668</v>
      </c>
      <c r="F187" s="27">
        <v>5.9266666666666667</v>
      </c>
      <c r="G187" s="27">
        <v>4.8500000000000005</v>
      </c>
      <c r="H187" s="27">
        <v>1.3266666666666669</v>
      </c>
      <c r="I187" s="27">
        <v>1.0133333333333334</v>
      </c>
      <c r="J187" s="27">
        <v>2.5566666666666666</v>
      </c>
      <c r="K187" s="27">
        <v>2.3533333333333335</v>
      </c>
      <c r="L187" s="27">
        <v>1.1399999999999999</v>
      </c>
      <c r="M187" s="27">
        <v>3.8933333333333331</v>
      </c>
      <c r="N187" s="27">
        <v>4.3033333333333337</v>
      </c>
      <c r="O187" s="27">
        <v>0.67666666666666675</v>
      </c>
      <c r="P187" s="27">
        <v>1.7133333333333336</v>
      </c>
      <c r="Q187" s="27">
        <v>3.2633333333333332</v>
      </c>
      <c r="R187" s="27">
        <v>4.0366666666666671</v>
      </c>
      <c r="S187" s="27">
        <v>5.56</v>
      </c>
      <c r="T187" s="27">
        <v>3.3166666666666664</v>
      </c>
      <c r="U187" s="27">
        <v>4.4933333333333332</v>
      </c>
      <c r="V187" s="27">
        <v>1.3699999999999999</v>
      </c>
      <c r="W187" s="27">
        <v>1.9766666666666666</v>
      </c>
      <c r="X187" s="27">
        <v>1.6633333333333333</v>
      </c>
      <c r="Y187" s="27">
        <v>19.599999999999998</v>
      </c>
      <c r="Z187" s="27">
        <v>6.1366666666666667</v>
      </c>
      <c r="AA187" s="27">
        <v>2.9733333333333332</v>
      </c>
      <c r="AB187" s="27">
        <v>1.54</v>
      </c>
      <c r="AC187" s="27">
        <v>3.2833333333333332</v>
      </c>
      <c r="AD187" s="27">
        <v>2.2333333333333329</v>
      </c>
      <c r="AE187" s="29">
        <v>735.95333333333338</v>
      </c>
      <c r="AF187" s="29">
        <v>325600</v>
      </c>
      <c r="AG187" s="25">
        <v>4.6416666666668123</v>
      </c>
      <c r="AH187" s="29">
        <v>1264.0222837558256</v>
      </c>
      <c r="AI187" s="27" t="s">
        <v>829</v>
      </c>
      <c r="AJ187" s="27">
        <v>98.101177027050952</v>
      </c>
      <c r="AK187" s="27">
        <v>98.692396913528057</v>
      </c>
      <c r="AL187" s="27">
        <v>196.79357394057899</v>
      </c>
      <c r="AM187" s="27">
        <v>184.0291666666667</v>
      </c>
      <c r="AN187" s="27">
        <v>55.49666666666667</v>
      </c>
      <c r="AO187" s="30">
        <v>4.2009999999999996</v>
      </c>
      <c r="AP187" s="27">
        <v>72.776666666666657</v>
      </c>
      <c r="AQ187" s="27">
        <v>126.66666666666667</v>
      </c>
      <c r="AR187" s="27">
        <v>130.26666666666668</v>
      </c>
      <c r="AS187" s="27">
        <v>9.5233333333333317</v>
      </c>
      <c r="AT187" s="27">
        <v>348.09333333333331</v>
      </c>
      <c r="AU187" s="27">
        <v>5.8566666666666665</v>
      </c>
      <c r="AV187" s="27">
        <v>10.99</v>
      </c>
      <c r="AW187" s="27">
        <v>4.8566666666666665</v>
      </c>
      <c r="AX187" s="27">
        <v>24</v>
      </c>
      <c r="AY187" s="27">
        <v>39</v>
      </c>
      <c r="AZ187" s="27">
        <v>2.9766666666666666</v>
      </c>
      <c r="BA187" s="27">
        <v>1.1533333333333333</v>
      </c>
      <c r="BB187" s="27">
        <v>15.6</v>
      </c>
      <c r="BC187" s="27">
        <v>30.603333333333335</v>
      </c>
      <c r="BD187" s="27">
        <v>21.893333333333331</v>
      </c>
      <c r="BE187" s="27">
        <v>23.873333333333335</v>
      </c>
      <c r="BF187" s="27">
        <v>79.543333333333337</v>
      </c>
      <c r="BG187" s="27">
        <v>8.6566666666666663</v>
      </c>
      <c r="BH187" s="27">
        <v>9.8733333333333331</v>
      </c>
      <c r="BI187" s="27">
        <v>14.5</v>
      </c>
      <c r="BJ187" s="27">
        <v>2.4966666666666666</v>
      </c>
      <c r="BK187" s="27">
        <v>51.083333333333336</v>
      </c>
      <c r="BL187" s="27">
        <v>9.5166666666666675</v>
      </c>
      <c r="BM187" s="27">
        <v>14.386666666666668</v>
      </c>
    </row>
    <row r="188" spans="1:65" x14ac:dyDescent="0.15">
      <c r="A188" s="13">
        <v>4225420430</v>
      </c>
      <c r="B188" t="s">
        <v>552</v>
      </c>
      <c r="C188" t="s">
        <v>856</v>
      </c>
      <c r="D188" t="s">
        <v>857</v>
      </c>
      <c r="E188" s="27">
        <v>16.400711022900769</v>
      </c>
      <c r="F188" s="27">
        <v>4.5809306956738922</v>
      </c>
      <c r="G188" s="27">
        <v>5.2979646092751169</v>
      </c>
      <c r="H188" s="27">
        <v>1.8748408835850079</v>
      </c>
      <c r="I188" s="27">
        <v>1.2143384097089511</v>
      </c>
      <c r="J188" s="27">
        <v>2.0112333661853672</v>
      </c>
      <c r="K188" s="27">
        <v>2.7621090685843988</v>
      </c>
      <c r="L188" s="27">
        <v>1.1960413124428657</v>
      </c>
      <c r="M188" s="27">
        <v>4.2141918275558616</v>
      </c>
      <c r="N188" s="27">
        <v>3.8103367997836521</v>
      </c>
      <c r="O188" s="27">
        <v>0.61089308320423463</v>
      </c>
      <c r="P188" s="27">
        <v>1.8709914647095716</v>
      </c>
      <c r="Q188" s="27">
        <v>4.2482584068133473</v>
      </c>
      <c r="R188" s="27">
        <v>3.8664983155081338</v>
      </c>
      <c r="S188" s="27">
        <v>4.1199638952251822</v>
      </c>
      <c r="T188" s="27">
        <v>2.8815060972722102</v>
      </c>
      <c r="U188" s="27">
        <v>4.7932858421189941</v>
      </c>
      <c r="V188" s="27">
        <v>1.3853557362814077</v>
      </c>
      <c r="W188" s="27">
        <v>2.3801237103196429</v>
      </c>
      <c r="X188" s="27">
        <v>1.8645004118849338</v>
      </c>
      <c r="Y188" s="27">
        <v>19.796849030472689</v>
      </c>
      <c r="Z188" s="27">
        <v>6.4481766702261991</v>
      </c>
      <c r="AA188" s="27">
        <v>3.4680435819152855</v>
      </c>
      <c r="AB188" s="27">
        <v>1.6879992493241662</v>
      </c>
      <c r="AC188" s="27">
        <v>2.9099265264838565</v>
      </c>
      <c r="AD188" s="27">
        <v>2.0402499428273964</v>
      </c>
      <c r="AE188" s="29">
        <v>1421.0473326512335</v>
      </c>
      <c r="AF188" s="29">
        <v>472119.26013659057</v>
      </c>
      <c r="AG188" s="25">
        <v>4.2446020660876842</v>
      </c>
      <c r="AH188" s="29">
        <v>1737.5454266899169</v>
      </c>
      <c r="AI188" s="27">
        <v>200.2701294060781</v>
      </c>
      <c r="AJ188" s="27" t="s">
        <v>829</v>
      </c>
      <c r="AK188" s="27" t="s">
        <v>829</v>
      </c>
      <c r="AL188" s="27">
        <v>200.2701294060781</v>
      </c>
      <c r="AM188" s="27">
        <v>194.21852360420795</v>
      </c>
      <c r="AN188" s="27">
        <v>60.98184981291589</v>
      </c>
      <c r="AO188" s="30">
        <v>4.0338424163551601</v>
      </c>
      <c r="AP188" s="27">
        <v>64.030880759733392</v>
      </c>
      <c r="AQ188" s="27">
        <v>111.06754927825784</v>
      </c>
      <c r="AR188" s="27">
        <v>114.83063285534752</v>
      </c>
      <c r="AS188" s="27">
        <v>9.3692328057781555</v>
      </c>
      <c r="AT188" s="27">
        <v>454.38637926474195</v>
      </c>
      <c r="AU188" s="27">
        <v>5.6686625482447539</v>
      </c>
      <c r="AV188" s="27">
        <v>12.229333489208768</v>
      </c>
      <c r="AW188" s="27">
        <v>4.5940663296167568</v>
      </c>
      <c r="AX188" s="27">
        <v>25.915400289478029</v>
      </c>
      <c r="AY188" s="27">
        <v>37.95617147123091</v>
      </c>
      <c r="AZ188" s="27">
        <v>2.3708044621074991</v>
      </c>
      <c r="BA188" s="27">
        <v>1.1572630658177128</v>
      </c>
      <c r="BB188" s="27">
        <v>16.24280201860012</v>
      </c>
      <c r="BC188" s="27">
        <v>36.592423236045697</v>
      </c>
      <c r="BD188" s="27">
        <v>24.892888645290483</v>
      </c>
      <c r="BE188" s="27">
        <v>32.475363375549648</v>
      </c>
      <c r="BF188" s="27">
        <v>98.923780404260242</v>
      </c>
      <c r="BG188" s="27">
        <v>8.3151592613637337</v>
      </c>
      <c r="BH188" s="27">
        <v>11.336420914129368</v>
      </c>
      <c r="BI188" s="27">
        <v>17.542064910781662</v>
      </c>
      <c r="BJ188" s="27">
        <v>2.6719998088434713</v>
      </c>
      <c r="BK188" s="27">
        <v>64.199887302961784</v>
      </c>
      <c r="BL188" s="27">
        <v>11.440527856629506</v>
      </c>
      <c r="BM188" s="27">
        <v>11.503794705057784</v>
      </c>
    </row>
    <row r="189" spans="1:65" x14ac:dyDescent="0.15">
      <c r="A189" s="13">
        <v>4237964700</v>
      </c>
      <c r="B189" t="s">
        <v>552</v>
      </c>
      <c r="C189" t="s">
        <v>555</v>
      </c>
      <c r="D189" t="s">
        <v>556</v>
      </c>
      <c r="E189" s="27">
        <v>16.433333333333334</v>
      </c>
      <c r="F189" s="27">
        <v>4.5933333333333328</v>
      </c>
      <c r="G189" s="27">
        <v>5.8233333333333333</v>
      </c>
      <c r="H189" s="27">
        <v>1.9066666666666665</v>
      </c>
      <c r="I189" s="27">
        <v>1.4100000000000001</v>
      </c>
      <c r="J189" s="27">
        <v>2.5733333333333337</v>
      </c>
      <c r="K189" s="27">
        <v>2.4733333333333332</v>
      </c>
      <c r="L189" s="27">
        <v>1.3333333333333333</v>
      </c>
      <c r="M189" s="27">
        <v>5.293333333333333</v>
      </c>
      <c r="N189" s="27">
        <v>3.7566666666666664</v>
      </c>
      <c r="O189" s="27">
        <v>0.64666666666666661</v>
      </c>
      <c r="P189" s="27">
        <v>2.0766666666666667</v>
      </c>
      <c r="Q189" s="27">
        <v>4.4666666666666659</v>
      </c>
      <c r="R189" s="27">
        <v>4.1900000000000004</v>
      </c>
      <c r="S189" s="27">
        <v>5.666666666666667</v>
      </c>
      <c r="T189" s="27">
        <v>2.8466666666666671</v>
      </c>
      <c r="U189" s="27">
        <v>5.47</v>
      </c>
      <c r="V189" s="27">
        <v>1.5066666666666668</v>
      </c>
      <c r="W189" s="27">
        <v>2.3233333333333333</v>
      </c>
      <c r="X189" s="27">
        <v>2.09</v>
      </c>
      <c r="Y189" s="27">
        <v>21.446666666666662</v>
      </c>
      <c r="Z189" s="27">
        <v>6.4433333333333325</v>
      </c>
      <c r="AA189" s="27">
        <v>4.0566666666666666</v>
      </c>
      <c r="AB189" s="27">
        <v>1.8633333333333333</v>
      </c>
      <c r="AC189" s="27">
        <v>4.2466666666666661</v>
      </c>
      <c r="AD189" s="27">
        <v>2.8366666666666664</v>
      </c>
      <c r="AE189" s="29">
        <v>1541.6000000000001</v>
      </c>
      <c r="AF189" s="29">
        <v>430066.66666666669</v>
      </c>
      <c r="AG189" s="25">
        <v>4.6087500000000157</v>
      </c>
      <c r="AH189" s="29">
        <v>1657.9873230728529</v>
      </c>
      <c r="AI189" s="27" t="s">
        <v>829</v>
      </c>
      <c r="AJ189" s="27">
        <v>105.61613342733034</v>
      </c>
      <c r="AK189" s="27">
        <v>103.26782219572516</v>
      </c>
      <c r="AL189" s="27">
        <v>208.8839556230555</v>
      </c>
      <c r="AM189" s="27">
        <v>196.34209999999999</v>
      </c>
      <c r="AN189" s="27">
        <v>62.973333333333336</v>
      </c>
      <c r="AO189" s="30">
        <v>4.1903333333333332</v>
      </c>
      <c r="AP189" s="27">
        <v>118.66666666666667</v>
      </c>
      <c r="AQ189" s="27">
        <v>136.16666666666666</v>
      </c>
      <c r="AR189" s="27">
        <v>96.166666666666671</v>
      </c>
      <c r="AS189" s="27">
        <v>10.866666666666667</v>
      </c>
      <c r="AT189" s="27">
        <v>397.27666666666664</v>
      </c>
      <c r="AU189" s="27">
        <v>4.2433333333333332</v>
      </c>
      <c r="AV189" s="27">
        <v>11.066666666666668</v>
      </c>
      <c r="AW189" s="27">
        <v>4.0599999999999996</v>
      </c>
      <c r="AX189" s="27">
        <v>21.656666666666666</v>
      </c>
      <c r="AY189" s="27">
        <v>63.109999999999992</v>
      </c>
      <c r="AZ189" s="27">
        <v>2.7433333333333336</v>
      </c>
      <c r="BA189" s="27">
        <v>1.2133333333333332</v>
      </c>
      <c r="BB189" s="27">
        <v>12.89</v>
      </c>
      <c r="BC189" s="27">
        <v>34.669999999999995</v>
      </c>
      <c r="BD189" s="27">
        <v>26.570000000000004</v>
      </c>
      <c r="BE189" s="27">
        <v>38.18333333333333</v>
      </c>
      <c r="BF189" s="27">
        <v>63.333333333333336</v>
      </c>
      <c r="BG189" s="27">
        <v>12.956666666666665</v>
      </c>
      <c r="BH189" s="27">
        <v>11.916666666666666</v>
      </c>
      <c r="BI189" s="27">
        <v>19.566666666666666</v>
      </c>
      <c r="BJ189" s="27">
        <v>2.97</v>
      </c>
      <c r="BK189" s="27">
        <v>76.043333333333337</v>
      </c>
      <c r="BL189" s="27">
        <v>9.1833333333333318</v>
      </c>
      <c r="BM189" s="27">
        <v>13.99</v>
      </c>
    </row>
    <row r="190" spans="1:65" x14ac:dyDescent="0.15">
      <c r="A190" s="13">
        <v>4238300750</v>
      </c>
      <c r="B190" t="s">
        <v>552</v>
      </c>
      <c r="C190" t="s">
        <v>557</v>
      </c>
      <c r="D190" t="s">
        <v>558</v>
      </c>
      <c r="E190" s="27">
        <v>16.666666666666668</v>
      </c>
      <c r="F190" s="27">
        <v>4.8733333333333331</v>
      </c>
      <c r="G190" s="27">
        <v>5.29</v>
      </c>
      <c r="H190" s="27">
        <v>2.1566666666666667</v>
      </c>
      <c r="I190" s="27">
        <v>1.2166666666666666</v>
      </c>
      <c r="J190" s="27">
        <v>2.5000000000000004</v>
      </c>
      <c r="K190" s="27">
        <v>1.9333333333333333</v>
      </c>
      <c r="L190" s="27">
        <v>1.2699999999999998</v>
      </c>
      <c r="M190" s="27">
        <v>3.6966666666666668</v>
      </c>
      <c r="N190" s="27">
        <v>4.3766666666666669</v>
      </c>
      <c r="O190" s="27">
        <v>0.54999999999999993</v>
      </c>
      <c r="P190" s="27">
        <v>2.3666666666666671</v>
      </c>
      <c r="Q190" s="27">
        <v>4.666666666666667</v>
      </c>
      <c r="R190" s="27">
        <v>3.9033333333333338</v>
      </c>
      <c r="S190" s="27">
        <v>5.333333333333333</v>
      </c>
      <c r="T190" s="27">
        <v>2.3166666666666664</v>
      </c>
      <c r="U190" s="27">
        <v>4.666666666666667</v>
      </c>
      <c r="V190" s="27">
        <v>1.4566666666666668</v>
      </c>
      <c r="W190" s="27">
        <v>2.5466666666666669</v>
      </c>
      <c r="X190" s="27">
        <v>2.1333333333333333</v>
      </c>
      <c r="Y190" s="27">
        <v>24.16</v>
      </c>
      <c r="Z190" s="27">
        <v>6.3166666666666664</v>
      </c>
      <c r="AA190" s="27">
        <v>3.5366666666666666</v>
      </c>
      <c r="AB190" s="27">
        <v>1.1633333333333333</v>
      </c>
      <c r="AC190" s="27">
        <v>3.35</v>
      </c>
      <c r="AD190" s="27">
        <v>2.4466666666666668</v>
      </c>
      <c r="AE190" s="29">
        <v>1280.5899999999999</v>
      </c>
      <c r="AF190" s="29">
        <v>418872</v>
      </c>
      <c r="AG190" s="25">
        <v>4.6833333333333691</v>
      </c>
      <c r="AH190" s="29">
        <v>1633.8058662446613</v>
      </c>
      <c r="AI190" s="27" t="s">
        <v>829</v>
      </c>
      <c r="AJ190" s="27">
        <v>118.67797687161813</v>
      </c>
      <c r="AK190" s="27">
        <v>149.99275896836721</v>
      </c>
      <c r="AL190" s="27">
        <v>268.67073583998535</v>
      </c>
      <c r="AM190" s="27">
        <v>194.84209999999999</v>
      </c>
      <c r="AN190" s="27">
        <v>59.166666666666664</v>
      </c>
      <c r="AO190" s="30">
        <v>3.9939999999999998</v>
      </c>
      <c r="AP190" s="27">
        <v>96.583333333333329</v>
      </c>
      <c r="AQ190" s="27">
        <v>98.25</v>
      </c>
      <c r="AR190" s="27">
        <v>112.79666666666667</v>
      </c>
      <c r="AS190" s="27">
        <v>10.423333333333334</v>
      </c>
      <c r="AT190" s="27">
        <v>476.67666666666668</v>
      </c>
      <c r="AU190" s="27">
        <v>5.31</v>
      </c>
      <c r="AV190" s="27">
        <v>11.99</v>
      </c>
      <c r="AW190" s="27">
        <v>4.9066666666666672</v>
      </c>
      <c r="AX190" s="27">
        <v>23.066666666666663</v>
      </c>
      <c r="AY190" s="27">
        <v>37.033333333333339</v>
      </c>
      <c r="AZ190" s="27">
        <v>2.4233333333333333</v>
      </c>
      <c r="BA190" s="27">
        <v>1.2433333333333334</v>
      </c>
      <c r="BB190" s="27">
        <v>14.19</v>
      </c>
      <c r="BC190" s="27">
        <v>20.62</v>
      </c>
      <c r="BD190" s="27">
        <v>22.113333333333333</v>
      </c>
      <c r="BE190" s="27">
        <v>22.599999999999998</v>
      </c>
      <c r="BF190" s="27">
        <v>74.313333333333347</v>
      </c>
      <c r="BG190" s="27">
        <v>8.5722222222222211</v>
      </c>
      <c r="BH190" s="27">
        <v>11.316666666666668</v>
      </c>
      <c r="BI190" s="27">
        <v>15.566666666666668</v>
      </c>
      <c r="BJ190" s="27">
        <v>2.6733333333333333</v>
      </c>
      <c r="BK190" s="27">
        <v>57.786666666666669</v>
      </c>
      <c r="BL190" s="27">
        <v>9.99</v>
      </c>
      <c r="BM190" s="27">
        <v>11.656666666666666</v>
      </c>
    </row>
    <row r="191" spans="1:65" x14ac:dyDescent="0.15">
      <c r="A191" s="13">
        <v>4242540815</v>
      </c>
      <c r="B191" t="s">
        <v>552</v>
      </c>
      <c r="C191" t="s">
        <v>858</v>
      </c>
      <c r="D191" t="s">
        <v>561</v>
      </c>
      <c r="E191" s="27">
        <v>13.87</v>
      </c>
      <c r="F191" s="27">
        <v>4.5666666666666664</v>
      </c>
      <c r="G191" s="27">
        <v>5.5266666666666664</v>
      </c>
      <c r="H191" s="27">
        <v>1.2866666666666668</v>
      </c>
      <c r="I191" s="27">
        <v>1.3266666666666669</v>
      </c>
      <c r="J191" s="27">
        <v>2.3666666666666671</v>
      </c>
      <c r="K191" s="27">
        <v>2.1599999999999997</v>
      </c>
      <c r="L191" s="27">
        <v>1.2066666666666668</v>
      </c>
      <c r="M191" s="27">
        <v>4.46</v>
      </c>
      <c r="N191" s="27">
        <v>4.1333333333333337</v>
      </c>
      <c r="O191" s="27">
        <v>0.55333333333333334</v>
      </c>
      <c r="P191" s="27">
        <v>2.0133333333333332</v>
      </c>
      <c r="Q191" s="27">
        <v>3.9766666666666666</v>
      </c>
      <c r="R191" s="27">
        <v>4.0600000000000005</v>
      </c>
      <c r="S191" s="27">
        <v>4.3499999999999996</v>
      </c>
      <c r="T191" s="27">
        <v>2.7766666666666668</v>
      </c>
      <c r="U191" s="27">
        <v>4.8233333333333333</v>
      </c>
      <c r="V191" s="27">
        <v>1.4433333333333334</v>
      </c>
      <c r="W191" s="27">
        <v>2.2833333333333332</v>
      </c>
      <c r="X191" s="27">
        <v>2.02</v>
      </c>
      <c r="Y191" s="27">
        <v>18.55</v>
      </c>
      <c r="Z191" s="27">
        <v>6.1733333333333329</v>
      </c>
      <c r="AA191" s="27">
        <v>3.27</v>
      </c>
      <c r="AB191" s="27">
        <v>1.71</v>
      </c>
      <c r="AC191" s="27">
        <v>3.51</v>
      </c>
      <c r="AD191" s="27">
        <v>2.3133333333333339</v>
      </c>
      <c r="AE191" s="29">
        <v>1631.0833333333333</v>
      </c>
      <c r="AF191" s="29">
        <v>256527.33333333334</v>
      </c>
      <c r="AG191" s="25">
        <v>4.6208333333334322</v>
      </c>
      <c r="AH191" s="29">
        <v>991.65849410568114</v>
      </c>
      <c r="AI191" s="27" t="s">
        <v>829</v>
      </c>
      <c r="AJ191" s="27">
        <v>100.99260780555556</v>
      </c>
      <c r="AK191" s="27">
        <v>83.429244849930981</v>
      </c>
      <c r="AL191" s="27">
        <v>184.42185265548653</v>
      </c>
      <c r="AM191" s="27">
        <v>193.34209999999999</v>
      </c>
      <c r="AN191" s="27">
        <v>47.830000000000005</v>
      </c>
      <c r="AO191" s="30">
        <v>4.0346666666666664</v>
      </c>
      <c r="AP191" s="27">
        <v>62.5</v>
      </c>
      <c r="AQ191" s="27">
        <v>75.666666666666671</v>
      </c>
      <c r="AR191" s="27">
        <v>116.33333333333333</v>
      </c>
      <c r="AS191" s="27">
        <v>9.379999999999999</v>
      </c>
      <c r="AT191" s="27">
        <v>478.38666666666671</v>
      </c>
      <c r="AU191" s="27">
        <v>5.09</v>
      </c>
      <c r="AV191" s="27">
        <v>10.58</v>
      </c>
      <c r="AW191" s="27">
        <v>4.6400000000000006</v>
      </c>
      <c r="AX191" s="27">
        <v>25.64</v>
      </c>
      <c r="AY191" s="27">
        <v>35.553333333333335</v>
      </c>
      <c r="AZ191" s="27">
        <v>2.2333333333333338</v>
      </c>
      <c r="BA191" s="27">
        <v>1.1599999999999999</v>
      </c>
      <c r="BB191" s="27">
        <v>14.589999999999998</v>
      </c>
      <c r="BC191" s="27">
        <v>34.523333333333333</v>
      </c>
      <c r="BD191" s="27">
        <v>31.596666666666664</v>
      </c>
      <c r="BE191" s="27">
        <v>30.84</v>
      </c>
      <c r="BF191" s="27">
        <v>92.333333333333329</v>
      </c>
      <c r="BG191" s="27">
        <v>9.6166666666666671</v>
      </c>
      <c r="BH191" s="27">
        <v>11.833333333333334</v>
      </c>
      <c r="BI191" s="27">
        <v>15.053333333333335</v>
      </c>
      <c r="BJ191" s="27">
        <v>2.7633333333333332</v>
      </c>
      <c r="BK191" s="27">
        <v>60.663333333333334</v>
      </c>
      <c r="BL191" s="27">
        <v>10.16</v>
      </c>
      <c r="BM191" s="27">
        <v>10.546666666666667</v>
      </c>
    </row>
    <row r="192" spans="1:65" x14ac:dyDescent="0.15">
      <c r="A192" s="13">
        <v>4242540900</v>
      </c>
      <c r="B192" t="s">
        <v>552</v>
      </c>
      <c r="C192" t="s">
        <v>858</v>
      </c>
      <c r="D192" t="s">
        <v>562</v>
      </c>
      <c r="E192" s="27">
        <v>11.4</v>
      </c>
      <c r="F192" s="27">
        <v>5.2833333333333332</v>
      </c>
      <c r="G192" s="27">
        <v>5.4866666666666672</v>
      </c>
      <c r="H192" s="27">
        <v>1.4966666666666668</v>
      </c>
      <c r="I192" s="27">
        <v>1.3766666666666667</v>
      </c>
      <c r="J192" s="27">
        <v>2.56</v>
      </c>
      <c r="K192" s="27">
        <v>2.0500000000000003</v>
      </c>
      <c r="L192" s="27">
        <v>1.4400000000000002</v>
      </c>
      <c r="M192" s="27">
        <v>4.7566666666666668</v>
      </c>
      <c r="N192" s="27">
        <v>4.1633333333333331</v>
      </c>
      <c r="O192" s="27">
        <v>0.57666666666666666</v>
      </c>
      <c r="P192" s="27">
        <v>2.0666666666666669</v>
      </c>
      <c r="Q192" s="27">
        <v>3.8000000000000003</v>
      </c>
      <c r="R192" s="27">
        <v>4.1333333333333329</v>
      </c>
      <c r="S192" s="27">
        <v>4.3099999999999996</v>
      </c>
      <c r="T192" s="27">
        <v>2.8533333333333335</v>
      </c>
      <c r="U192" s="27">
        <v>4.623333333333334</v>
      </c>
      <c r="V192" s="27">
        <v>1.3933333333333333</v>
      </c>
      <c r="W192" s="27">
        <v>2.2333333333333338</v>
      </c>
      <c r="X192" s="27">
        <v>1.5866666666666667</v>
      </c>
      <c r="Y192" s="27">
        <v>21.083333333333332</v>
      </c>
      <c r="Z192" s="27">
        <v>5.75</v>
      </c>
      <c r="AA192" s="27">
        <v>3.2766666666666668</v>
      </c>
      <c r="AB192" s="27">
        <v>1.7666666666666666</v>
      </c>
      <c r="AC192" s="27">
        <v>3.6399999999999992</v>
      </c>
      <c r="AD192" s="27">
        <v>2.3566666666666669</v>
      </c>
      <c r="AE192" s="29">
        <v>1368.5</v>
      </c>
      <c r="AF192" s="29">
        <v>258012</v>
      </c>
      <c r="AG192" s="25">
        <v>4.5199666666668046</v>
      </c>
      <c r="AH192" s="29">
        <v>985.74996350877188</v>
      </c>
      <c r="AI192" s="27" t="s">
        <v>829</v>
      </c>
      <c r="AJ192" s="27">
        <v>100.99260780555556</v>
      </c>
      <c r="AK192" s="27">
        <v>83.595911516597653</v>
      </c>
      <c r="AL192" s="27">
        <v>184.58851932215322</v>
      </c>
      <c r="AM192" s="27">
        <v>193.34209999999999</v>
      </c>
      <c r="AN192" s="27">
        <v>61.423333333333339</v>
      </c>
      <c r="AO192" s="30">
        <v>4.1350000000000007</v>
      </c>
      <c r="AP192" s="27">
        <v>68.5</v>
      </c>
      <c r="AQ192" s="27">
        <v>117.60000000000001</v>
      </c>
      <c r="AR192" s="27">
        <v>112.33333333333333</v>
      </c>
      <c r="AS192" s="27">
        <v>9.68</v>
      </c>
      <c r="AT192" s="27">
        <v>483.53666666666663</v>
      </c>
      <c r="AU192" s="27">
        <v>5.3133333333333335</v>
      </c>
      <c r="AV192" s="27">
        <v>10.58</v>
      </c>
      <c r="AW192" s="27">
        <v>4.503333333333333</v>
      </c>
      <c r="AX192" s="27">
        <v>23.333333333333332</v>
      </c>
      <c r="AY192" s="27">
        <v>34.72</v>
      </c>
      <c r="AZ192" s="27">
        <v>2.13</v>
      </c>
      <c r="BA192" s="27">
        <v>1.1333333333333331</v>
      </c>
      <c r="BB192" s="27">
        <v>12.816666666666668</v>
      </c>
      <c r="BC192" s="27">
        <v>36.496666666666663</v>
      </c>
      <c r="BD192" s="27">
        <v>32.33</v>
      </c>
      <c r="BE192" s="27">
        <v>31.773333333333337</v>
      </c>
      <c r="BF192" s="27">
        <v>85.833333333333329</v>
      </c>
      <c r="BG192" s="27">
        <v>9.99</v>
      </c>
      <c r="BH192" s="27">
        <v>11.399999999999999</v>
      </c>
      <c r="BI192" s="27">
        <v>14.993333333333334</v>
      </c>
      <c r="BJ192" s="27">
        <v>2.563333333333333</v>
      </c>
      <c r="BK192" s="27">
        <v>55.776666666666664</v>
      </c>
      <c r="BL192" s="27">
        <v>9.3233333333333324</v>
      </c>
      <c r="BM192" s="27">
        <v>8.5900000000000016</v>
      </c>
    </row>
    <row r="193" spans="1:65" x14ac:dyDescent="0.15">
      <c r="A193" s="13">
        <v>4339300250</v>
      </c>
      <c r="B193" t="s">
        <v>563</v>
      </c>
      <c r="C193" t="s">
        <v>564</v>
      </c>
      <c r="D193" t="s">
        <v>565</v>
      </c>
      <c r="E193" s="27">
        <v>15.726666666666667</v>
      </c>
      <c r="F193" s="27">
        <v>4.1399999999999997</v>
      </c>
      <c r="G193" s="27">
        <v>4.3166666666666673</v>
      </c>
      <c r="H193" s="27">
        <v>1.68</v>
      </c>
      <c r="I193" s="27">
        <v>1.04</v>
      </c>
      <c r="J193" s="27">
        <v>2.4233333333333333</v>
      </c>
      <c r="K193" s="27">
        <v>2.5166666666666666</v>
      </c>
      <c r="L193" s="27">
        <v>1.3733333333333333</v>
      </c>
      <c r="M193" s="27">
        <v>5.0066666666666668</v>
      </c>
      <c r="N193" s="27">
        <v>3.6733333333333338</v>
      </c>
      <c r="O193" s="27">
        <v>0.50666666666666671</v>
      </c>
      <c r="P193" s="27">
        <v>1.93</v>
      </c>
      <c r="Q193" s="27">
        <v>4.2333333333333334</v>
      </c>
      <c r="R193" s="27">
        <v>3.9</v>
      </c>
      <c r="S193" s="27">
        <v>3.9433333333333329</v>
      </c>
      <c r="T193" s="27">
        <v>2.9166666666666665</v>
      </c>
      <c r="U193" s="27">
        <v>4.5666666666666664</v>
      </c>
      <c r="V193" s="27">
        <v>1.23</v>
      </c>
      <c r="W193" s="27">
        <v>2.2233333333333332</v>
      </c>
      <c r="X193" s="27">
        <v>1.7566666666666668</v>
      </c>
      <c r="Y193" s="27">
        <v>22.266666666666666</v>
      </c>
      <c r="Z193" s="27">
        <v>4.7166666666666659</v>
      </c>
      <c r="AA193" s="27">
        <v>2.8366666666666664</v>
      </c>
      <c r="AB193" s="27">
        <v>1.2266666666666666</v>
      </c>
      <c r="AC193" s="27">
        <v>3.1933333333333334</v>
      </c>
      <c r="AD193" s="27">
        <v>2.3533333333333331</v>
      </c>
      <c r="AE193" s="29">
        <v>2084.9833333333336</v>
      </c>
      <c r="AF193" s="29">
        <v>462061</v>
      </c>
      <c r="AG193" s="25">
        <v>4.7050000000000773</v>
      </c>
      <c r="AH193" s="29">
        <v>1801.4336084252561</v>
      </c>
      <c r="AI193" s="27" t="s">
        <v>829</v>
      </c>
      <c r="AJ193" s="27">
        <v>132.21781074444445</v>
      </c>
      <c r="AK193" s="27">
        <v>119.09918782115085</v>
      </c>
      <c r="AL193" s="27">
        <v>251.3169985655953</v>
      </c>
      <c r="AM193" s="27">
        <v>193.25210000000001</v>
      </c>
      <c r="AN193" s="27">
        <v>69.393333333333331</v>
      </c>
      <c r="AO193" s="30">
        <v>3.9766666666666666</v>
      </c>
      <c r="AP193" s="27">
        <v>120.06</v>
      </c>
      <c r="AQ193" s="27">
        <v>143.54</v>
      </c>
      <c r="AR193" s="27">
        <v>117.33333333333333</v>
      </c>
      <c r="AS193" s="27">
        <v>9.7899999999999991</v>
      </c>
      <c r="AT193" s="27">
        <v>337.39</v>
      </c>
      <c r="AU193" s="27">
        <v>7.0066666666666668</v>
      </c>
      <c r="AV193" s="27">
        <v>10.923333333333334</v>
      </c>
      <c r="AW193" s="27">
        <v>4.8233333333333333</v>
      </c>
      <c r="AX193" s="27">
        <v>26.333333333333332</v>
      </c>
      <c r="AY193" s="27">
        <v>51</v>
      </c>
      <c r="AZ193" s="27">
        <v>2.37</v>
      </c>
      <c r="BA193" s="27">
        <v>0.98999999999999988</v>
      </c>
      <c r="BB193" s="27">
        <v>18.616666666666667</v>
      </c>
      <c r="BC193" s="27">
        <v>34.076666666666668</v>
      </c>
      <c r="BD193" s="27">
        <v>23.876666666666665</v>
      </c>
      <c r="BE193" s="27">
        <v>27</v>
      </c>
      <c r="BF193" s="27">
        <v>117.26333333333332</v>
      </c>
      <c r="BG193" s="27">
        <v>11.854444444444445</v>
      </c>
      <c r="BH193" s="27">
        <v>14</v>
      </c>
      <c r="BI193" s="27">
        <v>20.666666666666668</v>
      </c>
      <c r="BJ193" s="27">
        <v>2.84</v>
      </c>
      <c r="BK193" s="27">
        <v>82.516666666666666</v>
      </c>
      <c r="BL193" s="27">
        <v>10.656666666666666</v>
      </c>
      <c r="BM193" s="27">
        <v>10.99</v>
      </c>
    </row>
    <row r="194" spans="1:65" x14ac:dyDescent="0.15">
      <c r="A194" s="13">
        <v>4516700200</v>
      </c>
      <c r="B194" t="s">
        <v>566</v>
      </c>
      <c r="C194" t="s">
        <v>567</v>
      </c>
      <c r="D194" t="s">
        <v>568</v>
      </c>
      <c r="E194" s="27">
        <v>12.233333333333334</v>
      </c>
      <c r="F194" s="27">
        <v>4.5799999999999992</v>
      </c>
      <c r="G194" s="27">
        <v>5.5799999999999992</v>
      </c>
      <c r="H194" s="27">
        <v>1.63</v>
      </c>
      <c r="I194" s="27">
        <v>1.2033333333333334</v>
      </c>
      <c r="J194" s="27">
        <v>2.11</v>
      </c>
      <c r="K194" s="27">
        <v>1.9966666666666668</v>
      </c>
      <c r="L194" s="27">
        <v>1.2433333333333332</v>
      </c>
      <c r="M194" s="27">
        <v>4.5266666666666664</v>
      </c>
      <c r="N194" s="27">
        <v>4.6733333333333329</v>
      </c>
      <c r="O194" s="27">
        <v>0.6</v>
      </c>
      <c r="P194" s="27">
        <v>1.7133333333333332</v>
      </c>
      <c r="Q194" s="27">
        <v>4.2300000000000004</v>
      </c>
      <c r="R194" s="27">
        <v>4.0666666666666664</v>
      </c>
      <c r="S194" s="27">
        <v>4.9000000000000004</v>
      </c>
      <c r="T194" s="27">
        <v>2.8066666666666666</v>
      </c>
      <c r="U194" s="27">
        <v>4.8266666666666662</v>
      </c>
      <c r="V194" s="27">
        <v>1.47</v>
      </c>
      <c r="W194" s="27">
        <v>2.1333333333333333</v>
      </c>
      <c r="X194" s="27">
        <v>1.9333333333333333</v>
      </c>
      <c r="Y194" s="27">
        <v>22.37</v>
      </c>
      <c r="Z194" s="27">
        <v>4.53</v>
      </c>
      <c r="AA194" s="27">
        <v>3.293333333333333</v>
      </c>
      <c r="AB194" s="27">
        <v>1.17</v>
      </c>
      <c r="AC194" s="27">
        <v>3.1533333333333338</v>
      </c>
      <c r="AD194" s="27">
        <v>2.3566666666666665</v>
      </c>
      <c r="AE194" s="29">
        <v>1571.8766666666668</v>
      </c>
      <c r="AF194" s="29">
        <v>423780</v>
      </c>
      <c r="AG194" s="25">
        <v>4.1720500000000111</v>
      </c>
      <c r="AH194" s="29">
        <v>1555.3437187165612</v>
      </c>
      <c r="AI194" s="27">
        <v>224.47825500823777</v>
      </c>
      <c r="AJ194" s="27" t="s">
        <v>829</v>
      </c>
      <c r="AK194" s="27" t="s">
        <v>829</v>
      </c>
      <c r="AL194" s="27">
        <v>224.47825500823777</v>
      </c>
      <c r="AM194" s="27">
        <v>195.27969999999996</v>
      </c>
      <c r="AN194" s="27">
        <v>56.026666666666664</v>
      </c>
      <c r="AO194" s="30">
        <v>3.609666666666667</v>
      </c>
      <c r="AP194" s="27">
        <v>71.319999999999993</v>
      </c>
      <c r="AQ194" s="27">
        <v>146.94333333333336</v>
      </c>
      <c r="AR194" s="27">
        <v>92.166666666666671</v>
      </c>
      <c r="AS194" s="27">
        <v>10.413333333333332</v>
      </c>
      <c r="AT194" s="27">
        <v>341.25</v>
      </c>
      <c r="AU194" s="27">
        <v>3.5266666666666668</v>
      </c>
      <c r="AV194" s="27">
        <v>8.9066666666666663</v>
      </c>
      <c r="AW194" s="27">
        <v>4.3</v>
      </c>
      <c r="AX194" s="27">
        <v>20.5</v>
      </c>
      <c r="AY194" s="27">
        <v>59.166666666666664</v>
      </c>
      <c r="AZ194" s="27">
        <v>2.5166666666666671</v>
      </c>
      <c r="BA194" s="27">
        <v>1.1500000000000001</v>
      </c>
      <c r="BB194" s="27">
        <v>12.13</v>
      </c>
      <c r="BC194" s="27">
        <v>37.270000000000003</v>
      </c>
      <c r="BD194" s="27">
        <v>26.63</v>
      </c>
      <c r="BE194" s="27">
        <v>31.62</v>
      </c>
      <c r="BF194" s="27">
        <v>81.916666666666671</v>
      </c>
      <c r="BG194" s="27">
        <v>9.9044444444444437</v>
      </c>
      <c r="BH194" s="27">
        <v>10.813333333333333</v>
      </c>
      <c r="BI194" s="27">
        <v>15.166666666666666</v>
      </c>
      <c r="BJ194" s="27">
        <v>2.9633333333333334</v>
      </c>
      <c r="BK194" s="27">
        <v>56.5</v>
      </c>
      <c r="BL194" s="27">
        <v>10.933333333333335</v>
      </c>
      <c r="BM194" s="27">
        <v>11.44</v>
      </c>
    </row>
    <row r="195" spans="1:65" x14ac:dyDescent="0.15">
      <c r="A195" s="13">
        <v>4517900300</v>
      </c>
      <c r="B195" t="s">
        <v>566</v>
      </c>
      <c r="C195" t="s">
        <v>569</v>
      </c>
      <c r="D195" t="s">
        <v>570</v>
      </c>
      <c r="E195" s="27">
        <v>12.033333333333333</v>
      </c>
      <c r="F195" s="27">
        <v>4.6433333333333335</v>
      </c>
      <c r="G195" s="27">
        <v>4.79</v>
      </c>
      <c r="H195" s="27">
        <v>1.5633333333333332</v>
      </c>
      <c r="I195" s="27">
        <v>1.5</v>
      </c>
      <c r="J195" s="27">
        <v>2.3633333333333333</v>
      </c>
      <c r="K195" s="27">
        <v>2.0233333333333334</v>
      </c>
      <c r="L195" s="27">
        <v>1.1866666666666668</v>
      </c>
      <c r="M195" s="27">
        <v>4.3099999999999996</v>
      </c>
      <c r="N195" s="27">
        <v>3.4499999999999997</v>
      </c>
      <c r="O195" s="27">
        <v>0.52666666666666673</v>
      </c>
      <c r="P195" s="27">
        <v>1.9466666666666665</v>
      </c>
      <c r="Q195" s="27">
        <v>4.3833333333333329</v>
      </c>
      <c r="R195" s="27">
        <v>3.6633333333333336</v>
      </c>
      <c r="S195" s="27">
        <v>4.95</v>
      </c>
      <c r="T195" s="27">
        <v>2.5466666666666664</v>
      </c>
      <c r="U195" s="27">
        <v>5.2266666666666666</v>
      </c>
      <c r="V195" s="27">
        <v>1.3566666666666667</v>
      </c>
      <c r="W195" s="27">
        <v>2.1333333333333333</v>
      </c>
      <c r="X195" s="27">
        <v>1.9599999999999997</v>
      </c>
      <c r="Y195" s="27">
        <v>22.063333333333333</v>
      </c>
      <c r="Z195" s="27">
        <v>4.8666666666666671</v>
      </c>
      <c r="AA195" s="27">
        <v>3.1966666666666668</v>
      </c>
      <c r="AB195" s="27">
        <v>1.58</v>
      </c>
      <c r="AC195" s="27">
        <v>3.313333333333333</v>
      </c>
      <c r="AD195" s="27">
        <v>2.25</v>
      </c>
      <c r="AE195" s="29">
        <v>1106.9466666666667</v>
      </c>
      <c r="AF195" s="29">
        <v>322902.66666666669</v>
      </c>
      <c r="AG195" s="25">
        <v>4.6541666666667538</v>
      </c>
      <c r="AH195" s="29">
        <v>1255.2807589961731</v>
      </c>
      <c r="AI195" s="27" t="s">
        <v>829</v>
      </c>
      <c r="AJ195" s="27">
        <v>112.84739984331362</v>
      </c>
      <c r="AK195" s="27">
        <v>167.25113592153841</v>
      </c>
      <c r="AL195" s="27">
        <v>280.09853576485204</v>
      </c>
      <c r="AM195" s="27">
        <v>190.68260000000001</v>
      </c>
      <c r="AN195" s="27">
        <v>35</v>
      </c>
      <c r="AO195" s="30">
        <v>3.2633333333333332</v>
      </c>
      <c r="AP195" s="27">
        <v>53</v>
      </c>
      <c r="AQ195" s="27">
        <v>124.16666666666667</v>
      </c>
      <c r="AR195" s="27">
        <v>82.5</v>
      </c>
      <c r="AS195" s="27">
        <v>10.479999999999999</v>
      </c>
      <c r="AT195" s="27">
        <v>426.89999999999992</v>
      </c>
      <c r="AU195" s="27">
        <v>5.79</v>
      </c>
      <c r="AV195" s="27">
        <v>10.323333333333332</v>
      </c>
      <c r="AW195" s="27">
        <v>4.3999999999999995</v>
      </c>
      <c r="AX195" s="27">
        <v>18.599999999999998</v>
      </c>
      <c r="AY195" s="27">
        <v>42.36</v>
      </c>
      <c r="AZ195" s="27">
        <v>2.8466666666666671</v>
      </c>
      <c r="BA195" s="27">
        <v>1.1266666666666667</v>
      </c>
      <c r="BB195" s="27">
        <v>8.5</v>
      </c>
      <c r="BC195" s="27">
        <v>37.123333333333335</v>
      </c>
      <c r="BD195" s="27">
        <v>20.83</v>
      </c>
      <c r="BE195" s="27">
        <v>26.756666666666664</v>
      </c>
      <c r="BF195" s="27">
        <v>94.833333333333329</v>
      </c>
      <c r="BG195" s="27">
        <v>13.333333333333334</v>
      </c>
      <c r="BH195" s="27">
        <v>11.006666666666666</v>
      </c>
      <c r="BI195" s="27">
        <v>23</v>
      </c>
      <c r="BJ195" s="27">
        <v>3.99</v>
      </c>
      <c r="BK195" s="27">
        <v>50</v>
      </c>
      <c r="BL195" s="27">
        <v>10.873333333333335</v>
      </c>
      <c r="BM195" s="27">
        <v>9.2133333333333329</v>
      </c>
    </row>
    <row r="196" spans="1:65" x14ac:dyDescent="0.15">
      <c r="A196" s="13">
        <v>4524860400</v>
      </c>
      <c r="B196" t="s">
        <v>566</v>
      </c>
      <c r="C196" t="s">
        <v>571</v>
      </c>
      <c r="D196" t="s">
        <v>572</v>
      </c>
      <c r="E196" s="27">
        <v>14.876666666666667</v>
      </c>
      <c r="F196" s="27">
        <v>5.4466666666666663</v>
      </c>
      <c r="G196" s="27">
        <v>5.1499999999999995</v>
      </c>
      <c r="H196" s="27">
        <v>1.32</v>
      </c>
      <c r="I196" s="27">
        <v>1.1533333333333333</v>
      </c>
      <c r="J196" s="27">
        <v>1.9400000000000002</v>
      </c>
      <c r="K196" s="27">
        <v>1.8166666666666664</v>
      </c>
      <c r="L196" s="27">
        <v>1.26</v>
      </c>
      <c r="M196" s="27">
        <v>4.3366666666666669</v>
      </c>
      <c r="N196" s="27">
        <v>4.3566666666666665</v>
      </c>
      <c r="O196" s="27">
        <v>0.46333333333333332</v>
      </c>
      <c r="P196" s="27">
        <v>1.8266666666666664</v>
      </c>
      <c r="Q196" s="27">
        <v>4.0233333333333334</v>
      </c>
      <c r="R196" s="27">
        <v>4.0999999999999996</v>
      </c>
      <c r="S196" s="27">
        <v>4.4266666666666667</v>
      </c>
      <c r="T196" s="27">
        <v>2.6033333333333331</v>
      </c>
      <c r="U196" s="27">
        <v>4.4833333333333334</v>
      </c>
      <c r="V196" s="27">
        <v>1.5233333333333334</v>
      </c>
      <c r="W196" s="27">
        <v>2.273333333333333</v>
      </c>
      <c r="X196" s="27">
        <v>2.0866666666666664</v>
      </c>
      <c r="Y196" s="27">
        <v>20.113333333333333</v>
      </c>
      <c r="Z196" s="27">
        <v>5.0333333333333323</v>
      </c>
      <c r="AA196" s="27">
        <v>3.0500000000000003</v>
      </c>
      <c r="AB196" s="27">
        <v>1.6233333333333333</v>
      </c>
      <c r="AC196" s="27">
        <v>3.27</v>
      </c>
      <c r="AD196" s="27">
        <v>2.1166666666666667</v>
      </c>
      <c r="AE196" s="29">
        <v>1194.01</v>
      </c>
      <c r="AF196" s="29">
        <v>291038.66666666669</v>
      </c>
      <c r="AG196" s="25">
        <v>4.6533333333334097</v>
      </c>
      <c r="AH196" s="29">
        <v>1130.5705937731871</v>
      </c>
      <c r="AI196" s="27" t="s">
        <v>829</v>
      </c>
      <c r="AJ196" s="27">
        <v>93.50798927131568</v>
      </c>
      <c r="AK196" s="27">
        <v>70.063359053384502</v>
      </c>
      <c r="AL196" s="27">
        <v>163.57134832470018</v>
      </c>
      <c r="AM196" s="27">
        <v>198.40234999999998</v>
      </c>
      <c r="AN196" s="27">
        <v>54.920000000000009</v>
      </c>
      <c r="AO196" s="30">
        <v>3.3856666666666668</v>
      </c>
      <c r="AP196" s="27">
        <v>115.05666666666667</v>
      </c>
      <c r="AQ196" s="27">
        <v>110.21</v>
      </c>
      <c r="AR196" s="27">
        <v>105.51666666666667</v>
      </c>
      <c r="AS196" s="27">
        <v>11.003333333333336</v>
      </c>
      <c r="AT196" s="27">
        <v>503.7</v>
      </c>
      <c r="AU196" s="27">
        <v>4.7300000000000004</v>
      </c>
      <c r="AV196" s="27">
        <v>11.040000000000001</v>
      </c>
      <c r="AW196" s="27">
        <v>4.333333333333333</v>
      </c>
      <c r="AX196" s="27">
        <v>25.253333333333334</v>
      </c>
      <c r="AY196" s="27">
        <v>50.69</v>
      </c>
      <c r="AZ196" s="27">
        <v>2.44</v>
      </c>
      <c r="BA196" s="27">
        <v>1.1433333333333333</v>
      </c>
      <c r="BB196" s="27">
        <v>14.423333333333332</v>
      </c>
      <c r="BC196" s="27">
        <v>26.78</v>
      </c>
      <c r="BD196" s="27">
        <v>25.313333333333333</v>
      </c>
      <c r="BE196" s="27">
        <v>27.26</v>
      </c>
      <c r="BF196" s="27">
        <v>89.7</v>
      </c>
      <c r="BG196" s="27">
        <v>12.443333333333333</v>
      </c>
      <c r="BH196" s="27">
        <v>12.576666666666668</v>
      </c>
      <c r="BI196" s="27">
        <v>16.349999999999998</v>
      </c>
      <c r="BJ196" s="27">
        <v>2.8166666666666664</v>
      </c>
      <c r="BK196" s="27">
        <v>73.11666666666666</v>
      </c>
      <c r="BL196" s="27">
        <v>11.036666666666667</v>
      </c>
      <c r="BM196" s="27">
        <v>9.59</v>
      </c>
    </row>
    <row r="197" spans="1:65" x14ac:dyDescent="0.15">
      <c r="A197" s="13">
        <v>4543900800</v>
      </c>
      <c r="B197" t="s">
        <v>566</v>
      </c>
      <c r="C197" t="s">
        <v>573</v>
      </c>
      <c r="D197" t="s">
        <v>574</v>
      </c>
      <c r="E197" s="27">
        <v>13.756666666666666</v>
      </c>
      <c r="F197" s="27">
        <v>5.1166666666666671</v>
      </c>
      <c r="G197" s="27">
        <v>4.6133333333333333</v>
      </c>
      <c r="H197" s="27">
        <v>1.3966666666666665</v>
      </c>
      <c r="I197" s="27">
        <v>1.1399999999999999</v>
      </c>
      <c r="J197" s="27">
        <v>1.8399999999999999</v>
      </c>
      <c r="K197" s="27">
        <v>1.8933333333333333</v>
      </c>
      <c r="L197" s="27">
        <v>1.1633333333333333</v>
      </c>
      <c r="M197" s="27">
        <v>4.3466666666666667</v>
      </c>
      <c r="N197" s="27">
        <v>3.7433333333333336</v>
      </c>
      <c r="O197" s="27">
        <v>0.42333333333333334</v>
      </c>
      <c r="P197" s="27">
        <v>1.7466666666666668</v>
      </c>
      <c r="Q197" s="27">
        <v>3.92</v>
      </c>
      <c r="R197" s="27">
        <v>3.973333333333334</v>
      </c>
      <c r="S197" s="27">
        <v>4.1033333333333326</v>
      </c>
      <c r="T197" s="27">
        <v>2.3366666666666664</v>
      </c>
      <c r="U197" s="27">
        <v>5.2133333333333338</v>
      </c>
      <c r="V197" s="27">
        <v>1.4666666666666668</v>
      </c>
      <c r="W197" s="27">
        <v>2.2066666666666666</v>
      </c>
      <c r="X197" s="27">
        <v>2.2166666666666668</v>
      </c>
      <c r="Y197" s="27">
        <v>20.27</v>
      </c>
      <c r="Z197" s="27">
        <v>4.7933333333333339</v>
      </c>
      <c r="AA197" s="27">
        <v>3.2666666666666671</v>
      </c>
      <c r="AB197" s="27">
        <v>1.4666666666666666</v>
      </c>
      <c r="AC197" s="27">
        <v>3.36</v>
      </c>
      <c r="AD197" s="27">
        <v>2.23</v>
      </c>
      <c r="AE197" s="29">
        <v>1428.67</v>
      </c>
      <c r="AF197" s="29">
        <v>338546.33333333331</v>
      </c>
      <c r="AG197" s="25">
        <v>4.7545833333334349</v>
      </c>
      <c r="AH197" s="29">
        <v>1332.4844824821246</v>
      </c>
      <c r="AI197" s="27" t="s">
        <v>829</v>
      </c>
      <c r="AJ197" s="27">
        <v>93.176847335608045</v>
      </c>
      <c r="AK197" s="27">
        <v>71.749877858117827</v>
      </c>
      <c r="AL197" s="27">
        <v>164.92672519372587</v>
      </c>
      <c r="AM197" s="27">
        <v>189.07259999999999</v>
      </c>
      <c r="AN197" s="27">
        <v>65.899999999999991</v>
      </c>
      <c r="AO197" s="30">
        <v>3.5973333333333337</v>
      </c>
      <c r="AP197" s="27">
        <v>111.49333333333334</v>
      </c>
      <c r="AQ197" s="27">
        <v>125.45</v>
      </c>
      <c r="AR197" s="27">
        <v>109.21333333333332</v>
      </c>
      <c r="AS197" s="27">
        <v>11.4</v>
      </c>
      <c r="AT197" s="27">
        <v>500.30999999999995</v>
      </c>
      <c r="AU197" s="27">
        <v>4.34</v>
      </c>
      <c r="AV197" s="27">
        <v>10.28</v>
      </c>
      <c r="AW197" s="27">
        <v>4.5</v>
      </c>
      <c r="AX197" s="27">
        <v>21.74</v>
      </c>
      <c r="AY197" s="27">
        <v>52.356666666666662</v>
      </c>
      <c r="AZ197" s="27">
        <v>2.4166666666666665</v>
      </c>
      <c r="BA197" s="27">
        <v>1.1566666666666667</v>
      </c>
      <c r="BB197" s="27">
        <v>13.646666666666667</v>
      </c>
      <c r="BC197" s="27">
        <v>33.463333333333331</v>
      </c>
      <c r="BD197" s="27">
        <v>30.493333333333329</v>
      </c>
      <c r="BE197" s="27">
        <v>39.830000000000005</v>
      </c>
      <c r="BF197" s="27">
        <v>95.133333333333326</v>
      </c>
      <c r="BG197" s="27">
        <v>5.0791666666666657</v>
      </c>
      <c r="BH197" s="27">
        <v>10.983333333333334</v>
      </c>
      <c r="BI197" s="27">
        <v>13.556666666666667</v>
      </c>
      <c r="BJ197" s="27">
        <v>2.7366666666666664</v>
      </c>
      <c r="BK197" s="27">
        <v>54.06</v>
      </c>
      <c r="BL197" s="27">
        <v>10.453333333333333</v>
      </c>
      <c r="BM197" s="27">
        <v>9.6300000000000008</v>
      </c>
    </row>
    <row r="198" spans="1:65" x14ac:dyDescent="0.15">
      <c r="A198" s="13">
        <v>4638180700</v>
      </c>
      <c r="B198" t="s">
        <v>575</v>
      </c>
      <c r="C198" t="s">
        <v>576</v>
      </c>
      <c r="D198" t="s">
        <v>577</v>
      </c>
      <c r="E198" s="27">
        <v>14.646666666666667</v>
      </c>
      <c r="F198" s="27">
        <v>3.8966666666666665</v>
      </c>
      <c r="G198" s="27">
        <v>5.8500000000000005</v>
      </c>
      <c r="H198" s="27">
        <v>1.6866666666666668</v>
      </c>
      <c r="I198" s="27">
        <v>1.1333333333333331</v>
      </c>
      <c r="J198" s="27">
        <v>2.6266666666666669</v>
      </c>
      <c r="K198" s="27">
        <v>2.4933333333333336</v>
      </c>
      <c r="L198" s="27">
        <v>1.18</v>
      </c>
      <c r="M198" s="27">
        <v>5.19</v>
      </c>
      <c r="N198" s="27">
        <v>3.4966666666666666</v>
      </c>
      <c r="O198" s="27">
        <v>0.77</v>
      </c>
      <c r="P198" s="27">
        <v>2.1533333333333333</v>
      </c>
      <c r="Q198" s="27">
        <v>4.3</v>
      </c>
      <c r="R198" s="27">
        <v>4.8999999999999995</v>
      </c>
      <c r="S198" s="27">
        <v>5.1366666666666667</v>
      </c>
      <c r="T198" s="27">
        <v>2.42</v>
      </c>
      <c r="U198" s="27">
        <v>4.1399999999999997</v>
      </c>
      <c r="V198" s="27">
        <v>1.5733333333333333</v>
      </c>
      <c r="W198" s="27">
        <v>2.1766666666666663</v>
      </c>
      <c r="X198" s="27">
        <v>2.2933333333333334</v>
      </c>
      <c r="Y198" s="27">
        <v>21.3</v>
      </c>
      <c r="Z198" s="27">
        <v>5.166666666666667</v>
      </c>
      <c r="AA198" s="27">
        <v>2.9600000000000004</v>
      </c>
      <c r="AB198" s="27">
        <v>1.45</v>
      </c>
      <c r="AC198" s="27">
        <v>3.33</v>
      </c>
      <c r="AD198" s="27">
        <v>2.14</v>
      </c>
      <c r="AE198" s="29">
        <v>835.77666666666664</v>
      </c>
      <c r="AF198" s="29">
        <v>561628.33333333337</v>
      </c>
      <c r="AG198" s="25">
        <v>4.5850000000000852</v>
      </c>
      <c r="AH198" s="29">
        <v>2163.9620890970323</v>
      </c>
      <c r="AI198" s="27" t="s">
        <v>829</v>
      </c>
      <c r="AJ198" s="27">
        <v>77.611448713220796</v>
      </c>
      <c r="AK198" s="27">
        <v>83.618936139141525</v>
      </c>
      <c r="AL198" s="27">
        <v>161.23038485236231</v>
      </c>
      <c r="AM198" s="27">
        <v>191.87284999999997</v>
      </c>
      <c r="AN198" s="27">
        <v>42.39</v>
      </c>
      <c r="AO198" s="30">
        <v>3.8223333333333334</v>
      </c>
      <c r="AP198" s="27">
        <v>177.56000000000003</v>
      </c>
      <c r="AQ198" s="27">
        <v>127.08333333333333</v>
      </c>
      <c r="AR198" s="27">
        <v>72.666666666666671</v>
      </c>
      <c r="AS198" s="27">
        <v>13.156666666666666</v>
      </c>
      <c r="AT198" s="27">
        <v>492.32333333333332</v>
      </c>
      <c r="AU198" s="27">
        <v>6.3566666666666665</v>
      </c>
      <c r="AV198" s="27">
        <v>10.99</v>
      </c>
      <c r="AW198" s="27">
        <v>5.29</v>
      </c>
      <c r="AX198" s="27">
        <v>15.666666666666666</v>
      </c>
      <c r="AY198" s="27">
        <v>23.636666666666667</v>
      </c>
      <c r="AZ198" s="27">
        <v>2.0699999999999998</v>
      </c>
      <c r="BA198" s="27">
        <v>1.2033333333333334</v>
      </c>
      <c r="BB198" s="27">
        <v>13</v>
      </c>
      <c r="BC198" s="27">
        <v>23.599999999999998</v>
      </c>
      <c r="BD198" s="27">
        <v>15.38</v>
      </c>
      <c r="BE198" s="27">
        <v>27.756666666666671</v>
      </c>
      <c r="BF198" s="27">
        <v>86</v>
      </c>
      <c r="BG198" s="27">
        <v>17.349999999999998</v>
      </c>
      <c r="BH198" s="27">
        <v>9.1666666666666661</v>
      </c>
      <c r="BI198" s="27">
        <v>10</v>
      </c>
      <c r="BJ198" s="27">
        <v>2.5700000000000003</v>
      </c>
      <c r="BK198" s="27">
        <v>62.793333333333329</v>
      </c>
      <c r="BL198" s="27">
        <v>10.406666666666666</v>
      </c>
      <c r="BM198" s="27">
        <v>9.8933333333333326</v>
      </c>
    </row>
    <row r="199" spans="1:65" x14ac:dyDescent="0.15">
      <c r="A199" s="13">
        <v>4639660800</v>
      </c>
      <c r="B199" t="s">
        <v>575</v>
      </c>
      <c r="C199" t="s">
        <v>859</v>
      </c>
      <c r="D199" t="s">
        <v>860</v>
      </c>
      <c r="E199" s="27">
        <v>15.038583644654084</v>
      </c>
      <c r="F199" s="27">
        <v>5.4587318650043306</v>
      </c>
      <c r="G199" s="27">
        <v>4.2954299734118457</v>
      </c>
      <c r="H199" s="27">
        <v>2.7330073053311743</v>
      </c>
      <c r="I199" s="27">
        <v>1.0448852814639913</v>
      </c>
      <c r="J199" s="27">
        <v>3.1805112177484478</v>
      </c>
      <c r="K199" s="27">
        <v>2.3161101128133867</v>
      </c>
      <c r="L199" s="27">
        <v>1.256700157189943</v>
      </c>
      <c r="M199" s="27">
        <v>4.8361464493382416</v>
      </c>
      <c r="N199" s="27">
        <v>4.8801439713974437</v>
      </c>
      <c r="O199" s="27">
        <v>0.6228088301079916</v>
      </c>
      <c r="P199" s="27">
        <v>1.7494998869616765</v>
      </c>
      <c r="Q199" s="27">
        <v>4.2281059104830794</v>
      </c>
      <c r="R199" s="27">
        <v>4.1699900299974866</v>
      </c>
      <c r="S199" s="27">
        <v>6.7579316832736795</v>
      </c>
      <c r="T199" s="27">
        <v>3.6731958051248834</v>
      </c>
      <c r="U199" s="27">
        <v>4.6783088102486436</v>
      </c>
      <c r="V199" s="27">
        <v>1.3112096685263577</v>
      </c>
      <c r="W199" s="27">
        <v>1.5528808792344078</v>
      </c>
      <c r="X199" s="27">
        <v>1.4063871396661536</v>
      </c>
      <c r="Y199" s="27">
        <v>19.656316042028052</v>
      </c>
      <c r="Z199" s="27">
        <v>7.4354433245078368</v>
      </c>
      <c r="AA199" s="27">
        <v>3.8586869390813185</v>
      </c>
      <c r="AB199" s="27">
        <v>2.3244599368894416</v>
      </c>
      <c r="AC199" s="27">
        <v>3.3103829546347252</v>
      </c>
      <c r="AD199" s="27">
        <v>2.3043130035571937</v>
      </c>
      <c r="AE199" s="29">
        <v>1134.0900513231645</v>
      </c>
      <c r="AF199" s="29">
        <v>369514.64439200266</v>
      </c>
      <c r="AG199" s="25">
        <v>4.8254810388475375</v>
      </c>
      <c r="AH199" s="29">
        <v>1461.1410978797246</v>
      </c>
      <c r="AI199" s="27" t="s">
        <v>829</v>
      </c>
      <c r="AJ199" s="27">
        <v>74.560145096770142</v>
      </c>
      <c r="AK199" s="27">
        <v>81.893331030072972</v>
      </c>
      <c r="AL199" s="27">
        <v>156.4534761268431</v>
      </c>
      <c r="AM199" s="27">
        <v>183.27912567121442</v>
      </c>
      <c r="AN199" s="27">
        <v>60.558972565622717</v>
      </c>
      <c r="AO199" s="30">
        <v>3.7230611277489487</v>
      </c>
      <c r="AP199" s="27">
        <v>142.05317795346983</v>
      </c>
      <c r="AQ199" s="27">
        <v>111.11737452282505</v>
      </c>
      <c r="AR199" s="27">
        <v>91.270263184189716</v>
      </c>
      <c r="AS199" s="27">
        <v>9.9376905783583869</v>
      </c>
      <c r="AT199" s="27">
        <v>263.19291383189096</v>
      </c>
      <c r="AU199" s="27">
        <v>5.8190650903398407</v>
      </c>
      <c r="AV199" s="27">
        <v>11.346111958121952</v>
      </c>
      <c r="AW199" s="27">
        <v>4.482904774479179</v>
      </c>
      <c r="AX199" s="27">
        <v>21.177761516724654</v>
      </c>
      <c r="AY199" s="27">
        <v>38.347904623935705</v>
      </c>
      <c r="AZ199" s="27">
        <v>3.0744484925111837</v>
      </c>
      <c r="BA199" s="27">
        <v>1.2918838748671628</v>
      </c>
      <c r="BB199" s="27">
        <v>11.702377436896905</v>
      </c>
      <c r="BC199" s="27">
        <v>24.13234071652407</v>
      </c>
      <c r="BD199" s="27">
        <v>21.203912860723623</v>
      </c>
      <c r="BE199" s="27">
        <v>22.247498776751758</v>
      </c>
      <c r="BF199" s="27">
        <v>65.759430516416487</v>
      </c>
      <c r="BG199" s="27">
        <v>20.477192780701291</v>
      </c>
      <c r="BH199" s="27">
        <v>9.2682654225320533</v>
      </c>
      <c r="BI199" s="27">
        <v>17.062250465901837</v>
      </c>
      <c r="BJ199" s="27">
        <v>2.8934500248857504</v>
      </c>
      <c r="BK199" s="27">
        <v>50.424447777645277</v>
      </c>
      <c r="BL199" s="27">
        <v>9.5305243362619425</v>
      </c>
      <c r="BM199" s="27">
        <v>9.1774471016366945</v>
      </c>
    </row>
    <row r="200" spans="1:65" x14ac:dyDescent="0.15">
      <c r="A200" s="13">
        <v>4643620800</v>
      </c>
      <c r="B200" t="s">
        <v>575</v>
      </c>
      <c r="C200" t="s">
        <v>578</v>
      </c>
      <c r="D200" t="s">
        <v>579</v>
      </c>
      <c r="E200" s="27">
        <v>12.853333333333332</v>
      </c>
      <c r="F200" s="27">
        <v>4.873333333333334</v>
      </c>
      <c r="G200" s="27">
        <v>4.6933333333333334</v>
      </c>
      <c r="H200" s="27">
        <v>1.4666666666666666</v>
      </c>
      <c r="I200" s="27">
        <v>1.0366666666666666</v>
      </c>
      <c r="J200" s="27">
        <v>2.6066666666666669</v>
      </c>
      <c r="K200" s="27">
        <v>2.2566666666666664</v>
      </c>
      <c r="L200" s="27">
        <v>1.0266666666666666</v>
      </c>
      <c r="M200" s="27">
        <v>4.0233333333333334</v>
      </c>
      <c r="N200" s="27">
        <v>3.64</v>
      </c>
      <c r="O200" s="27">
        <v>0.58333333333333337</v>
      </c>
      <c r="P200" s="27">
        <v>1.64</v>
      </c>
      <c r="Q200" s="27">
        <v>3.34</v>
      </c>
      <c r="R200" s="27">
        <v>3.6266666666666669</v>
      </c>
      <c r="S200" s="27">
        <v>5.53</v>
      </c>
      <c r="T200" s="27">
        <v>2.9666666666666668</v>
      </c>
      <c r="U200" s="27">
        <v>4.22</v>
      </c>
      <c r="V200" s="27">
        <v>1.3266666666666667</v>
      </c>
      <c r="W200" s="27">
        <v>2.02</v>
      </c>
      <c r="X200" s="27">
        <v>1.6733333333333331</v>
      </c>
      <c r="Y200" s="27">
        <v>18.343333333333334</v>
      </c>
      <c r="Z200" s="27">
        <v>5.3566666666666665</v>
      </c>
      <c r="AA200" s="27">
        <v>2.8533333333333335</v>
      </c>
      <c r="AB200" s="27">
        <v>1.2899999999999998</v>
      </c>
      <c r="AC200" s="27">
        <v>2.7333333333333329</v>
      </c>
      <c r="AD200" s="27">
        <v>2.25</v>
      </c>
      <c r="AE200" s="29">
        <v>1111.3900000000001</v>
      </c>
      <c r="AF200" s="29">
        <v>450933.33333333331</v>
      </c>
      <c r="AG200" s="25">
        <v>4.6291666666666638</v>
      </c>
      <c r="AH200" s="29">
        <v>1743.3125172754092</v>
      </c>
      <c r="AI200" s="27" t="s">
        <v>829</v>
      </c>
      <c r="AJ200" s="27">
        <v>84.188198992859867</v>
      </c>
      <c r="AK200" s="27">
        <v>47.865568888216409</v>
      </c>
      <c r="AL200" s="27">
        <v>132.05376788107628</v>
      </c>
      <c r="AM200" s="27">
        <v>182.71974999999998</v>
      </c>
      <c r="AN200" s="27">
        <v>42</v>
      </c>
      <c r="AO200" s="30">
        <v>3.5746666666666669</v>
      </c>
      <c r="AP200" s="27">
        <v>126.5</v>
      </c>
      <c r="AQ200" s="27">
        <v>164.33333333333334</v>
      </c>
      <c r="AR200" s="27">
        <v>103.08333333333333</v>
      </c>
      <c r="AS200" s="27">
        <v>10.176666666666668</v>
      </c>
      <c r="AT200" s="27">
        <v>327.07333333333332</v>
      </c>
      <c r="AU200" s="27">
        <v>5.1233333333333331</v>
      </c>
      <c r="AV200" s="27">
        <v>11.223333333333334</v>
      </c>
      <c r="AW200" s="27">
        <v>4.3233333333333333</v>
      </c>
      <c r="AX200" s="27">
        <v>20.843333333333334</v>
      </c>
      <c r="AY200" s="27">
        <v>33.333333333333336</v>
      </c>
      <c r="AZ200" s="27">
        <v>2.7566666666666664</v>
      </c>
      <c r="BA200" s="27">
        <v>1.2866666666666668</v>
      </c>
      <c r="BB200" s="27">
        <v>14.536666666666667</v>
      </c>
      <c r="BC200" s="27">
        <v>24.126666666666665</v>
      </c>
      <c r="BD200" s="27">
        <v>25.02</v>
      </c>
      <c r="BE200" s="27">
        <v>25.923333333333332</v>
      </c>
      <c r="BF200" s="27">
        <v>90.06</v>
      </c>
      <c r="BG200" s="27">
        <v>4.25</v>
      </c>
      <c r="BH200" s="27">
        <v>10.166666666666666</v>
      </c>
      <c r="BI200" s="27">
        <v>15.466666666666667</v>
      </c>
      <c r="BJ200" s="27">
        <v>2.44</v>
      </c>
      <c r="BK200" s="27">
        <v>41.81666666666667</v>
      </c>
      <c r="BL200" s="27">
        <v>9.5233333333333334</v>
      </c>
      <c r="BM200" s="27">
        <v>10.636666666666668</v>
      </c>
    </row>
    <row r="201" spans="1:65" x14ac:dyDescent="0.15">
      <c r="A201" s="13">
        <v>4716860300</v>
      </c>
      <c r="B201" t="s">
        <v>580</v>
      </c>
      <c r="C201" t="s">
        <v>581</v>
      </c>
      <c r="D201" t="s">
        <v>582</v>
      </c>
      <c r="E201" s="27">
        <v>14.479999999999999</v>
      </c>
      <c r="F201" s="27">
        <v>5.68</v>
      </c>
      <c r="G201" s="27">
        <v>4.8566666666666665</v>
      </c>
      <c r="H201" s="27">
        <v>1.28</v>
      </c>
      <c r="I201" s="27">
        <v>1.0599999999999998</v>
      </c>
      <c r="J201" s="27">
        <v>2.3366666666666664</v>
      </c>
      <c r="K201" s="27">
        <v>2.2833333333333332</v>
      </c>
      <c r="L201" s="27">
        <v>1.17</v>
      </c>
      <c r="M201" s="27">
        <v>3.9966666666666666</v>
      </c>
      <c r="N201" s="27">
        <v>3.81</v>
      </c>
      <c r="O201" s="27">
        <v>0.60666666666666658</v>
      </c>
      <c r="P201" s="27">
        <v>1.8933333333333333</v>
      </c>
      <c r="Q201" s="27">
        <v>3.9800000000000004</v>
      </c>
      <c r="R201" s="27">
        <v>4.1433333333333335</v>
      </c>
      <c r="S201" s="27">
        <v>4.3633333333333333</v>
      </c>
      <c r="T201" s="27">
        <v>2.5366666666666666</v>
      </c>
      <c r="U201" s="27">
        <v>4.3066666666666666</v>
      </c>
      <c r="V201" s="27">
        <v>1.3766666666666667</v>
      </c>
      <c r="W201" s="27">
        <v>2.0266666666666668</v>
      </c>
      <c r="X201" s="27">
        <v>2.2633333333333336</v>
      </c>
      <c r="Y201" s="27">
        <v>19.476666666666667</v>
      </c>
      <c r="Z201" s="27">
        <v>4.8633333333333333</v>
      </c>
      <c r="AA201" s="27">
        <v>2.9</v>
      </c>
      <c r="AB201" s="27">
        <v>1.1399999999999999</v>
      </c>
      <c r="AC201" s="27">
        <v>2.7966666666666669</v>
      </c>
      <c r="AD201" s="27">
        <v>2.2166666666666668</v>
      </c>
      <c r="AE201" s="29">
        <v>1341.3766666666668</v>
      </c>
      <c r="AF201" s="29">
        <v>404898</v>
      </c>
      <c r="AG201" s="25">
        <v>4.6440666666668147</v>
      </c>
      <c r="AH201" s="29">
        <v>1573.461514228786</v>
      </c>
      <c r="AI201" s="27" t="s">
        <v>829</v>
      </c>
      <c r="AJ201" s="27">
        <v>78.189252255555559</v>
      </c>
      <c r="AK201" s="27">
        <v>68.43851066448282</v>
      </c>
      <c r="AL201" s="27">
        <v>146.62776292003838</v>
      </c>
      <c r="AM201" s="27">
        <v>193.48419999999999</v>
      </c>
      <c r="AN201" s="27">
        <v>50.663333333333334</v>
      </c>
      <c r="AO201" s="30">
        <v>3.5986666666666665</v>
      </c>
      <c r="AP201" s="27">
        <v>100.66666666666667</v>
      </c>
      <c r="AQ201" s="27">
        <v>124.33333333333333</v>
      </c>
      <c r="AR201" s="27">
        <v>94.666666666666671</v>
      </c>
      <c r="AS201" s="27">
        <v>10.763333333333334</v>
      </c>
      <c r="AT201" s="27">
        <v>483.20666666666671</v>
      </c>
      <c r="AU201" s="27">
        <v>4.4766666666666666</v>
      </c>
      <c r="AV201" s="27">
        <v>10.99</v>
      </c>
      <c r="AW201" s="27">
        <v>4.41</v>
      </c>
      <c r="AX201" s="27">
        <v>16.2</v>
      </c>
      <c r="AY201" s="27">
        <v>44.333333333333336</v>
      </c>
      <c r="AZ201" s="27">
        <v>1.9533333333333331</v>
      </c>
      <c r="BA201" s="27">
        <v>0.95666666666666667</v>
      </c>
      <c r="BB201" s="27">
        <v>14.566666666666668</v>
      </c>
      <c r="BC201" s="27">
        <v>26.303333333333331</v>
      </c>
      <c r="BD201" s="27">
        <v>25.656666666666666</v>
      </c>
      <c r="BE201" s="27">
        <v>26.516666666666666</v>
      </c>
      <c r="BF201" s="27">
        <v>68.333333333333329</v>
      </c>
      <c r="BG201" s="27">
        <v>34</v>
      </c>
      <c r="BH201" s="27">
        <v>12.469999999999999</v>
      </c>
      <c r="BI201" s="27">
        <v>16.066666666666666</v>
      </c>
      <c r="BJ201" s="27">
        <v>2.4233333333333333</v>
      </c>
      <c r="BK201" s="27">
        <v>52.133333333333333</v>
      </c>
      <c r="BL201" s="27">
        <v>10.57</v>
      </c>
      <c r="BM201" s="27">
        <v>10.233333333333333</v>
      </c>
    </row>
    <row r="202" spans="1:65" x14ac:dyDescent="0.15">
      <c r="A202" s="13">
        <v>4718260330</v>
      </c>
      <c r="B202" t="s">
        <v>580</v>
      </c>
      <c r="C202" t="s">
        <v>583</v>
      </c>
      <c r="D202" t="s">
        <v>584</v>
      </c>
      <c r="E202" s="27">
        <v>14.014229697201023</v>
      </c>
      <c r="F202" s="27">
        <v>4.8833163385803262</v>
      </c>
      <c r="G202" s="27">
        <v>4.6622939698872505</v>
      </c>
      <c r="H202" s="27">
        <v>1.0914868645838782</v>
      </c>
      <c r="I202" s="27">
        <v>1.0863851665967417</v>
      </c>
      <c r="J202" s="27">
        <v>2.0189354619742068</v>
      </c>
      <c r="K202" s="27">
        <v>1.9538149038180046</v>
      </c>
      <c r="L202" s="27">
        <v>1.0119604985533484</v>
      </c>
      <c r="M202" s="27">
        <v>4.0759855568077041</v>
      </c>
      <c r="N202" s="27">
        <v>3.1299652057085132</v>
      </c>
      <c r="O202" s="27">
        <v>0.53811848375436255</v>
      </c>
      <c r="P202" s="27">
        <v>1.7096177741896845</v>
      </c>
      <c r="Q202" s="27">
        <v>3.3472519777159082</v>
      </c>
      <c r="R202" s="27">
        <v>3.9634419398054028</v>
      </c>
      <c r="S202" s="27">
        <v>4.3746476041051414</v>
      </c>
      <c r="T202" s="27">
        <v>2.6614490663431174</v>
      </c>
      <c r="U202" s="27">
        <v>4.1807635102179352</v>
      </c>
      <c r="V202" s="27">
        <v>1.4190723243688768</v>
      </c>
      <c r="W202" s="27">
        <v>1.9192977832530378</v>
      </c>
      <c r="X202" s="27">
        <v>1.9220820163896175</v>
      </c>
      <c r="Y202" s="27">
        <v>20.031890374452715</v>
      </c>
      <c r="Z202" s="27">
        <v>4.9232663692258338</v>
      </c>
      <c r="AA202" s="27">
        <v>3.2820320407283181</v>
      </c>
      <c r="AB202" s="27">
        <v>1.2588386328085683</v>
      </c>
      <c r="AC202" s="27">
        <v>3.2572870793627637</v>
      </c>
      <c r="AD202" s="27">
        <v>2.082345352919214</v>
      </c>
      <c r="AE202" s="29">
        <v>911.81830634668415</v>
      </c>
      <c r="AF202" s="29">
        <v>342146.89953059732</v>
      </c>
      <c r="AG202" s="25">
        <v>4.7487352980872126</v>
      </c>
      <c r="AH202" s="29">
        <v>1345.360962212224</v>
      </c>
      <c r="AI202" s="27" t="s">
        <v>829</v>
      </c>
      <c r="AJ202" s="27">
        <v>104.49880444154053</v>
      </c>
      <c r="AK202" s="27">
        <v>46.671095918590858</v>
      </c>
      <c r="AL202" s="27">
        <v>151.16990036013138</v>
      </c>
      <c r="AM202" s="27">
        <v>191.13894344587084</v>
      </c>
      <c r="AN202" s="27">
        <v>48.499206103063834</v>
      </c>
      <c r="AO202" s="30">
        <v>3.5258267920048341</v>
      </c>
      <c r="AP202" s="27">
        <v>85.061557531452266</v>
      </c>
      <c r="AQ202" s="27">
        <v>94.650617714523221</v>
      </c>
      <c r="AR202" s="27">
        <v>83.066521384895665</v>
      </c>
      <c r="AS202" s="27">
        <v>9.6222049705163268</v>
      </c>
      <c r="AT202" s="27">
        <v>500.72184412514542</v>
      </c>
      <c r="AU202" s="27">
        <v>4.6729052959270616</v>
      </c>
      <c r="AV202" s="27">
        <v>10.209995169889018</v>
      </c>
      <c r="AW202" s="27">
        <v>4.572033787210759</v>
      </c>
      <c r="AX202" s="27">
        <v>16.056864874122162</v>
      </c>
      <c r="AY202" s="27">
        <v>40.417491451055866</v>
      </c>
      <c r="AZ202" s="27">
        <v>2.6819516768035618</v>
      </c>
      <c r="BA202" s="27">
        <v>1.0346343171067283</v>
      </c>
      <c r="BB202" s="27">
        <v>15.266787492745648</v>
      </c>
      <c r="BC202" s="27">
        <v>38.26993300334243</v>
      </c>
      <c r="BD202" s="27">
        <v>25.01036162372138</v>
      </c>
      <c r="BE202" s="27">
        <v>47.294193655151787</v>
      </c>
      <c r="BF202" s="27">
        <v>86.830573809705683</v>
      </c>
      <c r="BG202" s="27">
        <v>6.984733779545536</v>
      </c>
      <c r="BH202" s="27">
        <v>11.736891318746316</v>
      </c>
      <c r="BI202" s="27">
        <v>14.891396358897843</v>
      </c>
      <c r="BJ202" s="27">
        <v>3.229476495843842</v>
      </c>
      <c r="BK202" s="27">
        <v>55.365722223340981</v>
      </c>
      <c r="BL202" s="27">
        <v>9.7705561308726008</v>
      </c>
      <c r="BM202" s="27">
        <v>12.247937194936389</v>
      </c>
    </row>
    <row r="203" spans="1:65" x14ac:dyDescent="0.15">
      <c r="A203" s="13">
        <v>4727180400</v>
      </c>
      <c r="B203" t="s">
        <v>580</v>
      </c>
      <c r="C203" t="s">
        <v>585</v>
      </c>
      <c r="D203" t="s">
        <v>586</v>
      </c>
      <c r="E203" s="27">
        <v>11.5</v>
      </c>
      <c r="F203" s="27">
        <v>3.9633333333333329</v>
      </c>
      <c r="G203" s="27">
        <v>4.8500000000000005</v>
      </c>
      <c r="H203" s="27">
        <v>1.2833333333333332</v>
      </c>
      <c r="I203" s="27">
        <v>1.1133333333333333</v>
      </c>
      <c r="J203" s="27">
        <v>3.4499999999999997</v>
      </c>
      <c r="K203" s="27">
        <v>1.9433333333333334</v>
      </c>
      <c r="L203" s="27">
        <v>1.1233333333333333</v>
      </c>
      <c r="M203" s="27">
        <v>3.1166666666666667</v>
      </c>
      <c r="N203" s="27">
        <v>3.7666666666666671</v>
      </c>
      <c r="O203" s="27">
        <v>0.56000000000000005</v>
      </c>
      <c r="P203" s="27">
        <v>1.8</v>
      </c>
      <c r="Q203" s="27">
        <v>3.9833333333333329</v>
      </c>
      <c r="R203" s="27">
        <v>3.39</v>
      </c>
      <c r="S203" s="27">
        <v>6.586666666666666</v>
      </c>
      <c r="T203" s="27">
        <v>2.3533333333333335</v>
      </c>
      <c r="U203" s="27">
        <v>4.4766666666666666</v>
      </c>
      <c r="V203" s="27">
        <v>1.22</v>
      </c>
      <c r="W203" s="27">
        <v>1.75</v>
      </c>
      <c r="X203" s="27">
        <v>1.64</v>
      </c>
      <c r="Y203" s="27">
        <v>18.849999999999998</v>
      </c>
      <c r="Z203" s="27">
        <v>4.4266666666666667</v>
      </c>
      <c r="AA203" s="27">
        <v>3.03</v>
      </c>
      <c r="AB203" s="27">
        <v>1.3433333333333335</v>
      </c>
      <c r="AC203" s="27">
        <v>2.21</v>
      </c>
      <c r="AD203" s="27">
        <v>2.1433333333333331</v>
      </c>
      <c r="AE203" s="29">
        <v>962.5100000000001</v>
      </c>
      <c r="AF203" s="29">
        <v>337591</v>
      </c>
      <c r="AG203" s="25">
        <v>4.185833333333556</v>
      </c>
      <c r="AH203" s="29">
        <v>1240.1141145773302</v>
      </c>
      <c r="AI203" s="27" t="s">
        <v>829</v>
      </c>
      <c r="AJ203" s="27">
        <v>97.680333886169947</v>
      </c>
      <c r="AK203" s="27">
        <v>62.414781124180941</v>
      </c>
      <c r="AL203" s="27">
        <v>160.0951150103509</v>
      </c>
      <c r="AM203" s="27">
        <v>193.48419999999999</v>
      </c>
      <c r="AN203" s="27">
        <v>48.263333333333328</v>
      </c>
      <c r="AO203" s="30">
        <v>3.5289999999999999</v>
      </c>
      <c r="AP203" s="27">
        <v>111.44666666666667</v>
      </c>
      <c r="AQ203" s="27">
        <v>135.72000000000003</v>
      </c>
      <c r="AR203" s="27">
        <v>82.616666666666674</v>
      </c>
      <c r="AS203" s="27">
        <v>9.34</v>
      </c>
      <c r="AT203" s="27">
        <v>335.55666666666667</v>
      </c>
      <c r="AU203" s="27">
        <v>3.8266666666666667</v>
      </c>
      <c r="AV203" s="27">
        <v>10.123333333333333</v>
      </c>
      <c r="AW203" s="27">
        <v>3.7099999999999995</v>
      </c>
      <c r="AX203" s="27">
        <v>24.123333333333335</v>
      </c>
      <c r="AY203" s="27">
        <v>33.203333333333333</v>
      </c>
      <c r="AZ203" s="27">
        <v>1.2533333333333332</v>
      </c>
      <c r="BA203" s="27">
        <v>1.0166666666666668</v>
      </c>
      <c r="BB203" s="27">
        <v>14.353333333333333</v>
      </c>
      <c r="BC203" s="27">
        <v>40.666666666666664</v>
      </c>
      <c r="BD203" s="27">
        <v>38.943333333333335</v>
      </c>
      <c r="BE203" s="27">
        <v>39.583333333333336</v>
      </c>
      <c r="BF203" s="27">
        <v>79.650000000000006</v>
      </c>
      <c r="BG203" s="27">
        <v>14.444444444444443</v>
      </c>
      <c r="BH203" s="27">
        <v>13.87</v>
      </c>
      <c r="BI203" s="27">
        <v>12.5</v>
      </c>
      <c r="BJ203" s="27">
        <v>2.543333333333333</v>
      </c>
      <c r="BK203" s="27">
        <v>53.023333333333333</v>
      </c>
      <c r="BL203" s="27">
        <v>9.43</v>
      </c>
      <c r="BM203" s="27">
        <v>11.406666666666666</v>
      </c>
    </row>
    <row r="204" spans="1:65" x14ac:dyDescent="0.15">
      <c r="A204" s="13">
        <v>4728940500</v>
      </c>
      <c r="B204" t="s">
        <v>580</v>
      </c>
      <c r="C204" t="s">
        <v>587</v>
      </c>
      <c r="D204" t="s">
        <v>588</v>
      </c>
      <c r="E204" s="27">
        <v>12.513333333333334</v>
      </c>
      <c r="F204" s="27">
        <v>4.4466666666666672</v>
      </c>
      <c r="G204" s="27">
        <v>4.6833333333333336</v>
      </c>
      <c r="H204" s="27">
        <v>1.1599999999999999</v>
      </c>
      <c r="I204" s="27">
        <v>0.9900000000000001</v>
      </c>
      <c r="J204" s="27">
        <v>2.2200000000000002</v>
      </c>
      <c r="K204" s="27">
        <v>1.8966666666666667</v>
      </c>
      <c r="L204" s="27">
        <v>1.1500000000000001</v>
      </c>
      <c r="M204" s="27">
        <v>4.0166666666666666</v>
      </c>
      <c r="N204" s="27">
        <v>3.2733333333333334</v>
      </c>
      <c r="O204" s="27">
        <v>0.59333333333333327</v>
      </c>
      <c r="P204" s="27">
        <v>1.7466666666666668</v>
      </c>
      <c r="Q204" s="27">
        <v>3.8066666666666666</v>
      </c>
      <c r="R204" s="27">
        <v>3.3666666666666671</v>
      </c>
      <c r="S204" s="27">
        <v>3.8666666666666671</v>
      </c>
      <c r="T204" s="27">
        <v>2.1966666666666668</v>
      </c>
      <c r="U204" s="27">
        <v>4.0333333333333332</v>
      </c>
      <c r="V204" s="27">
        <v>1.1866666666666665</v>
      </c>
      <c r="W204" s="27">
        <v>1.9433333333333334</v>
      </c>
      <c r="X204" s="27">
        <v>1.8166666666666664</v>
      </c>
      <c r="Y204" s="27">
        <v>19.583333333333332</v>
      </c>
      <c r="Z204" s="27">
        <v>4.3833333333333329</v>
      </c>
      <c r="AA204" s="27">
        <v>2.73</v>
      </c>
      <c r="AB204" s="27">
        <v>0.91333333333333344</v>
      </c>
      <c r="AC204" s="27">
        <v>2.9466666666666668</v>
      </c>
      <c r="AD204" s="27">
        <v>1.9799999999999998</v>
      </c>
      <c r="AE204" s="29">
        <v>887.0333333333333</v>
      </c>
      <c r="AF204" s="29">
        <v>341706.33333333331</v>
      </c>
      <c r="AG204" s="25">
        <v>4.475333333333432</v>
      </c>
      <c r="AH204" s="29">
        <v>1302.6095322111707</v>
      </c>
      <c r="AI204" s="27" t="s">
        <v>829</v>
      </c>
      <c r="AJ204" s="27">
        <v>97.105617511501421</v>
      </c>
      <c r="AK204" s="27">
        <v>75.195949935494625</v>
      </c>
      <c r="AL204" s="27">
        <v>172.30156744699605</v>
      </c>
      <c r="AM204" s="27">
        <v>189.91210000000001</v>
      </c>
      <c r="AN204" s="27">
        <v>46.266666666666673</v>
      </c>
      <c r="AO204" s="30">
        <v>3.7436666666666665</v>
      </c>
      <c r="AP204" s="27">
        <v>91</v>
      </c>
      <c r="AQ204" s="27">
        <v>112</v>
      </c>
      <c r="AR204" s="27">
        <v>91.59999999999998</v>
      </c>
      <c r="AS204" s="27">
        <v>9.58</v>
      </c>
      <c r="AT204" s="27">
        <v>510.10000000000008</v>
      </c>
      <c r="AU204" s="27">
        <v>4.3266666666666671</v>
      </c>
      <c r="AV204" s="27">
        <v>10.99</v>
      </c>
      <c r="AW204" s="27">
        <v>4.123333333333334</v>
      </c>
      <c r="AX204" s="27">
        <v>16.2</v>
      </c>
      <c r="AY204" s="27">
        <v>39.799999999999997</v>
      </c>
      <c r="AZ204" s="27">
        <v>1.406666666666667</v>
      </c>
      <c r="BA204" s="27">
        <v>0.97333333333333327</v>
      </c>
      <c r="BB204" s="27">
        <v>15.449999999999998</v>
      </c>
      <c r="BC204" s="27">
        <v>37.023333333333333</v>
      </c>
      <c r="BD204" s="27">
        <v>26.156666666666666</v>
      </c>
      <c r="BE204" s="27">
        <v>31.78</v>
      </c>
      <c r="BF204" s="27">
        <v>65.39</v>
      </c>
      <c r="BG204" s="27">
        <v>14.99</v>
      </c>
      <c r="BH204" s="27">
        <v>11.066666666666668</v>
      </c>
      <c r="BI204" s="27">
        <v>21.399999999999995</v>
      </c>
      <c r="BJ204" s="27">
        <v>2.36</v>
      </c>
      <c r="BK204" s="27">
        <v>39.4</v>
      </c>
      <c r="BL204" s="27">
        <v>9.64</v>
      </c>
      <c r="BM204" s="27">
        <v>6.9233333333333329</v>
      </c>
    </row>
    <row r="205" spans="1:65" x14ac:dyDescent="0.15">
      <c r="A205" s="13">
        <v>4732820600</v>
      </c>
      <c r="B205" t="s">
        <v>580</v>
      </c>
      <c r="C205" t="s">
        <v>589</v>
      </c>
      <c r="D205" t="s">
        <v>590</v>
      </c>
      <c r="E205" s="27">
        <v>12.479999999999999</v>
      </c>
      <c r="F205" s="27">
        <v>4.1333333333333329</v>
      </c>
      <c r="G205" s="27">
        <v>4.6433333333333335</v>
      </c>
      <c r="H205" s="27">
        <v>1.1333333333333335</v>
      </c>
      <c r="I205" s="27">
        <v>0.9900000000000001</v>
      </c>
      <c r="J205" s="27">
        <v>2.6199999999999997</v>
      </c>
      <c r="K205" s="27">
        <v>2.0233333333333334</v>
      </c>
      <c r="L205" s="27">
        <v>1.0833333333333333</v>
      </c>
      <c r="M205" s="27">
        <v>4.166666666666667</v>
      </c>
      <c r="N205" s="27">
        <v>3.84</v>
      </c>
      <c r="O205" s="27">
        <v>0.6</v>
      </c>
      <c r="P205" s="27">
        <v>1.74</v>
      </c>
      <c r="Q205" s="27">
        <v>3.84</v>
      </c>
      <c r="R205" s="27">
        <v>3.3266666666666667</v>
      </c>
      <c r="S205" s="27">
        <v>4.0466666666666669</v>
      </c>
      <c r="T205" s="27">
        <v>2.3966666666666665</v>
      </c>
      <c r="U205" s="27">
        <v>4.5566666666666658</v>
      </c>
      <c r="V205" s="27">
        <v>1.2233333333333334</v>
      </c>
      <c r="W205" s="27">
        <v>1.9333333333333333</v>
      </c>
      <c r="X205" s="27">
        <v>1.8733333333333333</v>
      </c>
      <c r="Y205" s="27">
        <v>18.916666666666668</v>
      </c>
      <c r="Z205" s="27">
        <v>4.1700000000000008</v>
      </c>
      <c r="AA205" s="27">
        <v>2.81</v>
      </c>
      <c r="AB205" s="27">
        <v>0.89333333333333342</v>
      </c>
      <c r="AC205" s="27">
        <v>2.8666666666666667</v>
      </c>
      <c r="AD205" s="27">
        <v>2.0766666666666667</v>
      </c>
      <c r="AE205" s="29">
        <v>1286.6333333333332</v>
      </c>
      <c r="AF205" s="29">
        <v>347062</v>
      </c>
      <c r="AG205" s="25">
        <v>4.2902666666668381</v>
      </c>
      <c r="AH205" s="29">
        <v>1292.3392160602934</v>
      </c>
      <c r="AI205" s="27" t="s">
        <v>829</v>
      </c>
      <c r="AJ205" s="27">
        <v>95.791681530641867</v>
      </c>
      <c r="AK205" s="27">
        <v>52.554181486570201</v>
      </c>
      <c r="AL205" s="27">
        <v>148.34586301721208</v>
      </c>
      <c r="AM205" s="27">
        <v>190.25210000000001</v>
      </c>
      <c r="AN205" s="27">
        <v>48.66</v>
      </c>
      <c r="AO205" s="30">
        <v>3.7236666666666665</v>
      </c>
      <c r="AP205" s="27">
        <v>78.99666666666667</v>
      </c>
      <c r="AQ205" s="27">
        <v>96.030000000000015</v>
      </c>
      <c r="AR205" s="27">
        <v>99.733333333333334</v>
      </c>
      <c r="AS205" s="27">
        <v>9.58</v>
      </c>
      <c r="AT205" s="27">
        <v>466.24333333333334</v>
      </c>
      <c r="AU205" s="27">
        <v>4.873333333333334</v>
      </c>
      <c r="AV205" s="27">
        <v>10.623333333333333</v>
      </c>
      <c r="AW205" s="27">
        <v>4.25</v>
      </c>
      <c r="AX205" s="27">
        <v>19.266666666666666</v>
      </c>
      <c r="AY205" s="27">
        <v>41</v>
      </c>
      <c r="AZ205" s="27">
        <v>1.9966666666666668</v>
      </c>
      <c r="BA205" s="27">
        <v>1.0233333333333334</v>
      </c>
      <c r="BB205" s="27">
        <v>9.5500000000000007</v>
      </c>
      <c r="BC205" s="27">
        <v>32.506666666666668</v>
      </c>
      <c r="BD205" s="27">
        <v>28.473333333333333</v>
      </c>
      <c r="BE205" s="27">
        <v>26.77</v>
      </c>
      <c r="BF205" s="27">
        <v>68.833333333333329</v>
      </c>
      <c r="BG205" s="27">
        <v>5.4950000000000001</v>
      </c>
      <c r="BH205" s="27">
        <v>13.13</v>
      </c>
      <c r="BI205" s="27">
        <v>16.25</v>
      </c>
      <c r="BJ205" s="27">
        <v>2.3966666666666665</v>
      </c>
      <c r="BK205" s="27">
        <v>52.633333333333333</v>
      </c>
      <c r="BL205" s="27">
        <v>9.6166666666666671</v>
      </c>
      <c r="BM205" s="27">
        <v>8.1866666666666656</v>
      </c>
    </row>
    <row r="206" spans="1:65" x14ac:dyDescent="0.15">
      <c r="A206" s="13">
        <v>4734100640</v>
      </c>
      <c r="B206" t="s">
        <v>580</v>
      </c>
      <c r="C206" t="s">
        <v>591</v>
      </c>
      <c r="D206" t="s">
        <v>592</v>
      </c>
      <c r="E206" s="27">
        <v>12.203333333333333</v>
      </c>
      <c r="F206" s="27">
        <v>4.7633333333333328</v>
      </c>
      <c r="G206" s="27">
        <v>4.916666666666667</v>
      </c>
      <c r="H206" s="27">
        <v>1.27</v>
      </c>
      <c r="I206" s="27">
        <v>1.0566666666666666</v>
      </c>
      <c r="J206" s="27">
        <v>2.313333333333333</v>
      </c>
      <c r="K206" s="27">
        <v>2.1800000000000002</v>
      </c>
      <c r="L206" s="27">
        <v>1.25</v>
      </c>
      <c r="M206" s="27">
        <v>4.3933333333333335</v>
      </c>
      <c r="N206" s="27">
        <v>4.4066666666666663</v>
      </c>
      <c r="O206" s="27">
        <v>0.55999999999999994</v>
      </c>
      <c r="P206" s="27">
        <v>1.93</v>
      </c>
      <c r="Q206" s="27">
        <v>3.9933333333333336</v>
      </c>
      <c r="R206" s="27">
        <v>3.3966666666666665</v>
      </c>
      <c r="S206" s="27">
        <v>4.45</v>
      </c>
      <c r="T206" s="27">
        <v>2.3366666666666664</v>
      </c>
      <c r="U206" s="27">
        <v>4.3833333333333329</v>
      </c>
      <c r="V206" s="27">
        <v>1.2866666666666668</v>
      </c>
      <c r="W206" s="27">
        <v>2.0033333333333334</v>
      </c>
      <c r="X206" s="27">
        <v>2.3199999999999998</v>
      </c>
      <c r="Y206" s="27">
        <v>19.48</v>
      </c>
      <c r="Z206" s="27">
        <v>4.7233333333333336</v>
      </c>
      <c r="AA206" s="27">
        <v>3.16</v>
      </c>
      <c r="AB206" s="27">
        <v>1.3133333333333335</v>
      </c>
      <c r="AC206" s="27">
        <v>3.17</v>
      </c>
      <c r="AD206" s="27">
        <v>2.16</v>
      </c>
      <c r="AE206" s="29">
        <v>923</v>
      </c>
      <c r="AF206" s="29">
        <v>315490</v>
      </c>
      <c r="AG206" s="25">
        <v>4.4725000000001902</v>
      </c>
      <c r="AH206" s="29">
        <v>1205.9988950176341</v>
      </c>
      <c r="AI206" s="27">
        <v>177.01356809690387</v>
      </c>
      <c r="AJ206" s="27" t="s">
        <v>829</v>
      </c>
      <c r="AK206" s="27" t="s">
        <v>829</v>
      </c>
      <c r="AL206" s="27">
        <v>177.01356809690387</v>
      </c>
      <c r="AM206" s="27">
        <v>190.02419999999998</v>
      </c>
      <c r="AN206" s="27">
        <v>32.833333333333336</v>
      </c>
      <c r="AO206" s="30">
        <v>3.6823333333333337</v>
      </c>
      <c r="AP206" s="27">
        <v>105.05666666666667</v>
      </c>
      <c r="AQ206" s="27">
        <v>131.16666666666666</v>
      </c>
      <c r="AR206" s="27">
        <v>86.223333333333343</v>
      </c>
      <c r="AS206" s="27">
        <v>8.99</v>
      </c>
      <c r="AT206" s="27">
        <v>447.13333333333327</v>
      </c>
      <c r="AU206" s="27">
        <v>5.0666666666666664</v>
      </c>
      <c r="AV206" s="27">
        <v>10.756666666666666</v>
      </c>
      <c r="AW206" s="27">
        <v>4.1500000000000004</v>
      </c>
      <c r="AX206" s="27">
        <v>14.113333333333335</v>
      </c>
      <c r="AY206" s="27">
        <v>26.693333333333332</v>
      </c>
      <c r="AZ206" s="27">
        <v>1.89</v>
      </c>
      <c r="BA206" s="27">
        <v>1.1466666666666667</v>
      </c>
      <c r="BB206" s="27">
        <v>11.633333333333333</v>
      </c>
      <c r="BC206" s="27">
        <v>45.133333333333326</v>
      </c>
      <c r="BD206" s="27">
        <v>33.556666666666665</v>
      </c>
      <c r="BE206" s="27">
        <v>40.516666666666666</v>
      </c>
      <c r="BF206" s="27">
        <v>115.16666666666667</v>
      </c>
      <c r="BG206" s="27">
        <v>9.99</v>
      </c>
      <c r="BH206" s="27">
        <v>12.49</v>
      </c>
      <c r="BI206" s="27">
        <v>6.330000000000001</v>
      </c>
      <c r="BJ206" s="27">
        <v>2.6066666666666669</v>
      </c>
      <c r="BK206" s="27">
        <v>69.11</v>
      </c>
      <c r="BL206" s="27">
        <v>10.316666666666666</v>
      </c>
      <c r="BM206" s="27">
        <v>9.1833333333333318</v>
      </c>
    </row>
    <row r="207" spans="1:65" x14ac:dyDescent="0.15">
      <c r="A207" s="13">
        <v>4734980325</v>
      </c>
      <c r="B207" t="s">
        <v>580</v>
      </c>
      <c r="C207" t="s">
        <v>593</v>
      </c>
      <c r="D207" t="s">
        <v>861</v>
      </c>
      <c r="E207" s="27">
        <v>13.57</v>
      </c>
      <c r="F207" s="27">
        <v>5.1533333333333333</v>
      </c>
      <c r="G207" s="27">
        <v>4.6966666666666663</v>
      </c>
      <c r="H207" s="27">
        <v>1.17</v>
      </c>
      <c r="I207" s="27">
        <v>1.0266666666666666</v>
      </c>
      <c r="J207" s="27">
        <v>2.4133333333333336</v>
      </c>
      <c r="K207" s="27">
        <v>1.7833333333333332</v>
      </c>
      <c r="L207" s="27">
        <v>1.1466666666666667</v>
      </c>
      <c r="M207" s="27">
        <v>4.3366666666666669</v>
      </c>
      <c r="N207" s="27">
        <v>3.043333333333333</v>
      </c>
      <c r="O207" s="27">
        <v>0.55333333333333334</v>
      </c>
      <c r="P207" s="27">
        <v>1.8266666666666669</v>
      </c>
      <c r="Q207" s="27">
        <v>3.8366666666666664</v>
      </c>
      <c r="R207" s="27">
        <v>3.6966666666666668</v>
      </c>
      <c r="S207" s="27">
        <v>4.6533333333333333</v>
      </c>
      <c r="T207" s="27">
        <v>2.33</v>
      </c>
      <c r="U207" s="27">
        <v>4.55</v>
      </c>
      <c r="V207" s="27">
        <v>1.3033333333333335</v>
      </c>
      <c r="W207" s="27">
        <v>2.0500000000000003</v>
      </c>
      <c r="X207" s="27">
        <v>1.8399999999999999</v>
      </c>
      <c r="Y207" s="27">
        <v>20.56</v>
      </c>
      <c r="Z207" s="27">
        <v>4.26</v>
      </c>
      <c r="AA207" s="27">
        <v>2.8266666666666667</v>
      </c>
      <c r="AB207" s="27">
        <v>1.0733333333333333</v>
      </c>
      <c r="AC207" s="27">
        <v>2.9733333333333332</v>
      </c>
      <c r="AD207" s="27">
        <v>2.1700000000000004</v>
      </c>
      <c r="AE207" s="29">
        <v>1257.4233333333334</v>
      </c>
      <c r="AF207" s="29">
        <v>420728.33333333331</v>
      </c>
      <c r="AG207" s="25">
        <v>4.8913888888888879</v>
      </c>
      <c r="AH207" s="29">
        <v>1681.5129114923946</v>
      </c>
      <c r="AI207" s="27" t="s">
        <v>829</v>
      </c>
      <c r="AJ207" s="27">
        <v>100.34326773870636</v>
      </c>
      <c r="AK207" s="27">
        <v>58.795828349722477</v>
      </c>
      <c r="AL207" s="27">
        <v>159.13909608842883</v>
      </c>
      <c r="AM207" s="27">
        <v>208.3092</v>
      </c>
      <c r="AN207" s="27">
        <v>53.653333333333329</v>
      </c>
      <c r="AO207" s="30">
        <v>3.6826666666666674</v>
      </c>
      <c r="AP207" s="27">
        <v>86.030000000000015</v>
      </c>
      <c r="AQ207" s="27">
        <v>101.89</v>
      </c>
      <c r="AR207" s="27">
        <v>84.666666666666671</v>
      </c>
      <c r="AS207" s="27">
        <v>10.039999999999999</v>
      </c>
      <c r="AT207" s="27">
        <v>497.99333333333334</v>
      </c>
      <c r="AU207" s="27">
        <v>4.7733333333333334</v>
      </c>
      <c r="AV207" s="27">
        <v>9.6766666666666676</v>
      </c>
      <c r="AW207" s="27">
        <v>4.4399999999999995</v>
      </c>
      <c r="AX207" s="27">
        <v>18.583333333333332</v>
      </c>
      <c r="AY207" s="27">
        <v>36.666666666666664</v>
      </c>
      <c r="AZ207" s="27">
        <v>2.0266666666666668</v>
      </c>
      <c r="BA207" s="27">
        <v>1.0633333333333335</v>
      </c>
      <c r="BB207" s="27">
        <v>15.65</v>
      </c>
      <c r="BC207" s="27">
        <v>50</v>
      </c>
      <c r="BD207" s="27">
        <v>41</v>
      </c>
      <c r="BE207" s="27">
        <v>41.166666666666664</v>
      </c>
      <c r="BF207" s="27">
        <v>81.666666666666671</v>
      </c>
      <c r="BG207" s="27">
        <v>10.993333333333334</v>
      </c>
      <c r="BH207" s="27">
        <v>12.156666666666666</v>
      </c>
      <c r="BI207" s="27">
        <v>12.333333333333334</v>
      </c>
      <c r="BJ207" s="27">
        <v>2.8833333333333333</v>
      </c>
      <c r="BK207" s="27">
        <v>54.763333333333343</v>
      </c>
      <c r="BL207" s="27">
        <v>10.43</v>
      </c>
      <c r="BM207" s="27">
        <v>9.6866666666666674</v>
      </c>
    </row>
    <row r="208" spans="1:65" x14ac:dyDescent="0.15">
      <c r="A208" s="13">
        <v>4734980700</v>
      </c>
      <c r="B208" t="s">
        <v>580</v>
      </c>
      <c r="C208" t="s">
        <v>593</v>
      </c>
      <c r="D208" t="s">
        <v>594</v>
      </c>
      <c r="E208" s="27">
        <v>14.626666666666667</v>
      </c>
      <c r="F208" s="27">
        <v>5.3</v>
      </c>
      <c r="G208" s="27">
        <v>4.9933333333333332</v>
      </c>
      <c r="H208" s="27">
        <v>1.68</v>
      </c>
      <c r="I208" s="27">
        <v>1.0866666666666667</v>
      </c>
      <c r="J208" s="27">
        <v>2.3333333333333335</v>
      </c>
      <c r="K208" s="27">
        <v>1.83</v>
      </c>
      <c r="L208" s="27">
        <v>1.1399999999999999</v>
      </c>
      <c r="M208" s="27">
        <v>4.2233333333333327</v>
      </c>
      <c r="N208" s="27">
        <v>3.25</v>
      </c>
      <c r="O208" s="27">
        <v>0.51666666666666672</v>
      </c>
      <c r="P208" s="27">
        <v>1.7233333333333334</v>
      </c>
      <c r="Q208" s="27">
        <v>4.0599999999999996</v>
      </c>
      <c r="R208" s="27">
        <v>3.9466666666666668</v>
      </c>
      <c r="S208" s="27">
        <v>4.9200000000000008</v>
      </c>
      <c r="T208" s="27">
        <v>2.2966666666666669</v>
      </c>
      <c r="U208" s="27">
        <v>4.7733333333333334</v>
      </c>
      <c r="V208" s="27">
        <v>1.2766666666666666</v>
      </c>
      <c r="W208" s="27">
        <v>2.0533333333333332</v>
      </c>
      <c r="X208" s="27">
        <v>1.9400000000000002</v>
      </c>
      <c r="Y208" s="27">
        <v>19.156666666666666</v>
      </c>
      <c r="Z208" s="27">
        <v>4.503333333333333</v>
      </c>
      <c r="AA208" s="27">
        <v>2.84</v>
      </c>
      <c r="AB208" s="27">
        <v>1.05</v>
      </c>
      <c r="AC208" s="27">
        <v>3.5066666666666664</v>
      </c>
      <c r="AD208" s="27">
        <v>2.2200000000000002</v>
      </c>
      <c r="AE208" s="29">
        <v>1465.0833333333333</v>
      </c>
      <c r="AF208" s="29">
        <v>483320.33333333331</v>
      </c>
      <c r="AG208" s="25">
        <v>4.5660000000001624</v>
      </c>
      <c r="AH208" s="29">
        <v>1861.5887822270686</v>
      </c>
      <c r="AI208" s="27" t="s">
        <v>829</v>
      </c>
      <c r="AJ208" s="27">
        <v>90.922835397549321</v>
      </c>
      <c r="AK208" s="27">
        <v>51.95431861011415</v>
      </c>
      <c r="AL208" s="27">
        <v>142.87715400766348</v>
      </c>
      <c r="AM208" s="27">
        <v>190.02419999999998</v>
      </c>
      <c r="AN208" s="27">
        <v>50.99</v>
      </c>
      <c r="AO208" s="30">
        <v>3.5676666666666663</v>
      </c>
      <c r="AP208" s="27">
        <v>86.766666666666666</v>
      </c>
      <c r="AQ208" s="27">
        <v>106.23333333333333</v>
      </c>
      <c r="AR208" s="27">
        <v>100.08</v>
      </c>
      <c r="AS208" s="27">
        <v>9.56</v>
      </c>
      <c r="AT208" s="27">
        <v>466.46000000000004</v>
      </c>
      <c r="AU208" s="27">
        <v>4.7399999999999993</v>
      </c>
      <c r="AV208" s="27">
        <v>10.183333333333334</v>
      </c>
      <c r="AW208" s="27">
        <v>4.5133333333333336</v>
      </c>
      <c r="AX208" s="27">
        <v>23.75</v>
      </c>
      <c r="AY208" s="27">
        <v>41.35</v>
      </c>
      <c r="AZ208" s="27">
        <v>2.0433333333333334</v>
      </c>
      <c r="BA208" s="27">
        <v>1.0633333333333335</v>
      </c>
      <c r="BB208" s="27">
        <v>16.18</v>
      </c>
      <c r="BC208" s="27">
        <v>27.393333333333331</v>
      </c>
      <c r="BD208" s="27">
        <v>18.21</v>
      </c>
      <c r="BE208" s="27">
        <v>25.856666666666666</v>
      </c>
      <c r="BF208" s="27">
        <v>81.790000000000006</v>
      </c>
      <c r="BG208" s="27">
        <v>11.323333333333332</v>
      </c>
      <c r="BH208" s="27">
        <v>12.843333333333334</v>
      </c>
      <c r="BI208" s="27">
        <v>19.536666666666665</v>
      </c>
      <c r="BJ208" s="27">
        <v>2.8433333333333337</v>
      </c>
      <c r="BK208" s="27">
        <v>50.463333333333338</v>
      </c>
      <c r="BL208" s="27">
        <v>10.066666666666668</v>
      </c>
      <c r="BM208" s="27">
        <v>13.003333333333332</v>
      </c>
    </row>
    <row r="209" spans="1:65" x14ac:dyDescent="0.15">
      <c r="A209" s="13">
        <v>4810180020</v>
      </c>
      <c r="B209" t="s">
        <v>595</v>
      </c>
      <c r="C209" t="s">
        <v>596</v>
      </c>
      <c r="D209" t="s">
        <v>597</v>
      </c>
      <c r="E209" s="27">
        <v>11.479999999999999</v>
      </c>
      <c r="F209" s="27">
        <v>5.206666666666667</v>
      </c>
      <c r="G209" s="27">
        <v>4.8066666666666666</v>
      </c>
      <c r="H209" s="27">
        <v>1.32</v>
      </c>
      <c r="I209" s="27">
        <v>0.9</v>
      </c>
      <c r="J209" s="27">
        <v>2.1466666666666665</v>
      </c>
      <c r="K209" s="27">
        <v>2.1599999999999997</v>
      </c>
      <c r="L209" s="27">
        <v>1.5833333333333333</v>
      </c>
      <c r="M209" s="27">
        <v>3.9066666666666663</v>
      </c>
      <c r="N209" s="27">
        <v>2.4433333333333334</v>
      </c>
      <c r="O209" s="27">
        <v>0.39666666666666667</v>
      </c>
      <c r="P209" s="27">
        <v>1.4933333333333334</v>
      </c>
      <c r="Q209" s="27">
        <v>3.6733333333333338</v>
      </c>
      <c r="R209" s="27">
        <v>3.7133333333333334</v>
      </c>
      <c r="S209" s="27">
        <v>4.93</v>
      </c>
      <c r="T209" s="27">
        <v>2.1633333333333336</v>
      </c>
      <c r="U209" s="27">
        <v>3.6966666666666668</v>
      </c>
      <c r="V209" s="27">
        <v>1.2366666666666666</v>
      </c>
      <c r="W209" s="27">
        <v>1.9733333333333334</v>
      </c>
      <c r="X209" s="27">
        <v>1.8866666666666667</v>
      </c>
      <c r="Y209" s="27">
        <v>19.193333333333332</v>
      </c>
      <c r="Z209" s="27">
        <v>4.5266666666666664</v>
      </c>
      <c r="AA209" s="27">
        <v>3.3333333333333335</v>
      </c>
      <c r="AB209" s="27">
        <v>1.1066666666666667</v>
      </c>
      <c r="AC209" s="27">
        <v>2.8933333333333331</v>
      </c>
      <c r="AD209" s="27">
        <v>1.9433333333333334</v>
      </c>
      <c r="AE209" s="29">
        <v>1064.7766666666666</v>
      </c>
      <c r="AF209" s="29">
        <v>390263</v>
      </c>
      <c r="AG209" s="25">
        <v>5.0277777777777928</v>
      </c>
      <c r="AH209" s="29">
        <v>1582.3997425229229</v>
      </c>
      <c r="AI209" s="27" t="s">
        <v>829</v>
      </c>
      <c r="AJ209" s="27">
        <v>106.37264399805876</v>
      </c>
      <c r="AK209" s="27">
        <v>83.460128664619461</v>
      </c>
      <c r="AL209" s="27">
        <v>189.83277266267822</v>
      </c>
      <c r="AM209" s="27">
        <v>196.78509999999997</v>
      </c>
      <c r="AN209" s="27">
        <v>65.849999999999994</v>
      </c>
      <c r="AO209" s="30">
        <v>3.4410000000000003</v>
      </c>
      <c r="AP209" s="27">
        <v>153.5</v>
      </c>
      <c r="AQ209" s="27">
        <v>104.33333333333333</v>
      </c>
      <c r="AR209" s="27">
        <v>104.47333333333334</v>
      </c>
      <c r="AS209" s="27">
        <v>10.159999999999998</v>
      </c>
      <c r="AT209" s="27">
        <v>329.20666666666665</v>
      </c>
      <c r="AU209" s="27">
        <v>4.8133333333333335</v>
      </c>
      <c r="AV209" s="27">
        <v>10.213333333333333</v>
      </c>
      <c r="AW209" s="27">
        <v>3.3933333333333331</v>
      </c>
      <c r="AX209" s="27">
        <v>25.973333333333333</v>
      </c>
      <c r="AY209" s="27">
        <v>35.666666666666664</v>
      </c>
      <c r="AZ209" s="27">
        <v>2.4099999999999997</v>
      </c>
      <c r="BA209" s="27">
        <v>1.0233333333333334</v>
      </c>
      <c r="BB209" s="27">
        <v>12.986666666666666</v>
      </c>
      <c r="BC209" s="27">
        <v>39.99</v>
      </c>
      <c r="BD209" s="27">
        <v>24.77333333333333</v>
      </c>
      <c r="BE209" s="27">
        <v>27.136666666666667</v>
      </c>
      <c r="BF209" s="27">
        <v>83.11</v>
      </c>
      <c r="BG209" s="27">
        <v>9.6111111111111125</v>
      </c>
      <c r="BH209" s="27">
        <v>10.236666666666666</v>
      </c>
      <c r="BI209" s="27">
        <v>13.5</v>
      </c>
      <c r="BJ209" s="27">
        <v>2.5533333333333332</v>
      </c>
      <c r="BK209" s="27">
        <v>52.333333333333336</v>
      </c>
      <c r="BL209" s="27">
        <v>10.220000000000001</v>
      </c>
      <c r="BM209" s="27">
        <v>9.0299999999999994</v>
      </c>
    </row>
    <row r="210" spans="1:65" x14ac:dyDescent="0.15">
      <c r="A210" s="13">
        <v>4811100040</v>
      </c>
      <c r="B210" t="s">
        <v>595</v>
      </c>
      <c r="C210" t="s">
        <v>598</v>
      </c>
      <c r="D210" t="s">
        <v>599</v>
      </c>
      <c r="E210" s="27">
        <v>13.13</v>
      </c>
      <c r="F210" s="27">
        <v>4.5366666666666662</v>
      </c>
      <c r="G210" s="27">
        <v>4.4466666666666663</v>
      </c>
      <c r="H210" s="27">
        <v>1.2233333333333334</v>
      </c>
      <c r="I210" s="27">
        <v>1.01</v>
      </c>
      <c r="J210" s="27">
        <v>2.16</v>
      </c>
      <c r="K210" s="27">
        <v>2.6733333333333333</v>
      </c>
      <c r="L210" s="27">
        <v>1.4666666666666668</v>
      </c>
      <c r="M210" s="27">
        <v>3.9166666666666665</v>
      </c>
      <c r="N210" s="27">
        <v>2.6966666666666668</v>
      </c>
      <c r="O210" s="27">
        <v>0.55333333333333334</v>
      </c>
      <c r="P210" s="27">
        <v>1.6899999999999997</v>
      </c>
      <c r="Q210" s="27">
        <v>3.8000000000000003</v>
      </c>
      <c r="R210" s="27">
        <v>3.6633333333333336</v>
      </c>
      <c r="S210" s="27">
        <v>4.9666666666666659</v>
      </c>
      <c r="T210" s="27">
        <v>2.313333333333333</v>
      </c>
      <c r="U210" s="27">
        <v>3.8200000000000003</v>
      </c>
      <c r="V210" s="27">
        <v>1.0533333333333335</v>
      </c>
      <c r="W210" s="27">
        <v>1.9766666666666666</v>
      </c>
      <c r="X210" s="27">
        <v>1.8499999999999999</v>
      </c>
      <c r="Y210" s="27">
        <v>21.56</v>
      </c>
      <c r="Z210" s="27">
        <v>4.3999999999999995</v>
      </c>
      <c r="AA210" s="27">
        <v>3.0166666666666671</v>
      </c>
      <c r="AB210" s="27">
        <v>1.18</v>
      </c>
      <c r="AC210" s="27">
        <v>2.813333333333333</v>
      </c>
      <c r="AD210" s="27">
        <v>2.0100000000000002</v>
      </c>
      <c r="AE210" s="29">
        <v>1061.5233333333333</v>
      </c>
      <c r="AF210" s="29">
        <v>310017</v>
      </c>
      <c r="AG210" s="25">
        <v>4.8250000000000597</v>
      </c>
      <c r="AH210" s="29">
        <v>1227.2233195216247</v>
      </c>
      <c r="AI210" s="27" t="s">
        <v>829</v>
      </c>
      <c r="AJ210" s="27">
        <v>110.61224384529646</v>
      </c>
      <c r="AK210" s="27">
        <v>44.558343515905953</v>
      </c>
      <c r="AL210" s="27">
        <v>155.17058736120242</v>
      </c>
      <c r="AM210" s="27">
        <v>196.78509999999997</v>
      </c>
      <c r="AN210" s="27">
        <v>42.22</v>
      </c>
      <c r="AO210" s="30">
        <v>3.3876666666666666</v>
      </c>
      <c r="AP210" s="27">
        <v>74.260000000000005</v>
      </c>
      <c r="AQ210" s="27">
        <v>114.17</v>
      </c>
      <c r="AR210" s="27">
        <v>88.336666666666659</v>
      </c>
      <c r="AS210" s="27">
        <v>9.8233333333333324</v>
      </c>
      <c r="AT210" s="27">
        <v>410.10666666666663</v>
      </c>
      <c r="AU210" s="27">
        <v>3.7900000000000005</v>
      </c>
      <c r="AV210" s="27">
        <v>8.99</v>
      </c>
      <c r="AW210" s="27">
        <v>3.66</v>
      </c>
      <c r="AX210" s="27">
        <v>25.713333333333335</v>
      </c>
      <c r="AY210" s="27">
        <v>39.723333333333336</v>
      </c>
      <c r="AZ210" s="27">
        <v>2.3533333333333335</v>
      </c>
      <c r="BA210" s="27">
        <v>1.1599999999999999</v>
      </c>
      <c r="BB210" s="27">
        <v>10.106666666666667</v>
      </c>
      <c r="BC210" s="27">
        <v>42.663333333333334</v>
      </c>
      <c r="BD210" s="27">
        <v>32.410000000000004</v>
      </c>
      <c r="BE210" s="27">
        <v>40.99666666666667</v>
      </c>
      <c r="BF210" s="27">
        <v>75.83</v>
      </c>
      <c r="BG210" s="27">
        <v>7.9899999999999993</v>
      </c>
      <c r="BH210" s="27">
        <v>9.6833333333333318</v>
      </c>
      <c r="BI210" s="27">
        <v>13.33</v>
      </c>
      <c r="BJ210" s="27">
        <v>2.4700000000000002</v>
      </c>
      <c r="BK210" s="27">
        <v>53.126666666666665</v>
      </c>
      <c r="BL210" s="27">
        <v>10.43</v>
      </c>
      <c r="BM210" s="27">
        <v>9.0433333333333348</v>
      </c>
    </row>
    <row r="211" spans="1:65" x14ac:dyDescent="0.15">
      <c r="A211" s="13">
        <v>4812420080</v>
      </c>
      <c r="B211" t="s">
        <v>595</v>
      </c>
      <c r="C211" t="s">
        <v>862</v>
      </c>
      <c r="D211" t="s">
        <v>600</v>
      </c>
      <c r="E211" s="27">
        <v>11.436666666666667</v>
      </c>
      <c r="F211" s="27">
        <v>3.9899999999999998</v>
      </c>
      <c r="G211" s="27">
        <v>4</v>
      </c>
      <c r="H211" s="27">
        <v>1.0833333333333333</v>
      </c>
      <c r="I211" s="27">
        <v>1.03</v>
      </c>
      <c r="J211" s="27">
        <v>2.14</v>
      </c>
      <c r="K211" s="27">
        <v>2.1800000000000002</v>
      </c>
      <c r="L211" s="27">
        <v>1.0966666666666667</v>
      </c>
      <c r="M211" s="27">
        <v>3.6199999999999997</v>
      </c>
      <c r="N211" s="27">
        <v>4.0466666666666669</v>
      </c>
      <c r="O211" s="27">
        <v>0.5099999999999999</v>
      </c>
      <c r="P211" s="27">
        <v>1.4766666666666666</v>
      </c>
      <c r="Q211" s="27">
        <v>3.5866666666666664</v>
      </c>
      <c r="R211" s="27">
        <v>3.36</v>
      </c>
      <c r="S211" s="27">
        <v>4.2633333333333328</v>
      </c>
      <c r="T211" s="27">
        <v>2.2833333333333332</v>
      </c>
      <c r="U211" s="27">
        <v>4.003333333333333</v>
      </c>
      <c r="V211" s="27">
        <v>1.1500000000000001</v>
      </c>
      <c r="W211" s="27">
        <v>2.0133333333333332</v>
      </c>
      <c r="X211" s="27">
        <v>1.86</v>
      </c>
      <c r="Y211" s="27">
        <v>19.496666666666666</v>
      </c>
      <c r="Z211" s="27">
        <v>4.2</v>
      </c>
      <c r="AA211" s="27">
        <v>2.7966666666666669</v>
      </c>
      <c r="AB211" s="27">
        <v>1.0733333333333335</v>
      </c>
      <c r="AC211" s="27">
        <v>2.9599999999999995</v>
      </c>
      <c r="AD211" s="27">
        <v>2.1033333333333331</v>
      </c>
      <c r="AE211" s="29">
        <v>1806.5066666666669</v>
      </c>
      <c r="AF211" s="29">
        <v>484044</v>
      </c>
      <c r="AG211" s="25">
        <v>4.7354444444444974</v>
      </c>
      <c r="AH211" s="29">
        <v>1900.6854602413507</v>
      </c>
      <c r="AI211" s="27" t="s">
        <v>829</v>
      </c>
      <c r="AJ211" s="27">
        <v>101.22075506896533</v>
      </c>
      <c r="AK211" s="27">
        <v>51.845270539644652</v>
      </c>
      <c r="AL211" s="27">
        <v>153.06602560860998</v>
      </c>
      <c r="AM211" s="27">
        <v>196.78509999999997</v>
      </c>
      <c r="AN211" s="27">
        <v>53.386666666666663</v>
      </c>
      <c r="AO211" s="30">
        <v>3.4649999999999999</v>
      </c>
      <c r="AP211" s="27">
        <v>118.77666666666666</v>
      </c>
      <c r="AQ211" s="27">
        <v>122.16666666666667</v>
      </c>
      <c r="AR211" s="27">
        <v>119.14333333333333</v>
      </c>
      <c r="AS211" s="27">
        <v>9.09</v>
      </c>
      <c r="AT211" s="27">
        <v>486.91333333333336</v>
      </c>
      <c r="AU211" s="27">
        <v>4.336666666666666</v>
      </c>
      <c r="AV211" s="27">
        <v>9.6600000000000019</v>
      </c>
      <c r="AW211" s="27">
        <v>4.4133333333333331</v>
      </c>
      <c r="AX211" s="27">
        <v>32.256666666666668</v>
      </c>
      <c r="AY211" s="27">
        <v>52.91</v>
      </c>
      <c r="AZ211" s="27">
        <v>2.11</v>
      </c>
      <c r="BA211" s="27">
        <v>1.0433333333333332</v>
      </c>
      <c r="BB211" s="27">
        <v>12.780000000000001</v>
      </c>
      <c r="BC211" s="27">
        <v>34.723333333333329</v>
      </c>
      <c r="BD211" s="27">
        <v>29.586666666666662</v>
      </c>
      <c r="BE211" s="27">
        <v>31.166666666666668</v>
      </c>
      <c r="BF211" s="27">
        <v>98.286666666666676</v>
      </c>
      <c r="BG211" s="27">
        <v>5.9950000000000001</v>
      </c>
      <c r="BH211" s="27">
        <v>12.6</v>
      </c>
      <c r="BI211" s="27">
        <v>19.576666666666664</v>
      </c>
      <c r="BJ211" s="27">
        <v>2.8333333333333335</v>
      </c>
      <c r="BK211" s="27">
        <v>60.523333333333341</v>
      </c>
      <c r="BL211" s="27">
        <v>10.270000000000001</v>
      </c>
      <c r="BM211" s="27">
        <v>7.13</v>
      </c>
    </row>
    <row r="212" spans="1:65" x14ac:dyDescent="0.15">
      <c r="A212" s="13">
        <v>4812420280</v>
      </c>
      <c r="B212" t="s">
        <v>595</v>
      </c>
      <c r="C212" t="s">
        <v>862</v>
      </c>
      <c r="D212" t="s">
        <v>601</v>
      </c>
      <c r="E212" s="27">
        <v>11.386666666666668</v>
      </c>
      <c r="F212" s="27">
        <v>4.8266666666666671</v>
      </c>
      <c r="G212" s="27">
        <v>4.6800000000000006</v>
      </c>
      <c r="H212" s="27">
        <v>1.04</v>
      </c>
      <c r="I212" s="27">
        <v>1.0900000000000001</v>
      </c>
      <c r="J212" s="27">
        <v>2.0533333333333332</v>
      </c>
      <c r="K212" s="27">
        <v>2.1833333333333331</v>
      </c>
      <c r="L212" s="27">
        <v>1.72</v>
      </c>
      <c r="M212" s="27">
        <v>3.7833333333333332</v>
      </c>
      <c r="N212" s="27">
        <v>2.6066666666666665</v>
      </c>
      <c r="O212" s="27">
        <v>0.55333333333333334</v>
      </c>
      <c r="P212" s="27">
        <v>1.4533333333333331</v>
      </c>
      <c r="Q212" s="27">
        <v>3.1033333333333331</v>
      </c>
      <c r="R212" s="27">
        <v>2.8966666666666665</v>
      </c>
      <c r="S212" s="27">
        <v>3.8000000000000003</v>
      </c>
      <c r="T212" s="27">
        <v>2.1166666666666667</v>
      </c>
      <c r="U212" s="27">
        <v>3.53</v>
      </c>
      <c r="V212" s="27">
        <v>0.99333333333333318</v>
      </c>
      <c r="W212" s="27">
        <v>1.8966666666666665</v>
      </c>
      <c r="X212" s="27">
        <v>1.7100000000000002</v>
      </c>
      <c r="Y212" s="27">
        <v>19.083333333333332</v>
      </c>
      <c r="Z212" s="27">
        <v>3.8933333333333331</v>
      </c>
      <c r="AA212" s="27">
        <v>2.65</v>
      </c>
      <c r="AB212" s="27">
        <v>1</v>
      </c>
      <c r="AC212" s="27">
        <v>2.97</v>
      </c>
      <c r="AD212" s="27">
        <v>1.9800000000000002</v>
      </c>
      <c r="AE212" s="29">
        <v>1286.6666666666667</v>
      </c>
      <c r="AF212" s="29">
        <v>476078.66666666669</v>
      </c>
      <c r="AG212" s="25">
        <v>4.2269444444445092</v>
      </c>
      <c r="AH212" s="29">
        <v>1757.6160428636247</v>
      </c>
      <c r="AI212" s="27" t="s">
        <v>829</v>
      </c>
      <c r="AJ212" s="27">
        <v>149.56118214215607</v>
      </c>
      <c r="AK212" s="27">
        <v>50.492792485693748</v>
      </c>
      <c r="AL212" s="27">
        <v>200.05397462784981</v>
      </c>
      <c r="AM212" s="27">
        <v>196.55719999999999</v>
      </c>
      <c r="AN212" s="27">
        <v>53.99666666666667</v>
      </c>
      <c r="AO212" s="30">
        <v>3.3480000000000003</v>
      </c>
      <c r="AP212" s="27">
        <v>83.666666666666671</v>
      </c>
      <c r="AQ212" s="27">
        <v>96</v>
      </c>
      <c r="AR212" s="27">
        <v>101.32666666666667</v>
      </c>
      <c r="AS212" s="27">
        <v>8.4700000000000006</v>
      </c>
      <c r="AT212" s="27">
        <v>487.29666666666662</v>
      </c>
      <c r="AU212" s="27">
        <v>4.8233333333333333</v>
      </c>
      <c r="AV212" s="27">
        <v>10.606666666666667</v>
      </c>
      <c r="AW212" s="27">
        <v>4.3733333333333331</v>
      </c>
      <c r="AX212" s="27">
        <v>21.5</v>
      </c>
      <c r="AY212" s="27">
        <v>47.443333333333328</v>
      </c>
      <c r="AZ212" s="27">
        <v>2.1666666666666665</v>
      </c>
      <c r="BA212" s="27">
        <v>0.97000000000000008</v>
      </c>
      <c r="BB212" s="27">
        <v>7.5133333333333328</v>
      </c>
      <c r="BC212" s="27">
        <v>30.52</v>
      </c>
      <c r="BD212" s="27">
        <v>32.376666666666665</v>
      </c>
      <c r="BE212" s="27">
        <v>33.456666666666671</v>
      </c>
      <c r="BF212" s="27">
        <v>64</v>
      </c>
      <c r="BG212" s="27">
        <v>10.99</v>
      </c>
      <c r="BH212" s="27">
        <v>11.6</v>
      </c>
      <c r="BI212" s="27">
        <v>15</v>
      </c>
      <c r="BJ212" s="27">
        <v>2.2866666666666666</v>
      </c>
      <c r="BK212" s="27">
        <v>55.526666666666664</v>
      </c>
      <c r="BL212" s="27">
        <v>10.113333333333335</v>
      </c>
      <c r="BM212" s="27">
        <v>3.5966666666666671</v>
      </c>
    </row>
    <row r="213" spans="1:65" x14ac:dyDescent="0.15">
      <c r="A213" s="13">
        <v>4813140120</v>
      </c>
      <c r="B213" t="s">
        <v>595</v>
      </c>
      <c r="C213" t="s">
        <v>603</v>
      </c>
      <c r="D213" t="s">
        <v>604</v>
      </c>
      <c r="E213" s="27">
        <v>12.913333333333334</v>
      </c>
      <c r="F213" s="27">
        <v>4.9633333333333338</v>
      </c>
      <c r="G213" s="27">
        <v>4.9466666666666663</v>
      </c>
      <c r="H213" s="27">
        <v>1.46</v>
      </c>
      <c r="I213" s="27">
        <v>1.0666666666666667</v>
      </c>
      <c r="J213" s="27">
        <v>2.3166666666666669</v>
      </c>
      <c r="K213" s="27">
        <v>2.2066666666666666</v>
      </c>
      <c r="L213" s="27">
        <v>1.1900000000000002</v>
      </c>
      <c r="M213" s="27">
        <v>4.0199999999999996</v>
      </c>
      <c r="N213" s="27">
        <v>4.78</v>
      </c>
      <c r="O213" s="27">
        <v>0.53666666666666674</v>
      </c>
      <c r="P213" s="27">
        <v>1.6500000000000001</v>
      </c>
      <c r="Q213" s="27">
        <v>4</v>
      </c>
      <c r="R213" s="27">
        <v>3.8866666666666667</v>
      </c>
      <c r="S213" s="27">
        <v>4.5766666666666662</v>
      </c>
      <c r="T213" s="27">
        <v>2.44</v>
      </c>
      <c r="U213" s="27">
        <v>4.3366666666666669</v>
      </c>
      <c r="V213" s="27">
        <v>1.4133333333333333</v>
      </c>
      <c r="W213" s="27">
        <v>1.9433333333333334</v>
      </c>
      <c r="X213" s="27">
        <v>2.0466666666666664</v>
      </c>
      <c r="Y213" s="27">
        <v>20.52</v>
      </c>
      <c r="Z213" s="27">
        <v>4.72</v>
      </c>
      <c r="AA213" s="27">
        <v>2.91</v>
      </c>
      <c r="AB213" s="27">
        <v>1.2533333333333334</v>
      </c>
      <c r="AC213" s="27">
        <v>3.27</v>
      </c>
      <c r="AD213" s="27">
        <v>2.08</v>
      </c>
      <c r="AE213" s="29">
        <v>1174.19</v>
      </c>
      <c r="AF213" s="29">
        <v>477958.33333333331</v>
      </c>
      <c r="AG213" s="25">
        <v>4.2307222222222691</v>
      </c>
      <c r="AH213" s="29">
        <v>1755.4031789641506</v>
      </c>
      <c r="AI213" s="27" t="s">
        <v>829</v>
      </c>
      <c r="AJ213" s="27">
        <v>124.9218647352908</v>
      </c>
      <c r="AK213" s="27">
        <v>53.957712743672062</v>
      </c>
      <c r="AL213" s="27">
        <v>178.87957747896286</v>
      </c>
      <c r="AM213" s="27">
        <v>197.0172</v>
      </c>
      <c r="AN213" s="27">
        <v>59.113333333333337</v>
      </c>
      <c r="AO213" s="30">
        <v>3.5259999999999998</v>
      </c>
      <c r="AP213" s="27">
        <v>151.72</v>
      </c>
      <c r="AQ213" s="27">
        <v>116.38666666666666</v>
      </c>
      <c r="AR213" s="27">
        <v>86.5</v>
      </c>
      <c r="AS213" s="27">
        <v>9.8833333333333329</v>
      </c>
      <c r="AT213" s="27">
        <v>281.28333333333336</v>
      </c>
      <c r="AU213" s="27">
        <v>4.583333333333333</v>
      </c>
      <c r="AV213" s="27">
        <v>10.823333333333332</v>
      </c>
      <c r="AW213" s="27">
        <v>4.8600000000000003</v>
      </c>
      <c r="AX213" s="27">
        <v>16.89</v>
      </c>
      <c r="AY213" s="27">
        <v>42.553333333333335</v>
      </c>
      <c r="AZ213" s="27">
        <v>2.936666666666667</v>
      </c>
      <c r="BA213" s="27">
        <v>1.0533333333333335</v>
      </c>
      <c r="BB213" s="27">
        <v>10.893333333333333</v>
      </c>
      <c r="BC213" s="27">
        <v>42.81</v>
      </c>
      <c r="BD213" s="27">
        <v>29.31</v>
      </c>
      <c r="BE213" s="27">
        <v>38.380000000000003</v>
      </c>
      <c r="BF213" s="27">
        <v>75</v>
      </c>
      <c r="BG213" s="27">
        <v>15.637777777777776</v>
      </c>
      <c r="BH213" s="27">
        <v>11.016666666666666</v>
      </c>
      <c r="BI213" s="27">
        <v>13</v>
      </c>
      <c r="BJ213" s="27">
        <v>2.7399999999999998</v>
      </c>
      <c r="BK213" s="27">
        <v>42</v>
      </c>
      <c r="BL213" s="27">
        <v>10.723333333333334</v>
      </c>
      <c r="BM213" s="27">
        <v>10.596666666666668</v>
      </c>
    </row>
    <row r="214" spans="1:65" x14ac:dyDescent="0.15">
      <c r="A214" s="13">
        <v>4815180435</v>
      </c>
      <c r="B214" t="s">
        <v>595</v>
      </c>
      <c r="C214" t="s">
        <v>605</v>
      </c>
      <c r="D214" t="s">
        <v>606</v>
      </c>
      <c r="E214" s="27">
        <v>10.736666666666666</v>
      </c>
      <c r="F214" s="27">
        <v>4.126666666666666</v>
      </c>
      <c r="G214" s="27">
        <v>3.6300000000000003</v>
      </c>
      <c r="H214" s="27">
        <v>1.0233333333333334</v>
      </c>
      <c r="I214" s="27">
        <v>1</v>
      </c>
      <c r="J214" s="27">
        <v>2.0966666666666667</v>
      </c>
      <c r="K214" s="27">
        <v>2.0566666666666666</v>
      </c>
      <c r="L214" s="27">
        <v>1.1033333333333333</v>
      </c>
      <c r="M214" s="27">
        <v>3.8766666666666669</v>
      </c>
      <c r="N214" s="27">
        <v>2.2999999999999998</v>
      </c>
      <c r="O214" s="27">
        <v>0.53333333333333333</v>
      </c>
      <c r="P214" s="27">
        <v>1.4466666666666665</v>
      </c>
      <c r="Q214" s="27">
        <v>2.6133333333333333</v>
      </c>
      <c r="R214" s="27">
        <v>3.34</v>
      </c>
      <c r="S214" s="27">
        <v>3.7666666666666671</v>
      </c>
      <c r="T214" s="27">
        <v>2.0133333333333332</v>
      </c>
      <c r="U214" s="27">
        <v>3.4933333333333336</v>
      </c>
      <c r="V214" s="27">
        <v>0.87</v>
      </c>
      <c r="W214" s="27">
        <v>1.9366666666666665</v>
      </c>
      <c r="X214" s="27">
        <v>1.5933333333333335</v>
      </c>
      <c r="Y214" s="27">
        <v>19.876666666666669</v>
      </c>
      <c r="Z214" s="27">
        <v>3.5700000000000003</v>
      </c>
      <c r="AA214" s="27">
        <v>2.27</v>
      </c>
      <c r="AB214" s="27">
        <v>0.89</v>
      </c>
      <c r="AC214" s="27">
        <v>2.5733333333333333</v>
      </c>
      <c r="AD214" s="27">
        <v>1.8766666666666669</v>
      </c>
      <c r="AE214" s="29">
        <v>756.58333333333337</v>
      </c>
      <c r="AF214" s="29">
        <v>274630.66666666669</v>
      </c>
      <c r="AG214" s="25">
        <v>5.0122222222222677</v>
      </c>
      <c r="AH214" s="29">
        <v>1110.8013874411156</v>
      </c>
      <c r="AI214" s="27" t="s">
        <v>829</v>
      </c>
      <c r="AJ214" s="27">
        <v>139.71734832916667</v>
      </c>
      <c r="AK214" s="27">
        <v>54.989362275741506</v>
      </c>
      <c r="AL214" s="27">
        <v>194.70671060490818</v>
      </c>
      <c r="AM214" s="27">
        <v>196.55719999999999</v>
      </c>
      <c r="AN214" s="27">
        <v>48</v>
      </c>
      <c r="AO214" s="30">
        <v>3.4623333333333335</v>
      </c>
      <c r="AP214" s="27">
        <v>73.316666666666663</v>
      </c>
      <c r="AQ214" s="27">
        <v>90</v>
      </c>
      <c r="AR214" s="27">
        <v>91.61</v>
      </c>
      <c r="AS214" s="27">
        <v>8.82</v>
      </c>
      <c r="AT214" s="27">
        <v>457.20666666666665</v>
      </c>
      <c r="AU214" s="27">
        <v>4.1566666666666663</v>
      </c>
      <c r="AV214" s="27">
        <v>11.99</v>
      </c>
      <c r="AW214" s="27">
        <v>3.99</v>
      </c>
      <c r="AX214" s="27">
        <v>16.666666666666668</v>
      </c>
      <c r="AY214" s="27">
        <v>23.666666666666668</v>
      </c>
      <c r="AZ214" s="27">
        <v>1.6133333333333333</v>
      </c>
      <c r="BA214" s="27">
        <v>0.96333333333333337</v>
      </c>
      <c r="BB214" s="27">
        <v>10.526666666666666</v>
      </c>
      <c r="BC214" s="27">
        <v>13.193333333333333</v>
      </c>
      <c r="BD214" s="27">
        <v>11.763333333333334</v>
      </c>
      <c r="BE214" s="27">
        <v>15.623333333333333</v>
      </c>
      <c r="BF214" s="27">
        <v>55</v>
      </c>
      <c r="BG214" s="27">
        <v>6.9766666666666666</v>
      </c>
      <c r="BH214" s="27">
        <v>11</v>
      </c>
      <c r="BI214" s="27">
        <v>14.6</v>
      </c>
      <c r="BJ214" s="27">
        <v>2.6566666666666667</v>
      </c>
      <c r="BK214" s="27">
        <v>45</v>
      </c>
      <c r="BL214" s="27">
        <v>10.213333333333333</v>
      </c>
      <c r="BM214" s="27">
        <v>5.956666666666667</v>
      </c>
    </row>
    <row r="215" spans="1:65" x14ac:dyDescent="0.15">
      <c r="A215" s="13">
        <v>4818580200</v>
      </c>
      <c r="B215" t="s">
        <v>595</v>
      </c>
      <c r="C215" t="s">
        <v>607</v>
      </c>
      <c r="D215" t="s">
        <v>608</v>
      </c>
      <c r="E215" s="27">
        <v>12.116666666666667</v>
      </c>
      <c r="F215" s="27">
        <v>4.6133333333333333</v>
      </c>
      <c r="G215" s="27">
        <v>3.8033333333333332</v>
      </c>
      <c r="H215" s="27">
        <v>1.1133333333333333</v>
      </c>
      <c r="I215" s="27">
        <v>1.0599999999999998</v>
      </c>
      <c r="J215" s="27">
        <v>2.2733333333333334</v>
      </c>
      <c r="K215" s="27">
        <v>2.21</v>
      </c>
      <c r="L215" s="27">
        <v>1.0999999999999999</v>
      </c>
      <c r="M215" s="27">
        <v>3.7833333333333332</v>
      </c>
      <c r="N215" s="27">
        <v>2.7866666666666666</v>
      </c>
      <c r="O215" s="27">
        <v>0.52</v>
      </c>
      <c r="P215" s="27">
        <v>1.4966666666666668</v>
      </c>
      <c r="Q215" s="27">
        <v>3.6366666666666667</v>
      </c>
      <c r="R215" s="27">
        <v>3.2233333333333332</v>
      </c>
      <c r="S215" s="27">
        <v>4.0533333333333337</v>
      </c>
      <c r="T215" s="27">
        <v>2.1599999999999997</v>
      </c>
      <c r="U215" s="27">
        <v>3.3699999999999997</v>
      </c>
      <c r="V215" s="27">
        <v>1.2066666666666668</v>
      </c>
      <c r="W215" s="27">
        <v>1.9133333333333333</v>
      </c>
      <c r="X215" s="27">
        <v>1.8833333333333335</v>
      </c>
      <c r="Y215" s="27">
        <v>19.330000000000002</v>
      </c>
      <c r="Z215" s="27">
        <v>4.8933333333333335</v>
      </c>
      <c r="AA215" s="27">
        <v>2.7000000000000006</v>
      </c>
      <c r="AB215" s="27">
        <v>1.0766666666666667</v>
      </c>
      <c r="AC215" s="27">
        <v>2.4266666666666667</v>
      </c>
      <c r="AD215" s="27">
        <v>2.0666666666666664</v>
      </c>
      <c r="AE215" s="29">
        <v>1431.2233333333334</v>
      </c>
      <c r="AF215" s="29">
        <v>332793</v>
      </c>
      <c r="AG215" s="25">
        <v>4.4666666666667849</v>
      </c>
      <c r="AH215" s="29">
        <v>1265.2033503078728</v>
      </c>
      <c r="AI215" s="27" t="s">
        <v>829</v>
      </c>
      <c r="AJ215" s="27">
        <v>127.91892787089948</v>
      </c>
      <c r="AK215" s="27">
        <v>97.952488203755152</v>
      </c>
      <c r="AL215" s="27">
        <v>225.87141607465463</v>
      </c>
      <c r="AM215" s="27">
        <v>200.0172</v>
      </c>
      <c r="AN215" s="27">
        <v>66.166666666666671</v>
      </c>
      <c r="AO215" s="30">
        <v>3.1776666666666666</v>
      </c>
      <c r="AP215" s="27">
        <v>109.27666666666666</v>
      </c>
      <c r="AQ215" s="27">
        <v>91.39</v>
      </c>
      <c r="AR215" s="27">
        <v>81.333333333333329</v>
      </c>
      <c r="AS215" s="27">
        <v>9.01</v>
      </c>
      <c r="AT215" s="27">
        <v>460.89000000000004</v>
      </c>
      <c r="AU215" s="27">
        <v>5.2</v>
      </c>
      <c r="AV215" s="27">
        <v>13.323333333333332</v>
      </c>
      <c r="AW215" s="27">
        <v>4.88</v>
      </c>
      <c r="AX215" s="27">
        <v>16.333333333333332</v>
      </c>
      <c r="AY215" s="27">
        <v>46</v>
      </c>
      <c r="AZ215" s="27">
        <v>2.1799999999999997</v>
      </c>
      <c r="BA215" s="27">
        <v>0.97333333333333327</v>
      </c>
      <c r="BB215" s="27">
        <v>13.653333333333334</v>
      </c>
      <c r="BC215" s="27">
        <v>30.709999999999997</v>
      </c>
      <c r="BD215" s="27">
        <v>25.653333333333336</v>
      </c>
      <c r="BE215" s="27">
        <v>34.76</v>
      </c>
      <c r="BF215" s="27">
        <v>66.39</v>
      </c>
      <c r="BG215" s="27">
        <v>5.0633333333333335</v>
      </c>
      <c r="BH215" s="27">
        <v>8.6833333333333318</v>
      </c>
      <c r="BI215" s="27">
        <v>16.166666666666668</v>
      </c>
      <c r="BJ215" s="27">
        <v>2.4866666666666668</v>
      </c>
      <c r="BK215" s="27">
        <v>40.416666666666664</v>
      </c>
      <c r="BL215" s="27">
        <v>9.3400000000000016</v>
      </c>
      <c r="BM215" s="27">
        <v>7.580000000000001</v>
      </c>
    </row>
    <row r="216" spans="1:65" x14ac:dyDescent="0.15">
      <c r="A216" s="13">
        <v>4819124240</v>
      </c>
      <c r="B216" t="s">
        <v>595</v>
      </c>
      <c r="C216" t="s">
        <v>863</v>
      </c>
      <c r="D216" t="s">
        <v>609</v>
      </c>
      <c r="E216" s="27">
        <v>12.756666666666668</v>
      </c>
      <c r="F216" s="27">
        <v>4.55</v>
      </c>
      <c r="G216" s="27">
        <v>4.6499999999999995</v>
      </c>
      <c r="H216" s="27">
        <v>1.2566666666666668</v>
      </c>
      <c r="I216" s="27">
        <v>1.05</v>
      </c>
      <c r="J216" s="27">
        <v>2.3366666666666664</v>
      </c>
      <c r="K216" s="27">
        <v>2.1166666666666667</v>
      </c>
      <c r="L216" s="27">
        <v>1</v>
      </c>
      <c r="M216" s="27">
        <v>3.9766666666666666</v>
      </c>
      <c r="N216" s="27">
        <v>3.4066666666666663</v>
      </c>
      <c r="O216" s="27">
        <v>0.54666666666666675</v>
      </c>
      <c r="P216" s="27">
        <v>1.6233333333333331</v>
      </c>
      <c r="Q216" s="27">
        <v>4.003333333333333</v>
      </c>
      <c r="R216" s="27">
        <v>3.5966666666666662</v>
      </c>
      <c r="S216" s="27">
        <v>4.62</v>
      </c>
      <c r="T216" s="27">
        <v>2.3433333333333333</v>
      </c>
      <c r="U216" s="27">
        <v>5</v>
      </c>
      <c r="V216" s="27">
        <v>1.3733333333333333</v>
      </c>
      <c r="W216" s="27">
        <v>2.1166666666666667</v>
      </c>
      <c r="X216" s="27">
        <v>1.96</v>
      </c>
      <c r="Y216" s="27">
        <v>21.046666666666667</v>
      </c>
      <c r="Z216" s="27">
        <v>4.7333333333333334</v>
      </c>
      <c r="AA216" s="27">
        <v>2.7600000000000002</v>
      </c>
      <c r="AB216" s="27">
        <v>1.2666666666666666</v>
      </c>
      <c r="AC216" s="27">
        <v>3.3466666666666662</v>
      </c>
      <c r="AD216" s="27">
        <v>1.9833333333333334</v>
      </c>
      <c r="AE216" s="29">
        <v>1562.9666666666665</v>
      </c>
      <c r="AF216" s="29">
        <v>439403.33333333331</v>
      </c>
      <c r="AG216" s="25">
        <v>3.8692666666666917</v>
      </c>
      <c r="AH216" s="29">
        <v>1554.9179705391771</v>
      </c>
      <c r="AI216" s="27" t="s">
        <v>829</v>
      </c>
      <c r="AJ216" s="27">
        <v>136.69241935782767</v>
      </c>
      <c r="AK216" s="27">
        <v>79.099653404684133</v>
      </c>
      <c r="AL216" s="27">
        <v>215.79207276251179</v>
      </c>
      <c r="AM216" s="27">
        <v>196.78509999999997</v>
      </c>
      <c r="AN216" s="27">
        <v>46.379999999999995</v>
      </c>
      <c r="AO216" s="30">
        <v>3.390333333333333</v>
      </c>
      <c r="AP216" s="27">
        <v>139.62</v>
      </c>
      <c r="AQ216" s="27">
        <v>141.12666666666667</v>
      </c>
      <c r="AR216" s="27">
        <v>129.76666666666665</v>
      </c>
      <c r="AS216" s="27">
        <v>9.8000000000000007</v>
      </c>
      <c r="AT216" s="27">
        <v>472.55</v>
      </c>
      <c r="AU216" s="27">
        <v>5.4633333333333338</v>
      </c>
      <c r="AV216" s="27">
        <v>10.59</v>
      </c>
      <c r="AW216" s="27">
        <v>4.6166666666666663</v>
      </c>
      <c r="AX216" s="27">
        <v>30</v>
      </c>
      <c r="AY216" s="27">
        <v>64.319999999999993</v>
      </c>
      <c r="AZ216" s="27">
        <v>2.5066666666666664</v>
      </c>
      <c r="BA216" s="27">
        <v>1.0900000000000001</v>
      </c>
      <c r="BB216" s="27">
        <v>14.146666666666667</v>
      </c>
      <c r="BC216" s="27">
        <v>38.33</v>
      </c>
      <c r="BD216" s="27">
        <v>26.819999999999997</v>
      </c>
      <c r="BE216" s="27">
        <v>46.089999999999996</v>
      </c>
      <c r="BF216" s="27">
        <v>100.45</v>
      </c>
      <c r="BG216" s="27">
        <v>15.29</v>
      </c>
      <c r="BH216" s="27">
        <v>13.700000000000001</v>
      </c>
      <c r="BI216" s="27">
        <v>19.786666666666665</v>
      </c>
      <c r="BJ216" s="27">
        <v>2.7099999999999995</v>
      </c>
      <c r="BK216" s="27">
        <v>76.73</v>
      </c>
      <c r="BL216" s="27">
        <v>10.729999999999999</v>
      </c>
      <c r="BM216" s="27">
        <v>9.4233333333333338</v>
      </c>
    </row>
    <row r="217" spans="1:65" x14ac:dyDescent="0.15">
      <c r="A217" s="13">
        <v>4819124770</v>
      </c>
      <c r="B217" t="s">
        <v>595</v>
      </c>
      <c r="C217" t="s">
        <v>863</v>
      </c>
      <c r="D217" t="s">
        <v>610</v>
      </c>
      <c r="E217" s="27">
        <v>13.668320421557304</v>
      </c>
      <c r="F217" s="27">
        <v>5.3884210810405193</v>
      </c>
      <c r="G217" s="27">
        <v>4.4414833961878282</v>
      </c>
      <c r="H217" s="27">
        <v>1.4294986771565996</v>
      </c>
      <c r="I217" s="27">
        <v>0.98302389998786055</v>
      </c>
      <c r="J217" s="27">
        <v>2.2515189324592764</v>
      </c>
      <c r="K217" s="27">
        <v>2.1219788943932127</v>
      </c>
      <c r="L217" s="27">
        <v>1.244734859069655</v>
      </c>
      <c r="M217" s="27">
        <v>4.2794310120052295</v>
      </c>
      <c r="N217" s="27">
        <v>2.9965513820265262</v>
      </c>
      <c r="O217" s="27">
        <v>0.49035326915520444</v>
      </c>
      <c r="P217" s="27">
        <v>1.583297555220387</v>
      </c>
      <c r="Q217" s="27">
        <v>4.042225038839935</v>
      </c>
      <c r="R217" s="27">
        <v>3.8184387029995039</v>
      </c>
      <c r="S217" s="27">
        <v>4.7674337503131747</v>
      </c>
      <c r="T217" s="27">
        <v>2.4191487519682529</v>
      </c>
      <c r="U217" s="27">
        <v>4.6197159232688527</v>
      </c>
      <c r="V217" s="27">
        <v>1.3086905059828364</v>
      </c>
      <c r="W217" s="27">
        <v>2.1692461772610763</v>
      </c>
      <c r="X217" s="27">
        <v>2.2364501906785677</v>
      </c>
      <c r="Y217" s="27">
        <v>20.074978792265867</v>
      </c>
      <c r="Z217" s="27">
        <v>4.6220135765310859</v>
      </c>
      <c r="AA217" s="27">
        <v>3.0092115309168359</v>
      </c>
      <c r="AB217" s="27">
        <v>1.0823490304971615</v>
      </c>
      <c r="AC217" s="27">
        <v>3.2085438210473307</v>
      </c>
      <c r="AD217" s="27">
        <v>2.0818772095593423</v>
      </c>
      <c r="AE217" s="29">
        <v>1658.6574239567706</v>
      </c>
      <c r="AF217" s="29">
        <v>639542.11906050087</v>
      </c>
      <c r="AG217" s="25">
        <v>4.6990339050913414</v>
      </c>
      <c r="AH217" s="29">
        <v>2511.2072378539174</v>
      </c>
      <c r="AI217" s="27" t="s">
        <v>829</v>
      </c>
      <c r="AJ217" s="27">
        <v>140.89961948150003</v>
      </c>
      <c r="AK217" s="27">
        <v>80.694286564366209</v>
      </c>
      <c r="AL217" s="27">
        <v>221.59390604586622</v>
      </c>
      <c r="AM217" s="27">
        <v>205.32096342355661</v>
      </c>
      <c r="AN217" s="27">
        <v>62.150356001749095</v>
      </c>
      <c r="AO217" s="30">
        <v>3.7174591687901071</v>
      </c>
      <c r="AP217" s="27">
        <v>119.96083909204816</v>
      </c>
      <c r="AQ217" s="27">
        <v>147.0508206146163</v>
      </c>
      <c r="AR217" s="27">
        <v>124.77416361458337</v>
      </c>
      <c r="AS217" s="27">
        <v>9.6728103863097932</v>
      </c>
      <c r="AT217" s="27">
        <v>340.79364373073457</v>
      </c>
      <c r="AU217" s="27">
        <v>4.16391985854243</v>
      </c>
      <c r="AV217" s="27">
        <v>11.485707678784884</v>
      </c>
      <c r="AW217" s="27">
        <v>5.4298215946395905</v>
      </c>
      <c r="AX217" s="27">
        <v>19.832832250682113</v>
      </c>
      <c r="AY217" s="27">
        <v>58.178439943860688</v>
      </c>
      <c r="AZ217" s="27">
        <v>2.0082377867598211</v>
      </c>
      <c r="BA217" s="27">
        <v>1.5344275097510698</v>
      </c>
      <c r="BB217" s="27">
        <v>11.869985460865673</v>
      </c>
      <c r="BC217" s="27">
        <v>33.046029163659632</v>
      </c>
      <c r="BD217" s="27">
        <v>28.116005892911435</v>
      </c>
      <c r="BE217" s="27">
        <v>30.485660047402376</v>
      </c>
      <c r="BF217" s="27">
        <v>193.33897042219189</v>
      </c>
      <c r="BG217" s="27">
        <v>11.434283895700204</v>
      </c>
      <c r="BH217" s="27">
        <v>12.789368913165431</v>
      </c>
      <c r="BI217" s="27">
        <v>21.240436176936239</v>
      </c>
      <c r="BJ217" s="27">
        <v>4.3028304248646414</v>
      </c>
      <c r="BK217" s="27">
        <v>109.027098079342</v>
      </c>
      <c r="BL217" s="27">
        <v>10.575416331808217</v>
      </c>
      <c r="BM217" s="27">
        <v>10.354600964780628</v>
      </c>
    </row>
    <row r="218" spans="1:65" x14ac:dyDescent="0.15">
      <c r="A218" s="13">
        <v>4821340300</v>
      </c>
      <c r="B218" t="s">
        <v>595</v>
      </c>
      <c r="C218" t="s">
        <v>611</v>
      </c>
      <c r="D218" t="s">
        <v>612</v>
      </c>
      <c r="E218" s="27">
        <v>14.353333333333333</v>
      </c>
      <c r="F218" s="27">
        <v>4.9733333333333327</v>
      </c>
      <c r="G218" s="27">
        <v>4.7166666666666668</v>
      </c>
      <c r="H218" s="27">
        <v>2.08</v>
      </c>
      <c r="I218" s="27">
        <v>1.1900000000000002</v>
      </c>
      <c r="J218" s="27">
        <v>2.19</v>
      </c>
      <c r="K218" s="27">
        <v>2.1366666666666667</v>
      </c>
      <c r="L218" s="27">
        <v>1.1966666666666665</v>
      </c>
      <c r="M218" s="27">
        <v>4.22</v>
      </c>
      <c r="N218" s="27">
        <v>4.3866666666666667</v>
      </c>
      <c r="O218" s="27">
        <v>0.54999999999999993</v>
      </c>
      <c r="P218" s="27">
        <v>1.4833333333333334</v>
      </c>
      <c r="Q218" s="27">
        <v>3.8466666666666662</v>
      </c>
      <c r="R218" s="27">
        <v>3.9599999999999995</v>
      </c>
      <c r="S218" s="27">
        <v>5.583333333333333</v>
      </c>
      <c r="T218" s="27">
        <v>3.1966666666666668</v>
      </c>
      <c r="U218" s="27">
        <v>3.9933333333333336</v>
      </c>
      <c r="V218" s="27">
        <v>1.4366666666666668</v>
      </c>
      <c r="W218" s="27">
        <v>2.0266666666666668</v>
      </c>
      <c r="X218" s="27">
        <v>1.9866666666666666</v>
      </c>
      <c r="Y218" s="27">
        <v>19.553333333333331</v>
      </c>
      <c r="Z218" s="27">
        <v>5.71</v>
      </c>
      <c r="AA218" s="27">
        <v>3.28</v>
      </c>
      <c r="AB218" s="27">
        <v>1.3133333333333332</v>
      </c>
      <c r="AC218" s="27">
        <v>3.4066666666666663</v>
      </c>
      <c r="AD218" s="27">
        <v>2.0466666666666669</v>
      </c>
      <c r="AE218" s="29">
        <v>1130.3800000000001</v>
      </c>
      <c r="AF218" s="29">
        <v>292519.33333333331</v>
      </c>
      <c r="AG218" s="25">
        <v>4.6458333333334876</v>
      </c>
      <c r="AH218" s="29">
        <v>1136.0814961499</v>
      </c>
      <c r="AI218" s="27" t="s">
        <v>829</v>
      </c>
      <c r="AJ218" s="27">
        <v>93.808906821341267</v>
      </c>
      <c r="AK218" s="27">
        <v>47.738930572590128</v>
      </c>
      <c r="AL218" s="27">
        <v>141.54783739393139</v>
      </c>
      <c r="AM218" s="27">
        <v>200.0172</v>
      </c>
      <c r="AN218" s="27">
        <v>60.093333333333334</v>
      </c>
      <c r="AO218" s="30">
        <v>3.6126666666666662</v>
      </c>
      <c r="AP218" s="27">
        <v>98.23</v>
      </c>
      <c r="AQ218" s="27">
        <v>146.74</v>
      </c>
      <c r="AR218" s="27">
        <v>84.586666666666659</v>
      </c>
      <c r="AS218" s="27">
        <v>10.163333333333332</v>
      </c>
      <c r="AT218" s="27">
        <v>479.36333333333329</v>
      </c>
      <c r="AU218" s="27">
        <v>5.8299999999999992</v>
      </c>
      <c r="AV218" s="27">
        <v>12.186666666666667</v>
      </c>
      <c r="AW218" s="27">
        <v>4.7399999999999993</v>
      </c>
      <c r="AX218" s="27">
        <v>21.143333333333334</v>
      </c>
      <c r="AY218" s="27">
        <v>28.326666666666664</v>
      </c>
      <c r="AZ218" s="27">
        <v>3.19</v>
      </c>
      <c r="BA218" s="27">
        <v>1.2233333333333332</v>
      </c>
      <c r="BB218" s="27">
        <v>14.506666666666668</v>
      </c>
      <c r="BC218" s="27">
        <v>30.52</v>
      </c>
      <c r="BD218" s="27">
        <v>27.396666666666665</v>
      </c>
      <c r="BE218" s="27">
        <v>31.736666666666668</v>
      </c>
      <c r="BF218" s="27">
        <v>74.023333333333326</v>
      </c>
      <c r="BG218" s="27">
        <v>5.0236111111111112</v>
      </c>
      <c r="BH218" s="27">
        <v>11.496666666666668</v>
      </c>
      <c r="BI218" s="27">
        <v>17.683333333333334</v>
      </c>
      <c r="BJ218" s="27">
        <v>2.7866666666666671</v>
      </c>
      <c r="BK218" s="27">
        <v>50.72</v>
      </c>
      <c r="BL218" s="27">
        <v>10.286666666666667</v>
      </c>
      <c r="BM218" s="27">
        <v>10.6</v>
      </c>
    </row>
    <row r="219" spans="1:65" x14ac:dyDescent="0.15">
      <c r="A219" s="13">
        <v>4823104340</v>
      </c>
      <c r="B219" t="s">
        <v>595</v>
      </c>
      <c r="C219" t="s">
        <v>864</v>
      </c>
      <c r="D219" t="s">
        <v>613</v>
      </c>
      <c r="E219" s="27">
        <v>13.46</v>
      </c>
      <c r="F219" s="27">
        <v>4.2266666666666666</v>
      </c>
      <c r="G219" s="27">
        <v>4.4400000000000004</v>
      </c>
      <c r="H219" s="27">
        <v>1.5133333333333334</v>
      </c>
      <c r="I219" s="27">
        <v>1.0966666666666667</v>
      </c>
      <c r="J219" s="27">
        <v>2.1566666666666667</v>
      </c>
      <c r="K219" s="27">
        <v>2.25</v>
      </c>
      <c r="L219" s="27">
        <v>1.0066666666666668</v>
      </c>
      <c r="M219" s="27">
        <v>3.5866666666666673</v>
      </c>
      <c r="N219" s="27">
        <v>3.4433333333333334</v>
      </c>
      <c r="O219" s="27">
        <v>0.57999999999999996</v>
      </c>
      <c r="P219" s="27">
        <v>1.58</v>
      </c>
      <c r="Q219" s="27">
        <v>3.6466666666666669</v>
      </c>
      <c r="R219" s="27">
        <v>3.4</v>
      </c>
      <c r="S219" s="27">
        <v>4.7333333333333334</v>
      </c>
      <c r="T219" s="27">
        <v>2.1933333333333334</v>
      </c>
      <c r="U219" s="27">
        <v>3.7833333333333332</v>
      </c>
      <c r="V219" s="27">
        <v>1.3133333333333332</v>
      </c>
      <c r="W219" s="27">
        <v>2.0066666666666664</v>
      </c>
      <c r="X219" s="27">
        <v>2.1666666666666665</v>
      </c>
      <c r="Y219" s="27">
        <v>20.540000000000003</v>
      </c>
      <c r="Z219" s="27">
        <v>4.4433333333333334</v>
      </c>
      <c r="AA219" s="27">
        <v>2.8733333333333331</v>
      </c>
      <c r="AB219" s="27">
        <v>1.43</v>
      </c>
      <c r="AC219" s="27">
        <v>2.9633333333333334</v>
      </c>
      <c r="AD219" s="27">
        <v>2.0666666666666669</v>
      </c>
      <c r="AE219" s="29">
        <v>1327.39</v>
      </c>
      <c r="AF219" s="29">
        <v>372205</v>
      </c>
      <c r="AG219" s="25">
        <v>4.6196666666667072</v>
      </c>
      <c r="AH219" s="29">
        <v>1437.2187818429611</v>
      </c>
      <c r="AI219" s="27" t="s">
        <v>829</v>
      </c>
      <c r="AJ219" s="27">
        <v>137.88824276053487</v>
      </c>
      <c r="AK219" s="27">
        <v>75.490498561052547</v>
      </c>
      <c r="AL219" s="27">
        <v>213.37874132158743</v>
      </c>
      <c r="AM219" s="27">
        <v>199.2672</v>
      </c>
      <c r="AN219" s="27">
        <v>49.379999999999995</v>
      </c>
      <c r="AO219" s="30">
        <v>3.577666666666667</v>
      </c>
      <c r="AP219" s="27">
        <v>111.16666666666667</v>
      </c>
      <c r="AQ219" s="27">
        <v>92.606666666666669</v>
      </c>
      <c r="AR219" s="27">
        <v>96.410000000000011</v>
      </c>
      <c r="AS219" s="27">
        <v>9.6066666666666674</v>
      </c>
      <c r="AT219" s="27">
        <v>455.73</v>
      </c>
      <c r="AU219" s="27">
        <v>4.71</v>
      </c>
      <c r="AV219" s="27">
        <v>11.586666666666666</v>
      </c>
      <c r="AW219" s="27">
        <v>4.3466666666666676</v>
      </c>
      <c r="AX219" s="27">
        <v>30.666666666666668</v>
      </c>
      <c r="AY219" s="27">
        <v>55.083333333333336</v>
      </c>
      <c r="AZ219" s="27">
        <v>2.5933333333333333</v>
      </c>
      <c r="BA219" s="27">
        <v>1.1600000000000001</v>
      </c>
      <c r="BB219" s="27">
        <v>12.683333333333332</v>
      </c>
      <c r="BC219" s="27">
        <v>32.873333333333335</v>
      </c>
      <c r="BD219" s="27">
        <v>27.573333333333334</v>
      </c>
      <c r="BE219" s="27">
        <v>33.203333333333333</v>
      </c>
      <c r="BF219" s="27">
        <v>95.626666666666665</v>
      </c>
      <c r="BG219" s="27">
        <v>10.27361111111111</v>
      </c>
      <c r="BH219" s="27">
        <v>10.773333333333333</v>
      </c>
      <c r="BI219" s="27">
        <v>18.166666666666668</v>
      </c>
      <c r="BJ219" s="27">
        <v>3.0833333333333335</v>
      </c>
      <c r="BK219" s="27">
        <v>55.126666666666665</v>
      </c>
      <c r="BL219" s="27">
        <v>10.693333333333333</v>
      </c>
      <c r="BM219" s="27">
        <v>6.7133333333333338</v>
      </c>
    </row>
    <row r="220" spans="1:65" x14ac:dyDescent="0.15">
      <c r="A220" s="13">
        <v>4826420180</v>
      </c>
      <c r="B220" t="s">
        <v>595</v>
      </c>
      <c r="C220" t="s">
        <v>614</v>
      </c>
      <c r="D220" t="s">
        <v>615</v>
      </c>
      <c r="E220" s="27">
        <v>12.753333333333332</v>
      </c>
      <c r="F220" s="27">
        <v>5.1566666666666663</v>
      </c>
      <c r="G220" s="27">
        <v>4.6633333333333331</v>
      </c>
      <c r="H220" s="27">
        <v>1.5333333333333334</v>
      </c>
      <c r="I220" s="27">
        <v>1.0233333333333334</v>
      </c>
      <c r="J220" s="27">
        <v>2.8166666666666664</v>
      </c>
      <c r="K220" s="27">
        <v>2.06</v>
      </c>
      <c r="L220" s="27">
        <v>1.2366666666666666</v>
      </c>
      <c r="M220" s="27">
        <v>4.3299999999999992</v>
      </c>
      <c r="N220" s="27">
        <v>3.1266666666666665</v>
      </c>
      <c r="O220" s="27">
        <v>0.42333333333333334</v>
      </c>
      <c r="P220" s="27">
        <v>1.5266666666666666</v>
      </c>
      <c r="Q220" s="27">
        <v>3.936666666666667</v>
      </c>
      <c r="R220" s="27">
        <v>4.4733333333333327</v>
      </c>
      <c r="S220" s="27">
        <v>4.5566666666666666</v>
      </c>
      <c r="T220" s="27">
        <v>2.78</v>
      </c>
      <c r="U220" s="27">
        <v>4.1900000000000004</v>
      </c>
      <c r="V220" s="27">
        <v>1.406666666666667</v>
      </c>
      <c r="W220" s="27">
        <v>1.92</v>
      </c>
      <c r="X220" s="27">
        <v>2.0333333333333332</v>
      </c>
      <c r="Y220" s="27">
        <v>17.02333333333333</v>
      </c>
      <c r="Z220" s="27">
        <v>5.666666666666667</v>
      </c>
      <c r="AA220" s="27">
        <v>2.9933333333333336</v>
      </c>
      <c r="AB220" s="27">
        <v>1.4233333333333331</v>
      </c>
      <c r="AC220" s="27">
        <v>2.8566666666666669</v>
      </c>
      <c r="AD220" s="27">
        <v>1.9466666666666665</v>
      </c>
      <c r="AE220" s="29">
        <v>1415.86</v>
      </c>
      <c r="AF220" s="29">
        <v>368721.33333333331</v>
      </c>
      <c r="AG220" s="25">
        <v>4.3999999999999408</v>
      </c>
      <c r="AH220" s="29">
        <v>1395.4005995458967</v>
      </c>
      <c r="AI220" s="27" t="s">
        <v>829</v>
      </c>
      <c r="AJ220" s="27">
        <v>123.54654380019308</v>
      </c>
      <c r="AK220" s="27">
        <v>45.328213137477597</v>
      </c>
      <c r="AL220" s="27">
        <v>168.87475693767067</v>
      </c>
      <c r="AM220" s="27">
        <v>196.49720000000002</v>
      </c>
      <c r="AN220" s="27">
        <v>49.676666666666669</v>
      </c>
      <c r="AO220" s="30">
        <v>3.4169999999999998</v>
      </c>
      <c r="AP220" s="27">
        <v>90.219999999999985</v>
      </c>
      <c r="AQ220" s="27">
        <v>122.13</v>
      </c>
      <c r="AR220" s="27">
        <v>140.75</v>
      </c>
      <c r="AS220" s="27">
        <v>10.466666666666667</v>
      </c>
      <c r="AT220" s="27">
        <v>487.64000000000004</v>
      </c>
      <c r="AU220" s="27">
        <v>4.3900000000000006</v>
      </c>
      <c r="AV220" s="27">
        <v>10.796666666666667</v>
      </c>
      <c r="AW220" s="27">
        <v>4.2</v>
      </c>
      <c r="AX220" s="27">
        <v>20.016666666666666</v>
      </c>
      <c r="AY220" s="27">
        <v>45.916666666666664</v>
      </c>
      <c r="AZ220" s="27">
        <v>2.9633333333333334</v>
      </c>
      <c r="BA220" s="27">
        <v>1.0733333333333335</v>
      </c>
      <c r="BB220" s="27">
        <v>9.5566666666666666</v>
      </c>
      <c r="BC220" s="27">
        <v>44.5</v>
      </c>
      <c r="BD220" s="27">
        <v>34.333333333333336</v>
      </c>
      <c r="BE220" s="27">
        <v>39.553333333333335</v>
      </c>
      <c r="BF220" s="27">
        <v>86.219999999999985</v>
      </c>
      <c r="BG220" s="27">
        <v>21.666666666666668</v>
      </c>
      <c r="BH220" s="27">
        <v>12.533333333333333</v>
      </c>
      <c r="BI220" s="27">
        <v>19.166666666666668</v>
      </c>
      <c r="BJ220" s="27">
        <v>4.1900000000000004</v>
      </c>
      <c r="BK220" s="27">
        <v>54.366666666666667</v>
      </c>
      <c r="BL220" s="27">
        <v>10.906666666666666</v>
      </c>
      <c r="BM220" s="27">
        <v>9.6133333333333333</v>
      </c>
    </row>
    <row r="221" spans="1:65" x14ac:dyDescent="0.15">
      <c r="A221" s="13">
        <v>4826420500</v>
      </c>
      <c r="B221" t="s">
        <v>595</v>
      </c>
      <c r="C221" t="s">
        <v>614</v>
      </c>
      <c r="D221" t="s">
        <v>616</v>
      </c>
      <c r="E221" s="27">
        <v>11.653333333333334</v>
      </c>
      <c r="F221" s="27">
        <v>4.586666666666666</v>
      </c>
      <c r="G221" s="27">
        <v>4.3266666666666671</v>
      </c>
      <c r="H221" s="27">
        <v>1.42</v>
      </c>
      <c r="I221" s="27">
        <v>1.1066666666666667</v>
      </c>
      <c r="J221" s="27">
        <v>2.1033333333333335</v>
      </c>
      <c r="K221" s="27">
        <v>2</v>
      </c>
      <c r="L221" s="27">
        <v>1.1600000000000001</v>
      </c>
      <c r="M221" s="27">
        <v>4.246666666666667</v>
      </c>
      <c r="N221" s="27">
        <v>3.2833333333333332</v>
      </c>
      <c r="O221" s="27">
        <v>0.53666666666666674</v>
      </c>
      <c r="P221" s="27">
        <v>1.6633333333333333</v>
      </c>
      <c r="Q221" s="27">
        <v>3.9633333333333334</v>
      </c>
      <c r="R221" s="27">
        <v>3.7566666666666664</v>
      </c>
      <c r="S221" s="27">
        <v>4.5766666666666671</v>
      </c>
      <c r="T221" s="27">
        <v>2.33</v>
      </c>
      <c r="U221" s="27">
        <v>4.4633333333333338</v>
      </c>
      <c r="V221" s="27">
        <v>1.2733333333333334</v>
      </c>
      <c r="W221" s="27">
        <v>1.9100000000000001</v>
      </c>
      <c r="X221" s="27">
        <v>1.9033333333333335</v>
      </c>
      <c r="Y221" s="27">
        <v>20.65</v>
      </c>
      <c r="Z221" s="27">
        <v>4.96</v>
      </c>
      <c r="AA221" s="27">
        <v>2.78</v>
      </c>
      <c r="AB221" s="27">
        <v>1.1366666666666667</v>
      </c>
      <c r="AC221" s="27">
        <v>3.1766666666666663</v>
      </c>
      <c r="AD221" s="27">
        <v>2.1800000000000002</v>
      </c>
      <c r="AE221" s="29">
        <v>1292</v>
      </c>
      <c r="AF221" s="29">
        <v>378105.66666666669</v>
      </c>
      <c r="AG221" s="25">
        <v>3.9428000000000449</v>
      </c>
      <c r="AH221" s="29">
        <v>1349.6764614118017</v>
      </c>
      <c r="AI221" s="27" t="s">
        <v>829</v>
      </c>
      <c r="AJ221" s="27">
        <v>123.17717754577389</v>
      </c>
      <c r="AK221" s="27">
        <v>45.32818492693675</v>
      </c>
      <c r="AL221" s="27">
        <v>168.50536247271063</v>
      </c>
      <c r="AM221" s="27">
        <v>195.78509999999997</v>
      </c>
      <c r="AN221" s="27">
        <v>56.893333333333338</v>
      </c>
      <c r="AO221" s="30">
        <v>3.5310000000000001</v>
      </c>
      <c r="AP221" s="27">
        <v>103.20666666666666</v>
      </c>
      <c r="AQ221" s="27">
        <v>98.99666666666667</v>
      </c>
      <c r="AR221" s="27">
        <v>115.41666666666667</v>
      </c>
      <c r="AS221" s="27">
        <v>9.5300000000000011</v>
      </c>
      <c r="AT221" s="27">
        <v>480.67666666666668</v>
      </c>
      <c r="AU221" s="27">
        <v>4.3766666666666669</v>
      </c>
      <c r="AV221" s="27">
        <v>11.333333333333334</v>
      </c>
      <c r="AW221" s="27">
        <v>4.5199999999999996</v>
      </c>
      <c r="AX221" s="27">
        <v>23.083333333333332</v>
      </c>
      <c r="AY221" s="27">
        <v>64.483333333333334</v>
      </c>
      <c r="AZ221" s="27">
        <v>2.8800000000000003</v>
      </c>
      <c r="BA221" s="27">
        <v>1.07</v>
      </c>
      <c r="BB221" s="27">
        <v>10.343333333333334</v>
      </c>
      <c r="BC221" s="27">
        <v>26.776666666666667</v>
      </c>
      <c r="BD221" s="27">
        <v>32.083333333333336</v>
      </c>
      <c r="BE221" s="27">
        <v>39.026666666666671</v>
      </c>
      <c r="BF221" s="27">
        <v>76.106666666666669</v>
      </c>
      <c r="BG221" s="27">
        <v>9.1313888888888872</v>
      </c>
      <c r="BH221" s="27">
        <v>11.270000000000001</v>
      </c>
      <c r="BI221" s="27">
        <v>21.400000000000002</v>
      </c>
      <c r="BJ221" s="27">
        <v>2.5666666666666669</v>
      </c>
      <c r="BK221" s="27">
        <v>57.816666666666663</v>
      </c>
      <c r="BL221" s="27">
        <v>10.533333333333333</v>
      </c>
      <c r="BM221" s="27">
        <v>8.17</v>
      </c>
    </row>
    <row r="222" spans="1:65" x14ac:dyDescent="0.15">
      <c r="A222" s="13">
        <v>4828660880</v>
      </c>
      <c r="B222" t="s">
        <v>595</v>
      </c>
      <c r="C222" t="s">
        <v>617</v>
      </c>
      <c r="D222" t="s">
        <v>618</v>
      </c>
      <c r="E222" s="27">
        <v>11.896666666666667</v>
      </c>
      <c r="F222" s="27">
        <v>3.61</v>
      </c>
      <c r="G222" s="27">
        <v>3.5833333333333335</v>
      </c>
      <c r="H222" s="27">
        <v>1.01</v>
      </c>
      <c r="I222" s="27">
        <v>0.98999999999999988</v>
      </c>
      <c r="J222" s="27">
        <v>1.8766666666666667</v>
      </c>
      <c r="K222" s="27">
        <v>1.7966666666666669</v>
      </c>
      <c r="L222" s="27">
        <v>0.98999999999999988</v>
      </c>
      <c r="M222" s="27">
        <v>3.7766666666666668</v>
      </c>
      <c r="N222" s="27">
        <v>2.4133333333333336</v>
      </c>
      <c r="O222" s="27">
        <v>0.45</v>
      </c>
      <c r="P222" s="27">
        <v>1.22</v>
      </c>
      <c r="Q222" s="27">
        <v>3.5400000000000005</v>
      </c>
      <c r="R222" s="27">
        <v>3.3033333333333332</v>
      </c>
      <c r="S222" s="27">
        <v>3.9633333333333334</v>
      </c>
      <c r="T222" s="27">
        <v>2.1366666666666667</v>
      </c>
      <c r="U222" s="27">
        <v>3.5633333333333339</v>
      </c>
      <c r="V222" s="27">
        <v>1.2</v>
      </c>
      <c r="W222" s="27">
        <v>1.8833333333333331</v>
      </c>
      <c r="X222" s="27">
        <v>1.8466666666666667</v>
      </c>
      <c r="Y222" s="27">
        <v>19.133333333333336</v>
      </c>
      <c r="Z222" s="27">
        <v>3.973333333333334</v>
      </c>
      <c r="AA222" s="27">
        <v>2.6933333333333334</v>
      </c>
      <c r="AB222" s="27">
        <v>0.82666666666666666</v>
      </c>
      <c r="AC222" s="27">
        <v>2.8233333333333337</v>
      </c>
      <c r="AD222" s="27">
        <v>2.0033333333333334</v>
      </c>
      <c r="AE222" s="29">
        <v>1326.4033333333334</v>
      </c>
      <c r="AF222" s="29">
        <v>390662</v>
      </c>
      <c r="AG222" s="25">
        <v>4.7261111111111047</v>
      </c>
      <c r="AH222" s="29">
        <v>1528.6070295316447</v>
      </c>
      <c r="AI222" s="27" t="s">
        <v>829</v>
      </c>
      <c r="AJ222" s="27">
        <v>139.67098799937341</v>
      </c>
      <c r="AK222" s="27">
        <v>77.092003458420351</v>
      </c>
      <c r="AL222" s="27">
        <v>216.76299145779376</v>
      </c>
      <c r="AM222" s="27">
        <v>196.03509999999997</v>
      </c>
      <c r="AN222" s="27">
        <v>58.95000000000001</v>
      </c>
      <c r="AO222" s="30">
        <v>3.4216666666666669</v>
      </c>
      <c r="AP222" s="27">
        <v>129.5</v>
      </c>
      <c r="AQ222" s="27">
        <v>217.99666666666667</v>
      </c>
      <c r="AR222" s="27">
        <v>103.55666666666667</v>
      </c>
      <c r="AS222" s="27">
        <v>8.7166666666666668</v>
      </c>
      <c r="AT222" s="27">
        <v>473.53999999999996</v>
      </c>
      <c r="AU222" s="27">
        <v>4.4766666666666666</v>
      </c>
      <c r="AV222" s="27">
        <v>10.273333333333333</v>
      </c>
      <c r="AW222" s="27">
        <v>4.3166666666666673</v>
      </c>
      <c r="AX222" s="27">
        <v>19.776666666666667</v>
      </c>
      <c r="AY222" s="27">
        <v>43.363333333333337</v>
      </c>
      <c r="AZ222" s="27">
        <v>1.9533333333333331</v>
      </c>
      <c r="BA222" s="27">
        <v>0.97666666666666657</v>
      </c>
      <c r="BB222" s="27">
        <v>14.089999999999998</v>
      </c>
      <c r="BC222" s="27">
        <v>41.916666666666664</v>
      </c>
      <c r="BD222" s="27">
        <v>26.216666666666665</v>
      </c>
      <c r="BE222" s="27">
        <v>34.163333333333334</v>
      </c>
      <c r="BF222" s="27">
        <v>72.5</v>
      </c>
      <c r="BG222" s="27">
        <v>8</v>
      </c>
      <c r="BH222" s="27">
        <v>8.67</v>
      </c>
      <c r="BI222" s="27">
        <v>14.333333333333334</v>
      </c>
      <c r="BJ222" s="27">
        <v>2.5133333333333332</v>
      </c>
      <c r="BK222" s="27">
        <v>54.556666666666672</v>
      </c>
      <c r="BL222" s="27">
        <v>9.31</v>
      </c>
      <c r="BM222" s="27">
        <v>7.3133333333333326</v>
      </c>
    </row>
    <row r="223" spans="1:65" x14ac:dyDescent="0.15">
      <c r="A223" s="13">
        <v>4830980620</v>
      </c>
      <c r="B223" t="s">
        <v>595</v>
      </c>
      <c r="C223" t="s">
        <v>619</v>
      </c>
      <c r="D223" t="s">
        <v>620</v>
      </c>
      <c r="E223" s="27">
        <v>13.356925715012727</v>
      </c>
      <c r="F223" s="27">
        <v>4.3278441928421776</v>
      </c>
      <c r="G223" s="27">
        <v>3.9492083792824713</v>
      </c>
      <c r="H223" s="27">
        <v>1.3250613493447918</v>
      </c>
      <c r="I223" s="27">
        <v>1.0047264525352368</v>
      </c>
      <c r="J223" s="27">
        <v>2.0366375577630458</v>
      </c>
      <c r="K223" s="27">
        <v>2.1700672433862831</v>
      </c>
      <c r="L223" s="27">
        <v>1.0634923404617522</v>
      </c>
      <c r="M223" s="27">
        <v>4.2867553588484499</v>
      </c>
      <c r="N223" s="27">
        <v>2.8543598790271272</v>
      </c>
      <c r="O223" s="27">
        <v>0.5053438843044904</v>
      </c>
      <c r="P223" s="27">
        <v>1.5806955777370799</v>
      </c>
      <c r="Q223" s="27">
        <v>3.5836545493548839</v>
      </c>
      <c r="R223" s="27">
        <v>3.5774330475114176</v>
      </c>
      <c r="S223" s="27">
        <v>4.3256374418723667</v>
      </c>
      <c r="T223" s="27">
        <v>2.3903992165036487</v>
      </c>
      <c r="U223" s="27">
        <v>4.1146568887898631</v>
      </c>
      <c r="V223" s="27">
        <v>1.3041303040958221</v>
      </c>
      <c r="W223" s="27">
        <v>2.1731052840229963</v>
      </c>
      <c r="X223" s="27">
        <v>1.859480633326698</v>
      </c>
      <c r="Y223" s="27">
        <v>19.495329218980384</v>
      </c>
      <c r="Z223" s="27">
        <v>5.041783234309599</v>
      </c>
      <c r="AA223" s="27">
        <v>2.928169930043607</v>
      </c>
      <c r="AB223" s="27">
        <v>1.1838190912015341</v>
      </c>
      <c r="AC223" s="27">
        <v>3.4744776741394681</v>
      </c>
      <c r="AD223" s="27">
        <v>2.2194095201576065</v>
      </c>
      <c r="AE223" s="29">
        <v>1079.9878989577201</v>
      </c>
      <c r="AF223" s="29">
        <v>378953.40755250579</v>
      </c>
      <c r="AG223" s="25">
        <v>5.1536208930266154</v>
      </c>
      <c r="AH223" s="29">
        <v>1564.38398916185</v>
      </c>
      <c r="AI223" s="27">
        <v>141.25079949431128</v>
      </c>
      <c r="AJ223" s="27" t="s">
        <v>829</v>
      </c>
      <c r="AK223" s="27" t="s">
        <v>829</v>
      </c>
      <c r="AL223" s="27">
        <v>141.25079949431128</v>
      </c>
      <c r="AM223" s="27">
        <v>194.70214561533774</v>
      </c>
      <c r="AN223" s="27">
        <v>57.458478624093914</v>
      </c>
      <c r="AO223" s="30">
        <v>3.5951067345187435</v>
      </c>
      <c r="AP223" s="27">
        <v>107.54110240068196</v>
      </c>
      <c r="AQ223" s="27">
        <v>81.588751834799936</v>
      </c>
      <c r="AR223" s="27">
        <v>93.202508703483488</v>
      </c>
      <c r="AS223" s="27">
        <v>10.898661003676294</v>
      </c>
      <c r="AT223" s="27">
        <v>502.11905225480047</v>
      </c>
      <c r="AU223" s="27">
        <v>4.2584452547989313</v>
      </c>
      <c r="AV223" s="27">
        <v>10.716029915918503</v>
      </c>
      <c r="AW223" s="27">
        <v>4.380326442536596</v>
      </c>
      <c r="AX223" s="27">
        <v>22.328415629558336</v>
      </c>
      <c r="AY223" s="27">
        <v>46.460130817065398</v>
      </c>
      <c r="AZ223" s="27">
        <v>2.2788983777220655</v>
      </c>
      <c r="BA223" s="27">
        <v>1.1273714634519203</v>
      </c>
      <c r="BB223" s="27">
        <v>14.052793255544371</v>
      </c>
      <c r="BC223" s="27">
        <v>42.316219562607586</v>
      </c>
      <c r="BD223" s="27">
        <v>26.664585781300602</v>
      </c>
      <c r="BE223" s="27">
        <v>39.386976035391392</v>
      </c>
      <c r="BF223" s="27">
        <v>81.173140484593134</v>
      </c>
      <c r="BG223" s="27">
        <v>16.214560559659279</v>
      </c>
      <c r="BH223" s="27">
        <v>11.327173561516489</v>
      </c>
      <c r="BI223" s="27">
        <v>15.387776237527772</v>
      </c>
      <c r="BJ223" s="27">
        <v>2.7251193020920907</v>
      </c>
      <c r="BK223" s="27">
        <v>78.0671493138464</v>
      </c>
      <c r="BL223" s="27">
        <v>10.513880039458236</v>
      </c>
      <c r="BM223" s="27">
        <v>8.4566174431782724</v>
      </c>
    </row>
    <row r="224" spans="1:65" x14ac:dyDescent="0.15">
      <c r="A224" s="13">
        <v>4831180640</v>
      </c>
      <c r="B224" t="s">
        <v>595</v>
      </c>
      <c r="C224" t="s">
        <v>621</v>
      </c>
      <c r="D224" t="s">
        <v>622</v>
      </c>
      <c r="E224" s="27">
        <v>12.883333333333335</v>
      </c>
      <c r="F224" s="27">
        <v>4.7966666666666669</v>
      </c>
      <c r="G224" s="27">
        <v>4.3933333333333335</v>
      </c>
      <c r="H224" s="27">
        <v>1.1733333333333336</v>
      </c>
      <c r="I224" s="27">
        <v>1.1566666666666665</v>
      </c>
      <c r="J224" s="27">
        <v>2.1933333333333334</v>
      </c>
      <c r="K224" s="27">
        <v>2.2833333333333332</v>
      </c>
      <c r="L224" s="27">
        <v>1.4133333333333333</v>
      </c>
      <c r="M224" s="27">
        <v>3.8633333333333333</v>
      </c>
      <c r="N224" s="27">
        <v>2.4700000000000002</v>
      </c>
      <c r="O224" s="27">
        <v>0.5</v>
      </c>
      <c r="P224" s="27">
        <v>1.5399999999999998</v>
      </c>
      <c r="Q224" s="27">
        <v>3.6633333333333336</v>
      </c>
      <c r="R224" s="27">
        <v>3.9466666666666668</v>
      </c>
      <c r="S224" s="27">
        <v>4.7333333333333334</v>
      </c>
      <c r="T224" s="27">
        <v>2.2833333333333332</v>
      </c>
      <c r="U224" s="27">
        <v>3.9133333333333327</v>
      </c>
      <c r="V224" s="27">
        <v>1.2433333333333334</v>
      </c>
      <c r="W224" s="27">
        <v>1.9233333333333331</v>
      </c>
      <c r="X224" s="27">
        <v>1.82</v>
      </c>
      <c r="Y224" s="27">
        <v>19.826666666666668</v>
      </c>
      <c r="Z224" s="27">
        <v>4.876666666666666</v>
      </c>
      <c r="AA224" s="27">
        <v>2.9499999999999997</v>
      </c>
      <c r="AB224" s="27">
        <v>1.2133333333333334</v>
      </c>
      <c r="AC224" s="27">
        <v>3.1933333333333334</v>
      </c>
      <c r="AD224" s="27">
        <v>1.9633333333333332</v>
      </c>
      <c r="AE224" s="29">
        <v>964.78333333333342</v>
      </c>
      <c r="AF224" s="29">
        <v>395846.33333333331</v>
      </c>
      <c r="AG224" s="25">
        <v>4.8888888888889577</v>
      </c>
      <c r="AH224" s="29">
        <v>1579.5391159508863</v>
      </c>
      <c r="AI224" s="27" t="s">
        <v>829</v>
      </c>
      <c r="AJ224" s="27">
        <v>97.155142249999997</v>
      </c>
      <c r="AK224" s="27">
        <v>46.230632924296707</v>
      </c>
      <c r="AL224" s="27">
        <v>143.3857751742967</v>
      </c>
      <c r="AM224" s="27">
        <v>196.03509999999997</v>
      </c>
      <c r="AN224" s="27">
        <v>46</v>
      </c>
      <c r="AO224" s="30">
        <v>3.4773333333333327</v>
      </c>
      <c r="AP224" s="27">
        <v>122.16666666666667</v>
      </c>
      <c r="AQ224" s="27">
        <v>108.87</v>
      </c>
      <c r="AR224" s="27">
        <v>97.443333333333328</v>
      </c>
      <c r="AS224" s="27">
        <v>8.7733333333333334</v>
      </c>
      <c r="AT224" s="27">
        <v>478.18333333333334</v>
      </c>
      <c r="AU224" s="27">
        <v>4.49</v>
      </c>
      <c r="AV224" s="27">
        <v>9.9633333333333329</v>
      </c>
      <c r="AW224" s="27">
        <v>4.3099999999999996</v>
      </c>
      <c r="AX224" s="27">
        <v>19.356666666666666</v>
      </c>
      <c r="AY224" s="27">
        <v>49</v>
      </c>
      <c r="AZ224" s="27">
        <v>2.64</v>
      </c>
      <c r="BA224" s="27">
        <v>1.1133333333333333</v>
      </c>
      <c r="BB224" s="27">
        <v>13.953333333333333</v>
      </c>
      <c r="BC224" s="27">
        <v>40.43</v>
      </c>
      <c r="BD224" s="27">
        <v>31.830000000000002</v>
      </c>
      <c r="BE224" s="27">
        <v>43.57</v>
      </c>
      <c r="BF224" s="27">
        <v>77.64</v>
      </c>
      <c r="BG224" s="27">
        <v>6.7433333333333323</v>
      </c>
      <c r="BH224" s="27">
        <v>10.183333333333332</v>
      </c>
      <c r="BI224" s="27">
        <v>19.443333333333332</v>
      </c>
      <c r="BJ224" s="27">
        <v>3.0233333333333334</v>
      </c>
      <c r="BK224" s="27">
        <v>51.109999999999992</v>
      </c>
      <c r="BL224" s="27">
        <v>9.9366666666666674</v>
      </c>
      <c r="BM224" s="27">
        <v>9.0566666666666666</v>
      </c>
    </row>
    <row r="225" spans="1:65" x14ac:dyDescent="0.15">
      <c r="A225" s="13">
        <v>4832580670</v>
      </c>
      <c r="B225" t="s">
        <v>595</v>
      </c>
      <c r="C225" t="s">
        <v>623</v>
      </c>
      <c r="D225" t="s">
        <v>624</v>
      </c>
      <c r="E225" s="27">
        <v>12.257346689567434</v>
      </c>
      <c r="F225" s="27">
        <v>3.8567583698005827</v>
      </c>
      <c r="G225" s="27">
        <v>3.4324687619656822</v>
      </c>
      <c r="H225" s="27">
        <v>1.1570291014666345</v>
      </c>
      <c r="I225" s="27">
        <v>1.0047264525352368</v>
      </c>
      <c r="J225" s="27">
        <v>2.0945808378803576</v>
      </c>
      <c r="K225" s="27">
        <v>2.3487047939489174</v>
      </c>
      <c r="L225" s="27">
        <v>1.0388722275391837</v>
      </c>
      <c r="M225" s="27">
        <v>3.8509892700725481</v>
      </c>
      <c r="N225" s="27">
        <v>2.3124442105427456</v>
      </c>
      <c r="O225" s="27">
        <v>0.52201055097115701</v>
      </c>
      <c r="P225" s="27">
        <v>1.4195178514985376</v>
      </c>
      <c r="Q225" s="27">
        <v>3.4194406747525519</v>
      </c>
      <c r="R225" s="27">
        <v>3.1689909341835558</v>
      </c>
      <c r="S225" s="27">
        <v>3.8092461019186366</v>
      </c>
      <c r="T225" s="27">
        <v>2.252285572433363</v>
      </c>
      <c r="U225" s="27">
        <v>3.2382971828407343</v>
      </c>
      <c r="V225" s="27">
        <v>1.2054716957352978</v>
      </c>
      <c r="W225" s="27">
        <v>1.8702151905463775</v>
      </c>
      <c r="X225" s="27">
        <v>1.9291146581914911</v>
      </c>
      <c r="Y225" s="27">
        <v>19.898012423239056</v>
      </c>
      <c r="Z225" s="27">
        <v>4.5283337468563021</v>
      </c>
      <c r="AA225" s="27">
        <v>2.6178595278521288</v>
      </c>
      <c r="AB225" s="27">
        <v>1.0022426912651419</v>
      </c>
      <c r="AC225" s="27">
        <v>2.2917276886288889</v>
      </c>
      <c r="AD225" s="27">
        <v>1.7779103609233784</v>
      </c>
      <c r="AE225" s="29">
        <v>656.27641798870525</v>
      </c>
      <c r="AF225" s="29">
        <v>266382.83327314677</v>
      </c>
      <c r="AG225" s="25">
        <v>4.5896261040405859</v>
      </c>
      <c r="AH225" s="29">
        <v>1026.3238863534298</v>
      </c>
      <c r="AI225" s="27" t="s">
        <v>829</v>
      </c>
      <c r="AJ225" s="27">
        <v>134.99491714610937</v>
      </c>
      <c r="AK225" s="27">
        <v>56.491648914842649</v>
      </c>
      <c r="AL225" s="27">
        <v>191.48656606095201</v>
      </c>
      <c r="AM225" s="27">
        <v>194.70214561533774</v>
      </c>
      <c r="AN225" s="27">
        <v>63.103908172741548</v>
      </c>
      <c r="AO225" s="30">
        <v>2.8971857182846894</v>
      </c>
      <c r="AP225" s="27">
        <v>94.679606221797187</v>
      </c>
      <c r="AQ225" s="27">
        <v>84.963244390630663</v>
      </c>
      <c r="AR225" s="27">
        <v>74.512623162691355</v>
      </c>
      <c r="AS225" s="27">
        <v>9.0563960792631697</v>
      </c>
      <c r="AT225" s="27">
        <v>462.20006012802469</v>
      </c>
      <c r="AU225" s="27">
        <v>4.6752824248603631</v>
      </c>
      <c r="AV225" s="27">
        <v>9.912327672224615</v>
      </c>
      <c r="AW225" s="27">
        <v>4.3194320921920175</v>
      </c>
      <c r="AX225" s="27">
        <v>13.184287313092424</v>
      </c>
      <c r="AY225" s="27">
        <v>46.460130817065398</v>
      </c>
      <c r="AZ225" s="27">
        <v>1.9212198848029018</v>
      </c>
      <c r="BA225" s="27">
        <v>0.97468851592383199</v>
      </c>
      <c r="BB225" s="27">
        <v>10.881055054987309</v>
      </c>
      <c r="BC225" s="27">
        <v>23.817067410690854</v>
      </c>
      <c r="BD225" s="27">
        <v>21.574501268818945</v>
      </c>
      <c r="BE225" s="27">
        <v>23.527617288139769</v>
      </c>
      <c r="BF225" s="27">
        <v>90.644258050713901</v>
      </c>
      <c r="BG225" s="27">
        <v>13.69597813727291</v>
      </c>
      <c r="BH225" s="27">
        <v>9.8684501934292665</v>
      </c>
      <c r="BI225" s="27">
        <v>18.366055509307341</v>
      </c>
      <c r="BJ225" s="27">
        <v>2.7349909980412619</v>
      </c>
      <c r="BK225" s="27">
        <v>48.427401027520311</v>
      </c>
      <c r="BL225" s="27">
        <v>9.9684185154045259</v>
      </c>
      <c r="BM225" s="27">
        <v>7.3353960735851862</v>
      </c>
    </row>
    <row r="226" spans="1:65" x14ac:dyDescent="0.15">
      <c r="A226" s="13">
        <v>4833260700</v>
      </c>
      <c r="B226" t="s">
        <v>595</v>
      </c>
      <c r="C226" t="s">
        <v>625</v>
      </c>
      <c r="D226" t="s">
        <v>626</v>
      </c>
      <c r="E226" s="27">
        <v>12.660000000000002</v>
      </c>
      <c r="F226" s="27">
        <v>4.68</v>
      </c>
      <c r="G226" s="27">
        <v>3.8966666666666669</v>
      </c>
      <c r="H226" s="27">
        <v>1.0866666666666667</v>
      </c>
      <c r="I226" s="27">
        <v>1.0633333333333335</v>
      </c>
      <c r="J226" s="27">
        <v>2.1066666666666665</v>
      </c>
      <c r="K226" s="27">
        <v>2.23</v>
      </c>
      <c r="L226" s="27">
        <v>1.2233333333333334</v>
      </c>
      <c r="M226" s="27">
        <v>3.9066666666666663</v>
      </c>
      <c r="N226" s="27">
        <v>2.2433333333333336</v>
      </c>
      <c r="O226" s="27">
        <v>0.47</v>
      </c>
      <c r="P226" s="27">
        <v>1.6266666666666669</v>
      </c>
      <c r="Q226" s="27">
        <v>2.7733333333333334</v>
      </c>
      <c r="R226" s="27">
        <v>3.7666666666666662</v>
      </c>
      <c r="S226" s="27">
        <v>4.7833333333333341</v>
      </c>
      <c r="T226" s="27">
        <v>2.4466666666666668</v>
      </c>
      <c r="U226" s="27">
        <v>3.7033333333333331</v>
      </c>
      <c r="V226" s="27">
        <v>1.1633333333333333</v>
      </c>
      <c r="W226" s="27">
        <v>1.95</v>
      </c>
      <c r="X226" s="27">
        <v>1.7133333333333336</v>
      </c>
      <c r="Y226" s="27">
        <v>18.973333333333333</v>
      </c>
      <c r="Z226" s="27">
        <v>4.5933333333333328</v>
      </c>
      <c r="AA226" s="27">
        <v>3.0366666666666671</v>
      </c>
      <c r="AB226" s="27">
        <v>1.32</v>
      </c>
      <c r="AC226" s="27">
        <v>3.0666666666666664</v>
      </c>
      <c r="AD226" s="27">
        <v>2.0433333333333334</v>
      </c>
      <c r="AE226" s="29">
        <v>927</v>
      </c>
      <c r="AF226" s="29">
        <v>366614</v>
      </c>
      <c r="AG226" s="25">
        <v>4.7461111110000145</v>
      </c>
      <c r="AH226" s="29">
        <v>1434.4453209934447</v>
      </c>
      <c r="AI226" s="27" t="s">
        <v>829</v>
      </c>
      <c r="AJ226" s="27">
        <v>121.05608333179305</v>
      </c>
      <c r="AK226" s="27">
        <v>40.298033503672819</v>
      </c>
      <c r="AL226" s="27">
        <v>161.35411683546587</v>
      </c>
      <c r="AM226" s="27">
        <v>195.66009999999997</v>
      </c>
      <c r="AN226" s="27">
        <v>54.666666666666664</v>
      </c>
      <c r="AO226" s="30">
        <v>3.5066666666666664</v>
      </c>
      <c r="AP226" s="27">
        <v>108.5</v>
      </c>
      <c r="AQ226" s="27">
        <v>118.2</v>
      </c>
      <c r="AR226" s="27">
        <v>107.5</v>
      </c>
      <c r="AS226" s="27">
        <v>9.1066666666666674</v>
      </c>
      <c r="AT226" s="27">
        <v>350.9733333333333</v>
      </c>
      <c r="AU226" s="27">
        <v>4.8499999999999996</v>
      </c>
      <c r="AV226" s="27">
        <v>13.99</v>
      </c>
      <c r="AW226" s="27">
        <v>4.123333333333334</v>
      </c>
      <c r="AX226" s="27">
        <v>28.666666666666668</v>
      </c>
      <c r="AY226" s="27">
        <v>45</v>
      </c>
      <c r="AZ226" s="27">
        <v>2.3633333333333333</v>
      </c>
      <c r="BA226" s="27">
        <v>1.04</v>
      </c>
      <c r="BB226" s="27">
        <v>18.666666666666668</v>
      </c>
      <c r="BC226" s="27">
        <v>25.17</v>
      </c>
      <c r="BD226" s="27">
        <v>27.496666666666666</v>
      </c>
      <c r="BE226" s="27">
        <v>27.653333333333336</v>
      </c>
      <c r="BF226" s="27">
        <v>104.2</v>
      </c>
      <c r="BG226" s="27">
        <v>9.9500000000000011</v>
      </c>
      <c r="BH226" s="27">
        <v>10.950000000000001</v>
      </c>
      <c r="BI226" s="27">
        <v>16</v>
      </c>
      <c r="BJ226" s="27">
        <v>2.5533333333333332</v>
      </c>
      <c r="BK226" s="27">
        <v>63.5</v>
      </c>
      <c r="BL226" s="27">
        <v>10.303333333333333</v>
      </c>
      <c r="BM226" s="27">
        <v>8.0400000000000009</v>
      </c>
    </row>
    <row r="227" spans="1:65" x14ac:dyDescent="0.15">
      <c r="A227" s="13">
        <v>4834860710</v>
      </c>
      <c r="B227" t="s">
        <v>595</v>
      </c>
      <c r="C227" t="s">
        <v>627</v>
      </c>
      <c r="D227" t="s">
        <v>628</v>
      </c>
      <c r="E227" s="27">
        <v>12.683333333333332</v>
      </c>
      <c r="F227" s="27">
        <v>4.4766666666666666</v>
      </c>
      <c r="G227" s="27">
        <v>3.92</v>
      </c>
      <c r="H227" s="27">
        <v>1.2533333333333332</v>
      </c>
      <c r="I227" s="27">
        <v>0.98999999999999988</v>
      </c>
      <c r="J227" s="27">
        <v>2.2066666666666666</v>
      </c>
      <c r="K227" s="27">
        <v>2.0133333333333332</v>
      </c>
      <c r="L227" s="27">
        <v>1.0433333333333332</v>
      </c>
      <c r="M227" s="27">
        <v>4.0566666666666666</v>
      </c>
      <c r="N227" s="27">
        <v>3.7866666666666666</v>
      </c>
      <c r="O227" s="27">
        <v>0.44666666666666671</v>
      </c>
      <c r="P227" s="27">
        <v>1.6066666666666667</v>
      </c>
      <c r="Q227" s="27">
        <v>3.8566666666666669</v>
      </c>
      <c r="R227" s="27">
        <v>3.5433333333333334</v>
      </c>
      <c r="S227" s="27">
        <v>3.9800000000000004</v>
      </c>
      <c r="T227" s="27">
        <v>2.02</v>
      </c>
      <c r="U227" s="27">
        <v>4.2399999999999993</v>
      </c>
      <c r="V227" s="27">
        <v>1.2033333333333334</v>
      </c>
      <c r="W227" s="27">
        <v>1.8233333333333333</v>
      </c>
      <c r="X227" s="27">
        <v>1.7400000000000002</v>
      </c>
      <c r="Y227" s="27">
        <v>20.993333333333332</v>
      </c>
      <c r="Z227" s="27">
        <v>4.3533333333333326</v>
      </c>
      <c r="AA227" s="27">
        <v>2.6366666666666663</v>
      </c>
      <c r="AB227" s="27">
        <v>0.87666666666666659</v>
      </c>
      <c r="AC227" s="27">
        <v>2.9466666666666668</v>
      </c>
      <c r="AD227" s="27">
        <v>2.0433333333333334</v>
      </c>
      <c r="AE227" s="29">
        <v>824.18333333333339</v>
      </c>
      <c r="AF227" s="29">
        <v>332776.33333333331</v>
      </c>
      <c r="AG227" s="25">
        <v>5.0270833333333353</v>
      </c>
      <c r="AH227" s="29">
        <v>1350.1120801220793</v>
      </c>
      <c r="AI227" s="27" t="s">
        <v>829</v>
      </c>
      <c r="AJ227" s="27">
        <v>141.96673682175523</v>
      </c>
      <c r="AK227" s="27">
        <v>57.277125143783394</v>
      </c>
      <c r="AL227" s="27">
        <v>199.24386196553863</v>
      </c>
      <c r="AM227" s="27">
        <v>196.78509999999997</v>
      </c>
      <c r="AN227" s="27">
        <v>42.5</v>
      </c>
      <c r="AO227" s="30">
        <v>3.44</v>
      </c>
      <c r="AP227" s="27">
        <v>115</v>
      </c>
      <c r="AQ227" s="27">
        <v>112.11</v>
      </c>
      <c r="AR227" s="27">
        <v>100.12333333333333</v>
      </c>
      <c r="AS227" s="27">
        <v>9.1433333333333326</v>
      </c>
      <c r="AT227" s="27">
        <v>457.02</v>
      </c>
      <c r="AU227" s="27">
        <v>4.9066666666666663</v>
      </c>
      <c r="AV227" s="27">
        <v>11.946666666666667</v>
      </c>
      <c r="AW227" s="27">
        <v>4.2233333333333336</v>
      </c>
      <c r="AX227" s="27">
        <v>16.776666666666667</v>
      </c>
      <c r="AY227" s="27">
        <v>31.696666666666669</v>
      </c>
      <c r="AZ227" s="27">
        <v>2.0533333333333332</v>
      </c>
      <c r="BA227" s="27">
        <v>0.98999999999999988</v>
      </c>
      <c r="BB227" s="27">
        <v>12.233333333333333</v>
      </c>
      <c r="BC227" s="27">
        <v>37.946666666666665</v>
      </c>
      <c r="BD227" s="27">
        <v>30.33</v>
      </c>
      <c r="BE227" s="27">
        <v>31.223333333333333</v>
      </c>
      <c r="BF227" s="27">
        <v>80.056666666666672</v>
      </c>
      <c r="BG227" s="27">
        <v>15.99</v>
      </c>
      <c r="BH227" s="27">
        <v>11.209999999999999</v>
      </c>
      <c r="BI227" s="27">
        <v>20</v>
      </c>
      <c r="BJ227" s="27">
        <v>2.5266666666666668</v>
      </c>
      <c r="BK227" s="27">
        <v>51.78</v>
      </c>
      <c r="BL227" s="27">
        <v>10.373333333333333</v>
      </c>
      <c r="BM227" s="27">
        <v>7.3866666666666667</v>
      </c>
    </row>
    <row r="228" spans="1:65" x14ac:dyDescent="0.15">
      <c r="A228" s="13">
        <v>4836220720</v>
      </c>
      <c r="B228" t="s">
        <v>595</v>
      </c>
      <c r="C228" t="s">
        <v>629</v>
      </c>
      <c r="D228" t="s">
        <v>630</v>
      </c>
      <c r="E228" s="27">
        <v>13.346666666666666</v>
      </c>
      <c r="F228" s="27">
        <v>4.7600000000000007</v>
      </c>
      <c r="G228" s="27">
        <v>4.3199999999999994</v>
      </c>
      <c r="H228" s="27">
        <v>1.21</v>
      </c>
      <c r="I228" s="27">
        <v>1.1633333333333333</v>
      </c>
      <c r="J228" s="27">
        <v>2.4033333333333329</v>
      </c>
      <c r="K228" s="27">
        <v>2.8433333333333333</v>
      </c>
      <c r="L228" s="27">
        <v>1.33</v>
      </c>
      <c r="M228" s="27">
        <v>3.91</v>
      </c>
      <c r="N228" s="27">
        <v>2.2766666666666668</v>
      </c>
      <c r="O228" s="27">
        <v>0.52</v>
      </c>
      <c r="P228" s="27">
        <v>1.5200000000000002</v>
      </c>
      <c r="Q228" s="27">
        <v>2.99</v>
      </c>
      <c r="R228" s="27">
        <v>3.5166666666666671</v>
      </c>
      <c r="S228" s="27">
        <v>5.13</v>
      </c>
      <c r="T228" s="27">
        <v>2.98</v>
      </c>
      <c r="U228" s="27">
        <v>3.8933333333333331</v>
      </c>
      <c r="V228" s="27">
        <v>1.2166666666666668</v>
      </c>
      <c r="W228" s="27">
        <v>2.0333333333333332</v>
      </c>
      <c r="X228" s="27">
        <v>1.86</v>
      </c>
      <c r="Y228" s="27">
        <v>19.943333333333332</v>
      </c>
      <c r="Z228" s="27">
        <v>4.583333333333333</v>
      </c>
      <c r="AA228" s="27">
        <v>3.31</v>
      </c>
      <c r="AB228" s="27">
        <v>1.2966666666666666</v>
      </c>
      <c r="AC228" s="27">
        <v>3.0566666666666666</v>
      </c>
      <c r="AD228" s="27">
        <v>2.14</v>
      </c>
      <c r="AE228" s="29">
        <v>1069.1666666666667</v>
      </c>
      <c r="AF228" s="29">
        <v>409444.33333333331</v>
      </c>
      <c r="AG228" s="25">
        <v>4.5337500000000555</v>
      </c>
      <c r="AH228" s="29">
        <v>1563.0156181387738</v>
      </c>
      <c r="AI228" s="27" t="s">
        <v>829</v>
      </c>
      <c r="AJ228" s="27">
        <v>127.20218301295397</v>
      </c>
      <c r="AK228" s="27">
        <v>40.298033503672819</v>
      </c>
      <c r="AL228" s="27">
        <v>167.50021651662678</v>
      </c>
      <c r="AM228" s="27">
        <v>195.66009999999997</v>
      </c>
      <c r="AN228" s="27">
        <v>62.109999999999992</v>
      </c>
      <c r="AO228" s="30">
        <v>3.6063333333333336</v>
      </c>
      <c r="AP228" s="27">
        <v>125.28000000000002</v>
      </c>
      <c r="AQ228" s="27">
        <v>111.11</v>
      </c>
      <c r="AR228" s="27">
        <v>98.11</v>
      </c>
      <c r="AS228" s="27">
        <v>8.9700000000000006</v>
      </c>
      <c r="AT228" s="27">
        <v>472.37333333333339</v>
      </c>
      <c r="AU228" s="27">
        <v>4.49</v>
      </c>
      <c r="AV228" s="27">
        <v>13.666666666666666</v>
      </c>
      <c r="AW228" s="27">
        <v>3.8566666666666669</v>
      </c>
      <c r="AX228" s="27">
        <v>23.113333333333333</v>
      </c>
      <c r="AY228" s="27">
        <v>41.11</v>
      </c>
      <c r="AZ228" s="27">
        <v>2.2333333333333334</v>
      </c>
      <c r="BA228" s="27">
        <v>1.2833333333333332</v>
      </c>
      <c r="BB228" s="27">
        <v>13.32</v>
      </c>
      <c r="BC228" s="27">
        <v>35.723333333333336</v>
      </c>
      <c r="BD228" s="27">
        <v>25.36</v>
      </c>
      <c r="BE228" s="27">
        <v>33.44</v>
      </c>
      <c r="BF228" s="27">
        <v>87.5</v>
      </c>
      <c r="BG228" s="27">
        <v>9.99</v>
      </c>
      <c r="BH228" s="27">
        <v>12.003333333333332</v>
      </c>
      <c r="BI228" s="27">
        <v>14.613333333333335</v>
      </c>
      <c r="BJ228" s="27">
        <v>2.6133333333333333</v>
      </c>
      <c r="BK228" s="27">
        <v>45</v>
      </c>
      <c r="BL228" s="27">
        <v>10.68</v>
      </c>
      <c r="BM228" s="27">
        <v>7.3566666666666665</v>
      </c>
    </row>
    <row r="229" spans="1:65" x14ac:dyDescent="0.15">
      <c r="A229" s="13">
        <v>4841700810</v>
      </c>
      <c r="B229" t="s">
        <v>595</v>
      </c>
      <c r="C229" t="s">
        <v>631</v>
      </c>
      <c r="D229" t="s">
        <v>632</v>
      </c>
      <c r="E229" s="27">
        <v>11.06</v>
      </c>
      <c r="F229" s="27">
        <v>4.43</v>
      </c>
      <c r="G229" s="27">
        <v>4.05</v>
      </c>
      <c r="H229" s="27">
        <v>1.05</v>
      </c>
      <c r="I229" s="27">
        <v>1.05</v>
      </c>
      <c r="J229" s="27">
        <v>2.1999999999999997</v>
      </c>
      <c r="K229" s="27">
        <v>1.8633333333333333</v>
      </c>
      <c r="L229" s="27">
        <v>1.46</v>
      </c>
      <c r="M229" s="27">
        <v>3.9033333333333338</v>
      </c>
      <c r="N229" s="27">
        <v>2.3966666666666665</v>
      </c>
      <c r="O229" s="27">
        <v>0.48333333333333334</v>
      </c>
      <c r="P229" s="27">
        <v>1.6066666666666667</v>
      </c>
      <c r="Q229" s="27">
        <v>3.56</v>
      </c>
      <c r="R229" s="27">
        <v>3.4133333333333336</v>
      </c>
      <c r="S229" s="27">
        <v>4.07</v>
      </c>
      <c r="T229" s="27">
        <v>2.2666666666666666</v>
      </c>
      <c r="U229" s="27">
        <v>3.59</v>
      </c>
      <c r="V229" s="27">
        <v>1.21</v>
      </c>
      <c r="W229" s="27">
        <v>1.9633333333333332</v>
      </c>
      <c r="X229" s="27">
        <v>1.8666666666666665</v>
      </c>
      <c r="Y229" s="27">
        <v>22.73</v>
      </c>
      <c r="Z229" s="27">
        <v>4.2366666666666672</v>
      </c>
      <c r="AA229" s="27">
        <v>3.2233333333333332</v>
      </c>
      <c r="AB229" s="27">
        <v>1.093333333333333</v>
      </c>
      <c r="AC229" s="27">
        <v>2.9</v>
      </c>
      <c r="AD229" s="27">
        <v>2.06</v>
      </c>
      <c r="AE229" s="29">
        <v>1387.67</v>
      </c>
      <c r="AF229" s="29">
        <v>327632</v>
      </c>
      <c r="AG229" s="25">
        <v>4.3903333333335191</v>
      </c>
      <c r="AH229" s="29">
        <v>1233.9728524992413</v>
      </c>
      <c r="AI229" s="27" t="s">
        <v>829</v>
      </c>
      <c r="AJ229" s="27">
        <v>99.940440068890425</v>
      </c>
      <c r="AK229" s="27">
        <v>37.028492649441027</v>
      </c>
      <c r="AL229" s="27">
        <v>136.96893271833144</v>
      </c>
      <c r="AM229" s="27">
        <v>198.8922</v>
      </c>
      <c r="AN229" s="27">
        <v>63.25333333333333</v>
      </c>
      <c r="AO229" s="30">
        <v>3.4253333333333331</v>
      </c>
      <c r="AP229" s="27">
        <v>125.51666666666665</v>
      </c>
      <c r="AQ229" s="27">
        <v>123.34666666666668</v>
      </c>
      <c r="AR229" s="27">
        <v>111.47333333333334</v>
      </c>
      <c r="AS229" s="27">
        <v>10.013333333333334</v>
      </c>
      <c r="AT229" s="27">
        <v>477.17333333333335</v>
      </c>
      <c r="AU229" s="27">
        <v>5.1166666666666663</v>
      </c>
      <c r="AV229" s="27">
        <v>10.829999999999998</v>
      </c>
      <c r="AW229" s="27">
        <v>4.8566666666666665</v>
      </c>
      <c r="AX229" s="27">
        <v>25.106666666666666</v>
      </c>
      <c r="AY229" s="27">
        <v>58.843333333333334</v>
      </c>
      <c r="AZ229" s="27">
        <v>2.9866666666666668</v>
      </c>
      <c r="BA229" s="27">
        <v>1.0466666666666666</v>
      </c>
      <c r="BB229" s="27">
        <v>14.716666666666667</v>
      </c>
      <c r="BC229" s="27">
        <v>35.833333333333336</v>
      </c>
      <c r="BD229" s="27">
        <v>19.333333333333332</v>
      </c>
      <c r="BE229" s="27">
        <v>39.846666666666664</v>
      </c>
      <c r="BF229" s="27">
        <v>71.49666666666667</v>
      </c>
      <c r="BG229" s="27">
        <v>20.178888888888888</v>
      </c>
      <c r="BH229" s="27">
        <v>11.280000000000001</v>
      </c>
      <c r="BI229" s="27">
        <v>18.37</v>
      </c>
      <c r="BJ229" s="27">
        <v>3.1633333333333327</v>
      </c>
      <c r="BK229" s="27">
        <v>59.043333333333329</v>
      </c>
      <c r="BL229" s="27">
        <v>10.14</v>
      </c>
      <c r="BM229" s="27">
        <v>9.0666666666666682</v>
      </c>
    </row>
    <row r="230" spans="1:65" x14ac:dyDescent="0.15">
      <c r="A230" s="13">
        <v>4845500900</v>
      </c>
      <c r="B230" t="s">
        <v>595</v>
      </c>
      <c r="C230" t="s">
        <v>633</v>
      </c>
      <c r="D230" t="s">
        <v>634</v>
      </c>
      <c r="E230" s="27">
        <v>13.7023481572327</v>
      </c>
      <c r="F230" s="27">
        <v>5.2174843626248153</v>
      </c>
      <c r="G230" s="27">
        <v>4.6956866757871785</v>
      </c>
      <c r="H230" s="27">
        <v>1.3186290526421736</v>
      </c>
      <c r="I230" s="27">
        <v>1.204179632957195</v>
      </c>
      <c r="J230" s="27">
        <v>2.0228073510921853</v>
      </c>
      <c r="K230" s="27">
        <v>1.5673863711384524</v>
      </c>
      <c r="L230" s="27">
        <v>1.0833074885015299</v>
      </c>
      <c r="M230" s="27">
        <v>4.6104842536240085</v>
      </c>
      <c r="N230" s="27">
        <v>3.1522144596218689</v>
      </c>
      <c r="O230" s="27">
        <v>0.48292356518853508</v>
      </c>
      <c r="P230" s="27">
        <v>1.6899529592418769</v>
      </c>
      <c r="Q230" s="27">
        <v>3.8005502974580687</v>
      </c>
      <c r="R230" s="27">
        <v>3.4014858299404054</v>
      </c>
      <c r="S230" s="27">
        <v>4.0161327167860064</v>
      </c>
      <c r="T230" s="27">
        <v>2.3049293393256658</v>
      </c>
      <c r="U230" s="27">
        <v>3.9223810057848354</v>
      </c>
      <c r="V230" s="27">
        <v>1.4135114930175903</v>
      </c>
      <c r="W230" s="27">
        <v>1.9005130444239027</v>
      </c>
      <c r="X230" s="27">
        <v>2.2707516901906559</v>
      </c>
      <c r="Y230" s="27">
        <v>19.179308850311571</v>
      </c>
      <c r="Z230" s="27">
        <v>4.8504468624720891</v>
      </c>
      <c r="AA230" s="27">
        <v>3.2719886111078069</v>
      </c>
      <c r="AB230" s="27">
        <v>1.2190823009840006</v>
      </c>
      <c r="AC230" s="27">
        <v>2.9274892028151691</v>
      </c>
      <c r="AD230" s="27">
        <v>2.1013473639593871</v>
      </c>
      <c r="AE230" s="29">
        <v>1130.2743508892229</v>
      </c>
      <c r="AF230" s="29">
        <v>304042.03954741033</v>
      </c>
      <c r="AG230" s="25">
        <v>4.8400849279918399</v>
      </c>
      <c r="AH230" s="29">
        <v>1207.5762795885501</v>
      </c>
      <c r="AI230" s="27" t="s">
        <v>829</v>
      </c>
      <c r="AJ230" s="27">
        <v>97.806547436468506</v>
      </c>
      <c r="AK230" s="27">
        <v>63.030939919956772</v>
      </c>
      <c r="AL230" s="27">
        <v>160.83748735642527</v>
      </c>
      <c r="AM230" s="27">
        <v>193.85741399442131</v>
      </c>
      <c r="AN230" s="27">
        <v>58.839160695456172</v>
      </c>
      <c r="AO230" s="30">
        <v>3.6042889154677327</v>
      </c>
      <c r="AP230" s="27">
        <v>99.147887904527053</v>
      </c>
      <c r="AQ230" s="27">
        <v>95.080882185341707</v>
      </c>
      <c r="AR230" s="27">
        <v>82.462428632810472</v>
      </c>
      <c r="AS230" s="27">
        <v>9.4678231870833347</v>
      </c>
      <c r="AT230" s="27">
        <v>511.37570067268462</v>
      </c>
      <c r="AU230" s="27">
        <v>5.4651459676469045</v>
      </c>
      <c r="AV230" s="27">
        <v>10.70926849336008</v>
      </c>
      <c r="AW230" s="27">
        <v>4.3013126646935431</v>
      </c>
      <c r="AX230" s="27">
        <v>20.236809832674549</v>
      </c>
      <c r="AY230" s="27">
        <v>43.745325651151937</v>
      </c>
      <c r="AZ230" s="27">
        <v>2.8751008056613028</v>
      </c>
      <c r="BA230" s="27">
        <v>1.1182584679110135</v>
      </c>
      <c r="BB230" s="27">
        <v>12.610320513897527</v>
      </c>
      <c r="BC230" s="27">
        <v>26.135132805902732</v>
      </c>
      <c r="BD230" s="27">
        <v>26.156344647726296</v>
      </c>
      <c r="BE230" s="27">
        <v>36.2211558751955</v>
      </c>
      <c r="BF230" s="27">
        <v>96.368843118142038</v>
      </c>
      <c r="BG230" s="27">
        <v>29.46399521834179</v>
      </c>
      <c r="BH230" s="27">
        <v>9.4075936393387298</v>
      </c>
      <c r="BI230" s="27">
        <v>12.97583570437264</v>
      </c>
      <c r="BJ230" s="27">
        <v>2.6695541761075887</v>
      </c>
      <c r="BK230" s="27">
        <v>91.280983910867306</v>
      </c>
      <c r="BL230" s="27">
        <v>10.387836727639348</v>
      </c>
      <c r="BM230" s="27">
        <v>8.2795561584434623</v>
      </c>
    </row>
    <row r="231" spans="1:65" x14ac:dyDescent="0.15">
      <c r="A231" s="13">
        <v>4846340940</v>
      </c>
      <c r="B231" t="s">
        <v>595</v>
      </c>
      <c r="C231" t="s">
        <v>635</v>
      </c>
      <c r="D231" t="s">
        <v>636</v>
      </c>
      <c r="E231" s="27">
        <v>12.406666666666666</v>
      </c>
      <c r="F231" s="27">
        <v>5.25</v>
      </c>
      <c r="G231" s="27">
        <v>4.7633333333333336</v>
      </c>
      <c r="H231" s="27">
        <v>1.2033333333333334</v>
      </c>
      <c r="I231" s="27">
        <v>1.1366666666666667</v>
      </c>
      <c r="J231" s="27">
        <v>2.0233333333333334</v>
      </c>
      <c r="K231" s="27">
        <v>2.36</v>
      </c>
      <c r="L231" s="27">
        <v>1.1500000000000001</v>
      </c>
      <c r="M231" s="27">
        <v>4.1000000000000005</v>
      </c>
      <c r="N231" s="27">
        <v>2.59</v>
      </c>
      <c r="O231" s="27">
        <v>0.51666666666666672</v>
      </c>
      <c r="P231" s="27">
        <v>1.5766666666666664</v>
      </c>
      <c r="Q231" s="27">
        <v>3.4466666666666668</v>
      </c>
      <c r="R231" s="27">
        <v>3.53</v>
      </c>
      <c r="S231" s="27">
        <v>4.5633333333333326</v>
      </c>
      <c r="T231" s="27">
        <v>2.3633333333333333</v>
      </c>
      <c r="U231" s="27">
        <v>4.043333333333333</v>
      </c>
      <c r="V231" s="27">
        <v>1.2566666666666666</v>
      </c>
      <c r="W231" s="27">
        <v>1.8699999999999999</v>
      </c>
      <c r="X231" s="27">
        <v>1.97</v>
      </c>
      <c r="Y231" s="27">
        <v>19.016666666666666</v>
      </c>
      <c r="Z231" s="27">
        <v>5.1100000000000003</v>
      </c>
      <c r="AA231" s="27">
        <v>2.81</v>
      </c>
      <c r="AB231" s="27">
        <v>1.1033333333333333</v>
      </c>
      <c r="AC231" s="27">
        <v>3.39</v>
      </c>
      <c r="AD231" s="27">
        <v>2.1766666666666667</v>
      </c>
      <c r="AE231" s="29">
        <v>1437.46</v>
      </c>
      <c r="AF231" s="29">
        <v>394418.33333333331</v>
      </c>
      <c r="AG231" s="25">
        <v>5.0347222222222063</v>
      </c>
      <c r="AH231" s="29">
        <v>1601.1160112407345</v>
      </c>
      <c r="AI231" s="27" t="s">
        <v>829</v>
      </c>
      <c r="AJ231" s="27">
        <v>131.57069899414159</v>
      </c>
      <c r="AK231" s="27">
        <v>56.215799098257207</v>
      </c>
      <c r="AL231" s="27">
        <v>187.7864980923988</v>
      </c>
      <c r="AM231" s="27">
        <v>196.78509999999997</v>
      </c>
      <c r="AN231" s="27">
        <v>62.943333333333328</v>
      </c>
      <c r="AO231" s="30">
        <v>3.4473333333333329</v>
      </c>
      <c r="AP231" s="27">
        <v>132.05666666666664</v>
      </c>
      <c r="AQ231" s="27">
        <v>116.83333333333333</v>
      </c>
      <c r="AR231" s="27">
        <v>100.55666666666667</v>
      </c>
      <c r="AS231" s="27">
        <v>11.643333333333333</v>
      </c>
      <c r="AT231" s="27">
        <v>537.27333333333331</v>
      </c>
      <c r="AU231" s="27">
        <v>4.1900000000000004</v>
      </c>
      <c r="AV231" s="27">
        <v>10.623333333333335</v>
      </c>
      <c r="AW231" s="27">
        <v>4.5366666666666671</v>
      </c>
      <c r="AX231" s="27">
        <v>23.783333333333331</v>
      </c>
      <c r="AY231" s="27">
        <v>50.166666666666664</v>
      </c>
      <c r="AZ231" s="27">
        <v>2.1199999999999997</v>
      </c>
      <c r="BA231" s="27">
        <v>1.1599999999999999</v>
      </c>
      <c r="BB231" s="27">
        <v>12.973333333333334</v>
      </c>
      <c r="BC231" s="27">
        <v>33.513333333333328</v>
      </c>
      <c r="BD231" s="27">
        <v>29.05</v>
      </c>
      <c r="BE231" s="27">
        <v>31.176666666666666</v>
      </c>
      <c r="BF231" s="27">
        <v>109.32333333333334</v>
      </c>
      <c r="BG231" s="27">
        <v>17.456944444444442</v>
      </c>
      <c r="BH231" s="27">
        <v>9.5533333333333328</v>
      </c>
      <c r="BI231" s="27">
        <v>10.220000000000001</v>
      </c>
      <c r="BJ231" s="27">
        <v>2.3166666666666669</v>
      </c>
      <c r="BK231" s="27">
        <v>57.95333333333334</v>
      </c>
      <c r="BL231" s="27">
        <v>10.44</v>
      </c>
      <c r="BM231" s="27">
        <v>7.93</v>
      </c>
    </row>
    <row r="232" spans="1:65" x14ac:dyDescent="0.15">
      <c r="A232" s="13">
        <v>4847380970</v>
      </c>
      <c r="B232" t="s">
        <v>595</v>
      </c>
      <c r="C232" t="s">
        <v>637</v>
      </c>
      <c r="D232" t="s">
        <v>638</v>
      </c>
      <c r="E232" s="27">
        <v>11.496666666666668</v>
      </c>
      <c r="F232" s="27">
        <v>3.9599999999999995</v>
      </c>
      <c r="G232" s="27">
        <v>3.4766666666666666</v>
      </c>
      <c r="H232" s="27">
        <v>1.0333333333333334</v>
      </c>
      <c r="I232" s="27">
        <v>0.9900000000000001</v>
      </c>
      <c r="J232" s="27">
        <v>1.78</v>
      </c>
      <c r="K232" s="27">
        <v>1.9433333333333334</v>
      </c>
      <c r="L232" s="27">
        <v>1</v>
      </c>
      <c r="M232" s="27">
        <v>3.813333333333333</v>
      </c>
      <c r="N232" s="27">
        <v>2.3166666666666669</v>
      </c>
      <c r="O232" s="27">
        <v>0.45333333333333337</v>
      </c>
      <c r="P232" s="27">
        <v>1.3999999999999997</v>
      </c>
      <c r="Q232" s="27">
        <v>3.5533333333333332</v>
      </c>
      <c r="R232" s="27">
        <v>3.0933333333333333</v>
      </c>
      <c r="S232" s="27">
        <v>4.6733333333333329</v>
      </c>
      <c r="T232" s="27">
        <v>2.0966666666666667</v>
      </c>
      <c r="U232" s="27">
        <v>3.5166666666666671</v>
      </c>
      <c r="V232" s="27">
        <v>1.2033333333333334</v>
      </c>
      <c r="W232" s="27">
        <v>1.8666666666666665</v>
      </c>
      <c r="X232" s="27">
        <v>1.61</v>
      </c>
      <c r="Y232" s="27">
        <v>18.533333333333335</v>
      </c>
      <c r="Z232" s="27">
        <v>4.9666666666666668</v>
      </c>
      <c r="AA232" s="27">
        <v>3</v>
      </c>
      <c r="AB232" s="27">
        <v>0.9</v>
      </c>
      <c r="AC232" s="27">
        <v>2.2466666666666666</v>
      </c>
      <c r="AD232" s="27">
        <v>1.8933333333333333</v>
      </c>
      <c r="AE232" s="29">
        <v>1074.2</v>
      </c>
      <c r="AF232" s="29">
        <v>346743.66666666669</v>
      </c>
      <c r="AG232" s="25">
        <v>4.6562500000001119</v>
      </c>
      <c r="AH232" s="29">
        <v>1349.6139057606586</v>
      </c>
      <c r="AI232" s="27" t="s">
        <v>829</v>
      </c>
      <c r="AJ232" s="27">
        <v>129.86466371280201</v>
      </c>
      <c r="AK232" s="27">
        <v>76.604170021739023</v>
      </c>
      <c r="AL232" s="27">
        <v>206.46883373454102</v>
      </c>
      <c r="AM232" s="27">
        <v>196.03509999999997</v>
      </c>
      <c r="AN232" s="27">
        <v>54.156666666666666</v>
      </c>
      <c r="AO232" s="30">
        <v>3.2870000000000004</v>
      </c>
      <c r="AP232" s="27">
        <v>95.40000000000002</v>
      </c>
      <c r="AQ232" s="27">
        <v>97.626666666666665</v>
      </c>
      <c r="AR232" s="27">
        <v>110.33333333333333</v>
      </c>
      <c r="AS232" s="27">
        <v>8.75</v>
      </c>
      <c r="AT232" s="27">
        <v>460.34333333333331</v>
      </c>
      <c r="AU232" s="27">
        <v>4.6499999999999995</v>
      </c>
      <c r="AV232" s="27">
        <v>11.35</v>
      </c>
      <c r="AW232" s="27">
        <v>3.8966666666666665</v>
      </c>
      <c r="AX232" s="27">
        <v>17.209999999999997</v>
      </c>
      <c r="AY232" s="27">
        <v>41.516666666666673</v>
      </c>
      <c r="AZ232" s="27">
        <v>1.9000000000000001</v>
      </c>
      <c r="BA232" s="27">
        <v>0.95666666666666667</v>
      </c>
      <c r="BB232" s="27">
        <v>13.313333333333333</v>
      </c>
      <c r="BC232" s="27">
        <v>46.26</v>
      </c>
      <c r="BD232" s="27">
        <v>28.903333333333332</v>
      </c>
      <c r="BE232" s="27">
        <v>50.910000000000004</v>
      </c>
      <c r="BF232" s="27">
        <v>93</v>
      </c>
      <c r="BG232" s="27">
        <v>7.1183333333333332</v>
      </c>
      <c r="BH232" s="27">
        <v>9.413333333333334</v>
      </c>
      <c r="BI232" s="27">
        <v>18.666666666666668</v>
      </c>
      <c r="BJ232" s="27">
        <v>2.5833333333333335</v>
      </c>
      <c r="BK232" s="27">
        <v>50.533333333333331</v>
      </c>
      <c r="BL232" s="27">
        <v>9.92</v>
      </c>
      <c r="BM232" s="27">
        <v>6.836666666666666</v>
      </c>
    </row>
    <row r="233" spans="1:65" x14ac:dyDescent="0.15">
      <c r="A233" s="13">
        <v>4848660990</v>
      </c>
      <c r="B233" t="s">
        <v>595</v>
      </c>
      <c r="C233" t="s">
        <v>639</v>
      </c>
      <c r="D233" t="s">
        <v>640</v>
      </c>
      <c r="E233" s="27">
        <v>13.986666666666666</v>
      </c>
      <c r="F233" s="27">
        <v>4.9433333333333334</v>
      </c>
      <c r="G233" s="27">
        <v>4.293333333333333</v>
      </c>
      <c r="H233" s="27">
        <v>1.0999999999999999</v>
      </c>
      <c r="I233" s="27">
        <v>1.08</v>
      </c>
      <c r="J233" s="27">
        <v>1.8733333333333333</v>
      </c>
      <c r="K233" s="27">
        <v>2.41</v>
      </c>
      <c r="L233" s="27">
        <v>1.4566666666666668</v>
      </c>
      <c r="M233" s="27">
        <v>3.9066666666666667</v>
      </c>
      <c r="N233" s="27">
        <v>2.9499999999999997</v>
      </c>
      <c r="O233" s="27">
        <v>0.57333333333333336</v>
      </c>
      <c r="P233" s="27">
        <v>1.6500000000000001</v>
      </c>
      <c r="Q233" s="27">
        <v>3.5999999999999996</v>
      </c>
      <c r="R233" s="27">
        <v>3.8166666666666664</v>
      </c>
      <c r="S233" s="27">
        <v>4.5566666666666666</v>
      </c>
      <c r="T233" s="27">
        <v>2.61</v>
      </c>
      <c r="U233" s="27">
        <v>3.8200000000000003</v>
      </c>
      <c r="V233" s="27">
        <v>1.08</v>
      </c>
      <c r="W233" s="27">
        <v>1.97</v>
      </c>
      <c r="X233" s="27">
        <v>1.9233333333333331</v>
      </c>
      <c r="Y233" s="27">
        <v>19.180000000000003</v>
      </c>
      <c r="Z233" s="27">
        <v>4.4899999999999993</v>
      </c>
      <c r="AA233" s="27">
        <v>2.8166666666666669</v>
      </c>
      <c r="AB233" s="27">
        <v>1.1233333333333333</v>
      </c>
      <c r="AC233" s="27">
        <v>2.83</v>
      </c>
      <c r="AD233" s="27">
        <v>1.8766666666666667</v>
      </c>
      <c r="AE233" s="29">
        <v>850.69333333333327</v>
      </c>
      <c r="AF233" s="29">
        <v>402969.66666666669</v>
      </c>
      <c r="AG233" s="25">
        <v>4.7035000000001039</v>
      </c>
      <c r="AH233" s="29">
        <v>1576.4651255105416</v>
      </c>
      <c r="AI233" s="27" t="s">
        <v>829</v>
      </c>
      <c r="AJ233" s="27">
        <v>114.34396235204179</v>
      </c>
      <c r="AK233" s="27">
        <v>89.840218972317572</v>
      </c>
      <c r="AL233" s="27">
        <v>204.18418132435937</v>
      </c>
      <c r="AM233" s="27">
        <v>200.0172</v>
      </c>
      <c r="AN233" s="27">
        <v>64.86</v>
      </c>
      <c r="AO233" s="30">
        <v>3.4746666666666663</v>
      </c>
      <c r="AP233" s="27">
        <v>102.62333333333333</v>
      </c>
      <c r="AQ233" s="27">
        <v>130.83333333333334</v>
      </c>
      <c r="AR233" s="27">
        <v>108.22333333333334</v>
      </c>
      <c r="AS233" s="27">
        <v>9.8033333333333346</v>
      </c>
      <c r="AT233" s="27">
        <v>487.18333333333334</v>
      </c>
      <c r="AU233" s="27">
        <v>4.9333333333333327</v>
      </c>
      <c r="AV233" s="27">
        <v>11.443333333333333</v>
      </c>
      <c r="AW233" s="27">
        <v>4.5466666666666669</v>
      </c>
      <c r="AX233" s="27">
        <v>18.583333333333332</v>
      </c>
      <c r="AY233" s="27">
        <v>36.026666666666664</v>
      </c>
      <c r="AZ233" s="27">
        <v>2.42</v>
      </c>
      <c r="BA233" s="27">
        <v>1.1433333333333333</v>
      </c>
      <c r="BB233" s="27">
        <v>10.39</v>
      </c>
      <c r="BC233" s="27">
        <v>22.316666666666666</v>
      </c>
      <c r="BD233" s="27">
        <v>16.55</v>
      </c>
      <c r="BE233" s="27">
        <v>23.78</v>
      </c>
      <c r="BF233" s="27">
        <v>83.666666666666671</v>
      </c>
      <c r="BG233" s="27">
        <v>6.5227777777777787</v>
      </c>
      <c r="BH233" s="27">
        <v>11.549999999999999</v>
      </c>
      <c r="BI233" s="27">
        <v>14.833333333333334</v>
      </c>
      <c r="BJ233" s="27">
        <v>3.0833333333333335</v>
      </c>
      <c r="BK233" s="27">
        <v>51.800000000000004</v>
      </c>
      <c r="BL233" s="27">
        <v>10.5</v>
      </c>
      <c r="BM233" s="27">
        <v>8.6999999999999993</v>
      </c>
    </row>
    <row r="234" spans="1:65" x14ac:dyDescent="0.15">
      <c r="A234" s="13">
        <v>4916260300</v>
      </c>
      <c r="B234" t="s">
        <v>641</v>
      </c>
      <c r="C234" t="s">
        <v>642</v>
      </c>
      <c r="D234" t="s">
        <v>643</v>
      </c>
      <c r="E234" s="27">
        <v>13.573333333333332</v>
      </c>
      <c r="F234" s="27">
        <v>4.92</v>
      </c>
      <c r="G234" s="27">
        <v>5.0966666666666667</v>
      </c>
      <c r="H234" s="27">
        <v>1.8066666666666666</v>
      </c>
      <c r="I234" s="27">
        <v>1.1666666666666667</v>
      </c>
      <c r="J234" s="27">
        <v>2.0099999999999998</v>
      </c>
      <c r="K234" s="27">
        <v>2.3233333333333333</v>
      </c>
      <c r="L234" s="27">
        <v>1.1399999999999999</v>
      </c>
      <c r="M234" s="27">
        <v>4.4033333333333333</v>
      </c>
      <c r="N234" s="27">
        <v>2.4933333333333336</v>
      </c>
      <c r="O234" s="27">
        <v>0.66666666666666663</v>
      </c>
      <c r="P234" s="27">
        <v>1.8</v>
      </c>
      <c r="Q234" s="27">
        <v>3.5366666666666671</v>
      </c>
      <c r="R234" s="27">
        <v>4.21</v>
      </c>
      <c r="S234" s="27">
        <v>5.1833333333333336</v>
      </c>
      <c r="T234" s="27">
        <v>2.4233333333333333</v>
      </c>
      <c r="U234" s="27">
        <v>5.1000000000000005</v>
      </c>
      <c r="V234" s="27">
        <v>1.3</v>
      </c>
      <c r="W234" s="27">
        <v>1.9933333333333334</v>
      </c>
      <c r="X234" s="27">
        <v>2.15</v>
      </c>
      <c r="Y234" s="27">
        <v>21.893333333333331</v>
      </c>
      <c r="Z234" s="27">
        <v>4.9233333333333329</v>
      </c>
      <c r="AA234" s="27">
        <v>3.1</v>
      </c>
      <c r="AB234" s="27">
        <v>0.98666666666666669</v>
      </c>
      <c r="AC234" s="27">
        <v>3.06</v>
      </c>
      <c r="AD234" s="27">
        <v>2.1666666666666665</v>
      </c>
      <c r="AE234" s="29">
        <v>1015</v>
      </c>
      <c r="AF234" s="29">
        <v>467816</v>
      </c>
      <c r="AG234" s="25">
        <v>4.8437500000000933</v>
      </c>
      <c r="AH234" s="29">
        <v>1856.6164755439822</v>
      </c>
      <c r="AI234" s="27" t="s">
        <v>829</v>
      </c>
      <c r="AJ234" s="27">
        <v>121.98407726137934</v>
      </c>
      <c r="AK234" s="27">
        <v>43.865396686440285</v>
      </c>
      <c r="AL234" s="27">
        <v>165.84947394781963</v>
      </c>
      <c r="AM234" s="27">
        <v>193.12479999999996</v>
      </c>
      <c r="AN234" s="27">
        <v>53.54</v>
      </c>
      <c r="AO234" s="30">
        <v>4.3273333333333328</v>
      </c>
      <c r="AP234" s="27">
        <v>111.11</v>
      </c>
      <c r="AQ234" s="27">
        <v>100.33</v>
      </c>
      <c r="AR234" s="27">
        <v>88.516666666666666</v>
      </c>
      <c r="AS234" s="27">
        <v>10.030000000000001</v>
      </c>
      <c r="AT234" s="27">
        <v>481.73</v>
      </c>
      <c r="AU234" s="27">
        <v>5.0566666666666666</v>
      </c>
      <c r="AV234" s="27">
        <v>11.19</v>
      </c>
      <c r="AW234" s="27">
        <v>4.623333333333334</v>
      </c>
      <c r="AX234" s="27">
        <v>20.753333333333334</v>
      </c>
      <c r="AY234" s="27">
        <v>30.33</v>
      </c>
      <c r="AZ234" s="27">
        <v>2.6366666666666667</v>
      </c>
      <c r="BA234" s="27">
        <v>1.0866666666666667</v>
      </c>
      <c r="BB234" s="27">
        <v>15.780000000000001</v>
      </c>
      <c r="BC234" s="27">
        <v>47.026666666666664</v>
      </c>
      <c r="BD234" s="27">
        <v>36.31666666666667</v>
      </c>
      <c r="BE234" s="27">
        <v>50.053333333333335</v>
      </c>
      <c r="BF234" s="27">
        <v>77.22</v>
      </c>
      <c r="BG234" s="27">
        <v>10.555277777777777</v>
      </c>
      <c r="BH234" s="27">
        <v>11.63</v>
      </c>
      <c r="BI234" s="27">
        <v>14.166666666666666</v>
      </c>
      <c r="BJ234" s="27">
        <v>2.4733333333333332</v>
      </c>
      <c r="BK234" s="27">
        <v>52.609999999999992</v>
      </c>
      <c r="BL234" s="27">
        <v>10.85</v>
      </c>
      <c r="BM234" s="27">
        <v>14.243333333333334</v>
      </c>
    </row>
    <row r="235" spans="1:65" x14ac:dyDescent="0.15">
      <c r="A235" s="13">
        <v>4936260500</v>
      </c>
      <c r="B235" t="s">
        <v>641</v>
      </c>
      <c r="C235" t="s">
        <v>644</v>
      </c>
      <c r="D235" t="s">
        <v>645</v>
      </c>
      <c r="E235" s="27">
        <v>14.653333333333334</v>
      </c>
      <c r="F235" s="27">
        <v>4.8899999999999997</v>
      </c>
      <c r="G235" s="27">
        <v>4.91</v>
      </c>
      <c r="H235" s="27">
        <v>1.2733333333333332</v>
      </c>
      <c r="I235" s="27">
        <v>1.1766666666666665</v>
      </c>
      <c r="J235" s="27">
        <v>2.11</v>
      </c>
      <c r="K235" s="27">
        <v>1.9866666666666666</v>
      </c>
      <c r="L235" s="27">
        <v>1.1100000000000001</v>
      </c>
      <c r="M235" s="27">
        <v>4.24</v>
      </c>
      <c r="N235" s="27">
        <v>3.23</v>
      </c>
      <c r="O235" s="27">
        <v>0.67333333333333334</v>
      </c>
      <c r="P235" s="27">
        <v>1.7166666666666668</v>
      </c>
      <c r="Q235" s="27">
        <v>3.4966666666666661</v>
      </c>
      <c r="R235" s="27">
        <v>3.83</v>
      </c>
      <c r="S235" s="27">
        <v>5.0200000000000005</v>
      </c>
      <c r="T235" s="27">
        <v>2.5966666666666662</v>
      </c>
      <c r="U235" s="27">
        <v>4.9266666666666667</v>
      </c>
      <c r="V235" s="27">
        <v>1.2233333333333334</v>
      </c>
      <c r="W235" s="27">
        <v>2.1</v>
      </c>
      <c r="X235" s="27">
        <v>1.8933333333333333</v>
      </c>
      <c r="Y235" s="27">
        <v>21.67</v>
      </c>
      <c r="Z235" s="27">
        <v>5.0266666666666673</v>
      </c>
      <c r="AA235" s="27">
        <v>2.8166666666666664</v>
      </c>
      <c r="AB235" s="27">
        <v>1.2833333333333334</v>
      </c>
      <c r="AC235" s="27">
        <v>2.8466666666666662</v>
      </c>
      <c r="AD235" s="27">
        <v>2.313333333333333</v>
      </c>
      <c r="AE235" s="29">
        <v>1367.4000000000003</v>
      </c>
      <c r="AF235" s="29">
        <v>485127</v>
      </c>
      <c r="AG235" s="25">
        <v>4.4905555555555461</v>
      </c>
      <c r="AH235" s="29">
        <v>1842.7278643716681</v>
      </c>
      <c r="AI235" s="27" t="s">
        <v>829</v>
      </c>
      <c r="AJ235" s="27">
        <v>72.129650592403934</v>
      </c>
      <c r="AK235" s="27">
        <v>79.407435747001699</v>
      </c>
      <c r="AL235" s="27">
        <v>151.53708633940562</v>
      </c>
      <c r="AM235" s="27">
        <v>190.94225000000003</v>
      </c>
      <c r="AN235" s="27">
        <v>60.5</v>
      </c>
      <c r="AO235" s="30">
        <v>4.2576666666666663</v>
      </c>
      <c r="AP235" s="27">
        <v>106.13</v>
      </c>
      <c r="AQ235" s="27">
        <v>118.53333333333335</v>
      </c>
      <c r="AR235" s="27">
        <v>84.13333333333334</v>
      </c>
      <c r="AS235" s="27">
        <v>10.056666666666667</v>
      </c>
      <c r="AT235" s="27">
        <v>491.96999999999997</v>
      </c>
      <c r="AU235" s="27">
        <v>4.4633333333333338</v>
      </c>
      <c r="AV235" s="27">
        <v>12.456666666666665</v>
      </c>
      <c r="AW235" s="27">
        <v>4.4866666666666672</v>
      </c>
      <c r="AX235" s="27">
        <v>19.466666666666665</v>
      </c>
      <c r="AY235" s="27">
        <v>37.466666666666669</v>
      </c>
      <c r="AZ235" s="27">
        <v>2.65</v>
      </c>
      <c r="BA235" s="27">
        <v>1.1733333333333331</v>
      </c>
      <c r="BB235" s="27">
        <v>17.996666666666666</v>
      </c>
      <c r="BC235" s="27">
        <v>49.416666666666664</v>
      </c>
      <c r="BD235" s="27">
        <v>43.966666666666669</v>
      </c>
      <c r="BE235" s="27">
        <v>42.333333333333336</v>
      </c>
      <c r="BF235" s="27">
        <v>95.693333333333328</v>
      </c>
      <c r="BG235" s="27">
        <v>8.6055555555555561</v>
      </c>
      <c r="BH235" s="27">
        <v>11.263333333333334</v>
      </c>
      <c r="BI235" s="27">
        <v>14.803333333333333</v>
      </c>
      <c r="BJ235" s="27">
        <v>2.4433333333333329</v>
      </c>
      <c r="BK235" s="27">
        <v>61.46</v>
      </c>
      <c r="BL235" s="27">
        <v>9.9033333333333342</v>
      </c>
      <c r="BM235" s="27">
        <v>10.573333333333332</v>
      </c>
    </row>
    <row r="236" spans="1:65" x14ac:dyDescent="0.15">
      <c r="A236" s="13">
        <v>4939340800</v>
      </c>
      <c r="B236" t="s">
        <v>641</v>
      </c>
      <c r="C236" t="s">
        <v>646</v>
      </c>
      <c r="D236" t="s">
        <v>647</v>
      </c>
      <c r="E236" s="27">
        <v>14.226666666666668</v>
      </c>
      <c r="F236" s="27">
        <v>5.3166666666666664</v>
      </c>
      <c r="G236" s="27">
        <v>4.8</v>
      </c>
      <c r="H236" s="27">
        <v>1.4366666666666665</v>
      </c>
      <c r="I236" s="27">
        <v>1.1733333333333333</v>
      </c>
      <c r="J236" s="27">
        <v>2.04</v>
      </c>
      <c r="K236" s="27">
        <v>2.1833333333333331</v>
      </c>
      <c r="L236" s="27">
        <v>1.1266666666666667</v>
      </c>
      <c r="M236" s="27">
        <v>5.2266666666666666</v>
      </c>
      <c r="N236" s="27">
        <v>2.5133333333333336</v>
      </c>
      <c r="O236" s="27">
        <v>0.71</v>
      </c>
      <c r="P236" s="27">
        <v>1.6633333333333333</v>
      </c>
      <c r="Q236" s="27">
        <v>3.2966666666666669</v>
      </c>
      <c r="R236" s="27">
        <v>4.0233333333333334</v>
      </c>
      <c r="S236" s="27">
        <v>5.3866666666666667</v>
      </c>
      <c r="T236" s="27">
        <v>3.31</v>
      </c>
      <c r="U236" s="27">
        <v>4.293333333333333</v>
      </c>
      <c r="V236" s="27">
        <v>1.1766666666666667</v>
      </c>
      <c r="W236" s="27">
        <v>2.11</v>
      </c>
      <c r="X236" s="27">
        <v>2.02</v>
      </c>
      <c r="Y236" s="27">
        <v>22.563333333333333</v>
      </c>
      <c r="Z236" s="27">
        <v>4.3366666666666669</v>
      </c>
      <c r="AA236" s="27">
        <v>2.8633333333333333</v>
      </c>
      <c r="AB236" s="27">
        <v>1.5166666666666668</v>
      </c>
      <c r="AC236" s="27">
        <v>3.4233333333333333</v>
      </c>
      <c r="AD236" s="27">
        <v>1.9933333333333334</v>
      </c>
      <c r="AE236" s="29">
        <v>1449.4733333333334</v>
      </c>
      <c r="AF236" s="29">
        <v>532268.33333333337</v>
      </c>
      <c r="AG236" s="25">
        <v>4.4527777777777775</v>
      </c>
      <c r="AH236" s="29">
        <v>2012.6888506220512</v>
      </c>
      <c r="AI236" s="27" t="s">
        <v>829</v>
      </c>
      <c r="AJ236" s="27">
        <v>67.962160836983799</v>
      </c>
      <c r="AK236" s="27">
        <v>72.658682289537438</v>
      </c>
      <c r="AL236" s="27">
        <v>140.62084312652124</v>
      </c>
      <c r="AM236" s="27">
        <v>194.35434999999998</v>
      </c>
      <c r="AN236" s="27">
        <v>57.116666666666667</v>
      </c>
      <c r="AO236" s="30">
        <v>4.242</v>
      </c>
      <c r="AP236" s="27">
        <v>116.75999999999999</v>
      </c>
      <c r="AQ236" s="27">
        <v>105.43666666666667</v>
      </c>
      <c r="AR236" s="27">
        <v>95.743333333333339</v>
      </c>
      <c r="AS236" s="27">
        <v>10.473333333333333</v>
      </c>
      <c r="AT236" s="27">
        <v>488.53999999999996</v>
      </c>
      <c r="AU236" s="27">
        <v>4.79</v>
      </c>
      <c r="AV236" s="27">
        <v>12.416666666666666</v>
      </c>
      <c r="AW236" s="27">
        <v>4.4933333333333332</v>
      </c>
      <c r="AX236" s="27">
        <v>19.850000000000001</v>
      </c>
      <c r="AY236" s="27">
        <v>40.943333333333335</v>
      </c>
      <c r="AZ236" s="27">
        <v>2.4033333333333329</v>
      </c>
      <c r="BA236" s="27">
        <v>1.1133333333333335</v>
      </c>
      <c r="BB236" s="27">
        <v>17.25</v>
      </c>
      <c r="BC236" s="27">
        <v>46.890000000000008</v>
      </c>
      <c r="BD236" s="27">
        <v>42.916666666666664</v>
      </c>
      <c r="BE236" s="27">
        <v>40.5</v>
      </c>
      <c r="BF236" s="27">
        <v>95.796666666666667</v>
      </c>
      <c r="BG236" s="27">
        <v>8.6055555555555561</v>
      </c>
      <c r="BH236" s="27">
        <v>11.54</v>
      </c>
      <c r="BI236" s="27">
        <v>19.516666666666666</v>
      </c>
      <c r="BJ236" s="27">
        <v>3.1666666666666665</v>
      </c>
      <c r="BK236" s="27">
        <v>56.556666666666672</v>
      </c>
      <c r="BL236" s="27">
        <v>10.663333333333334</v>
      </c>
      <c r="BM236" s="27">
        <v>10.886666666666665</v>
      </c>
    </row>
    <row r="237" spans="1:65" x14ac:dyDescent="0.15">
      <c r="A237" s="13">
        <v>4941620900</v>
      </c>
      <c r="B237" t="s">
        <v>641</v>
      </c>
      <c r="C237" t="s">
        <v>648</v>
      </c>
      <c r="D237" t="s">
        <v>649</v>
      </c>
      <c r="E237" s="27">
        <v>13.186666666666667</v>
      </c>
      <c r="F237" s="27">
        <v>4.97</v>
      </c>
      <c r="G237" s="27">
        <v>5.3633333333333333</v>
      </c>
      <c r="H237" s="27">
        <v>1.8466666666666667</v>
      </c>
      <c r="I237" s="27">
        <v>1.2366666666666666</v>
      </c>
      <c r="J237" s="27">
        <v>2.2799999999999998</v>
      </c>
      <c r="K237" s="27">
        <v>2.25</v>
      </c>
      <c r="L237" s="27">
        <v>1.1866666666666665</v>
      </c>
      <c r="M237" s="27">
        <v>4.2566666666666668</v>
      </c>
      <c r="N237" s="27">
        <v>2.35</v>
      </c>
      <c r="O237" s="27">
        <v>0.62666666666666659</v>
      </c>
      <c r="P237" s="27">
        <v>1.5599999999999998</v>
      </c>
      <c r="Q237" s="27">
        <v>4.4033333333333333</v>
      </c>
      <c r="R237" s="27">
        <v>4.456666666666667</v>
      </c>
      <c r="S237" s="27">
        <v>5.4600000000000009</v>
      </c>
      <c r="T237" s="27">
        <v>3.6533333333333338</v>
      </c>
      <c r="U237" s="27">
        <v>5.0866666666666669</v>
      </c>
      <c r="V237" s="27">
        <v>1.2999999999999998</v>
      </c>
      <c r="W237" s="27">
        <v>2.0999999999999996</v>
      </c>
      <c r="X237" s="27">
        <v>2.0933333333333333</v>
      </c>
      <c r="Y237" s="27">
        <v>20.246666666666666</v>
      </c>
      <c r="Z237" s="27">
        <v>5.7366666666666672</v>
      </c>
      <c r="AA237" s="27">
        <v>3.0766666666666667</v>
      </c>
      <c r="AB237" s="27">
        <v>1.4666666666666668</v>
      </c>
      <c r="AC237" s="27">
        <v>3.39</v>
      </c>
      <c r="AD237" s="27">
        <v>2.21</v>
      </c>
      <c r="AE237" s="29">
        <v>1609.2033333333331</v>
      </c>
      <c r="AF237" s="29">
        <v>575689</v>
      </c>
      <c r="AG237" s="25">
        <v>4.521805555555523</v>
      </c>
      <c r="AH237" s="29">
        <v>2195.0076899829787</v>
      </c>
      <c r="AI237" s="27" t="s">
        <v>829</v>
      </c>
      <c r="AJ237" s="27">
        <v>77.737275814137178</v>
      </c>
      <c r="AK237" s="27">
        <v>74.42083710531152</v>
      </c>
      <c r="AL237" s="27">
        <v>152.15811291944868</v>
      </c>
      <c r="AM237" s="27">
        <v>194.93965000000003</v>
      </c>
      <c r="AN237" s="27">
        <v>65.900000000000006</v>
      </c>
      <c r="AO237" s="30">
        <v>4.1399999999999997</v>
      </c>
      <c r="AP237" s="27">
        <v>109.58999999999999</v>
      </c>
      <c r="AQ237" s="27">
        <v>114.46666666666665</v>
      </c>
      <c r="AR237" s="27">
        <v>93.333333333333329</v>
      </c>
      <c r="AS237" s="27">
        <v>11.823333333333332</v>
      </c>
      <c r="AT237" s="27">
        <v>514.83000000000004</v>
      </c>
      <c r="AU237" s="27">
        <v>4.6433333333333335</v>
      </c>
      <c r="AV237" s="27">
        <v>12.556666666666665</v>
      </c>
      <c r="AW237" s="27">
        <v>4.5566666666666675</v>
      </c>
      <c r="AX237" s="27">
        <v>19.419999999999998</v>
      </c>
      <c r="AY237" s="27">
        <v>39.283333333333331</v>
      </c>
      <c r="AZ237" s="27">
        <v>2.7333333333333329</v>
      </c>
      <c r="BA237" s="27">
        <v>1.1499999999999999</v>
      </c>
      <c r="BB237" s="27">
        <v>15.676666666666664</v>
      </c>
      <c r="BC237" s="27">
        <v>46</v>
      </c>
      <c r="BD237" s="27">
        <v>43.823333333333331</v>
      </c>
      <c r="BE237" s="27">
        <v>43.766666666666673</v>
      </c>
      <c r="BF237" s="27">
        <v>94.506666666666661</v>
      </c>
      <c r="BG237" s="27">
        <v>8.6055555555555561</v>
      </c>
      <c r="BH237" s="27">
        <v>12.766666666666666</v>
      </c>
      <c r="BI237" s="27">
        <v>21.166666666666668</v>
      </c>
      <c r="BJ237" s="27">
        <v>2.4566666666666666</v>
      </c>
      <c r="BK237" s="27">
        <v>62.666666666666664</v>
      </c>
      <c r="BL237" s="27">
        <v>10.219999999999999</v>
      </c>
      <c r="BM237" s="27">
        <v>11</v>
      </c>
    </row>
    <row r="238" spans="1:65" x14ac:dyDescent="0.15">
      <c r="A238" s="13">
        <v>5015540200</v>
      </c>
      <c r="B238" t="s">
        <v>650</v>
      </c>
      <c r="C238" t="s">
        <v>651</v>
      </c>
      <c r="D238" t="s">
        <v>652</v>
      </c>
      <c r="E238" s="27">
        <v>14.223333333333331</v>
      </c>
      <c r="F238" s="27">
        <v>4.45</v>
      </c>
      <c r="G238" s="27">
        <v>4.8666666666666663</v>
      </c>
      <c r="H238" s="27">
        <v>1.3766666666666667</v>
      </c>
      <c r="I238" s="27">
        <v>1.9533333333333331</v>
      </c>
      <c r="J238" s="27">
        <v>3.0866666666666673</v>
      </c>
      <c r="K238" s="27">
        <v>2.92</v>
      </c>
      <c r="L238" s="27">
        <v>1.2633333333333334</v>
      </c>
      <c r="M238" s="27">
        <v>4.3233333333333333</v>
      </c>
      <c r="N238" s="27">
        <v>4.3133333333333335</v>
      </c>
      <c r="O238" s="27">
        <v>0.61</v>
      </c>
      <c r="P238" s="27">
        <v>2.23</v>
      </c>
      <c r="Q238" s="27">
        <v>3.4766666666666666</v>
      </c>
      <c r="R238" s="27">
        <v>4.1366666666666667</v>
      </c>
      <c r="S238" s="27">
        <v>4.9933333333333332</v>
      </c>
      <c r="T238" s="27">
        <v>3.8033333333333332</v>
      </c>
      <c r="U238" s="27">
        <v>4.663333333333334</v>
      </c>
      <c r="V238" s="27">
        <v>1.5599999999999998</v>
      </c>
      <c r="W238" s="27">
        <v>2.2233333333333332</v>
      </c>
      <c r="X238" s="27">
        <v>1.97</v>
      </c>
      <c r="Y238" s="27">
        <v>19.416666666666668</v>
      </c>
      <c r="Z238" s="27">
        <v>6.8266666666666671</v>
      </c>
      <c r="AA238" s="27">
        <v>3.1033333333333335</v>
      </c>
      <c r="AB238" s="27">
        <v>1.62</v>
      </c>
      <c r="AC238" s="27">
        <v>3.3566666666666669</v>
      </c>
      <c r="AD238" s="27">
        <v>2.1366666666666667</v>
      </c>
      <c r="AE238" s="29">
        <v>1712.9433333333334</v>
      </c>
      <c r="AF238" s="29">
        <v>598016.66666666663</v>
      </c>
      <c r="AG238" s="25">
        <v>4.9511111109999293</v>
      </c>
      <c r="AH238" s="29">
        <v>2396.9416759969859</v>
      </c>
      <c r="AI238" s="27" t="s">
        <v>829</v>
      </c>
      <c r="AJ238" s="27">
        <v>114.27287455347265</v>
      </c>
      <c r="AK238" s="27">
        <v>135.32693133223498</v>
      </c>
      <c r="AL238" s="27">
        <v>249.59980588570761</v>
      </c>
      <c r="AM238" s="27">
        <v>184.9342</v>
      </c>
      <c r="AN238" s="27">
        <v>80.5</v>
      </c>
      <c r="AO238" s="30">
        <v>4.1186666666666669</v>
      </c>
      <c r="AP238" s="27">
        <v>150.83333333333334</v>
      </c>
      <c r="AQ238" s="27">
        <v>130.55666666666664</v>
      </c>
      <c r="AR238" s="27">
        <v>136.77666666666667</v>
      </c>
      <c r="AS238" s="27">
        <v>9.9466666666666654</v>
      </c>
      <c r="AT238" s="27">
        <v>389.67</v>
      </c>
      <c r="AU238" s="27">
        <v>7.3566666666666665</v>
      </c>
      <c r="AV238" s="27">
        <v>10.956666666666669</v>
      </c>
      <c r="AW238" s="27">
        <v>4.4300000000000006</v>
      </c>
      <c r="AX238" s="27">
        <v>22.75</v>
      </c>
      <c r="AY238" s="27">
        <v>46.25</v>
      </c>
      <c r="AZ238" s="27">
        <v>3.1999999999999997</v>
      </c>
      <c r="BA238" s="27">
        <v>1.0833333333333333</v>
      </c>
      <c r="BB238" s="27">
        <v>22.95</v>
      </c>
      <c r="BC238" s="27">
        <v>33.22</v>
      </c>
      <c r="BD238" s="27">
        <v>29.083333333333332</v>
      </c>
      <c r="BE238" s="27">
        <v>24.953333333333333</v>
      </c>
      <c r="BF238" s="27">
        <v>92.366666666666674</v>
      </c>
      <c r="BG238" s="27">
        <v>9.08</v>
      </c>
      <c r="BH238" s="27">
        <v>11.33</v>
      </c>
      <c r="BI238" s="27">
        <v>16.443333333333332</v>
      </c>
      <c r="BJ238" s="27">
        <v>2.5066666666666664</v>
      </c>
      <c r="BK238" s="27">
        <v>70.5</v>
      </c>
      <c r="BL238" s="27">
        <v>10.01</v>
      </c>
      <c r="BM238" s="27">
        <v>11.03</v>
      </c>
    </row>
    <row r="239" spans="1:65" x14ac:dyDescent="0.15">
      <c r="A239" s="13">
        <v>5113980150</v>
      </c>
      <c r="B239" t="s">
        <v>653</v>
      </c>
      <c r="C239" t="s">
        <v>654</v>
      </c>
      <c r="D239" t="s">
        <v>655</v>
      </c>
      <c r="E239" s="27">
        <v>12.07</v>
      </c>
      <c r="F239" s="27">
        <v>5.4133333333333331</v>
      </c>
      <c r="G239" s="27">
        <v>4.5866666666666669</v>
      </c>
      <c r="H239" s="27">
        <v>1.1633333333333333</v>
      </c>
      <c r="I239" s="27">
        <v>1.0200000000000002</v>
      </c>
      <c r="J239" s="27">
        <v>2.4700000000000002</v>
      </c>
      <c r="K239" s="27">
        <v>1.4000000000000001</v>
      </c>
      <c r="L239" s="27">
        <v>1.0966666666666667</v>
      </c>
      <c r="M239" s="27">
        <v>4.1966666666666663</v>
      </c>
      <c r="N239" s="27">
        <v>3.7566666666666664</v>
      </c>
      <c r="O239" s="27">
        <v>0.49666666666666665</v>
      </c>
      <c r="P239" s="27">
        <v>1.7033333333333331</v>
      </c>
      <c r="Q239" s="27">
        <v>3.7666666666666671</v>
      </c>
      <c r="R239" s="27">
        <v>3.3266666666666667</v>
      </c>
      <c r="S239" s="27">
        <v>3.6966666666666668</v>
      </c>
      <c r="T239" s="27">
        <v>2.2666666666666671</v>
      </c>
      <c r="U239" s="27">
        <v>4.5100000000000007</v>
      </c>
      <c r="V239" s="27">
        <v>1.2066666666666668</v>
      </c>
      <c r="W239" s="27">
        <v>1.9799999999999998</v>
      </c>
      <c r="X239" s="27">
        <v>1.7733333333333332</v>
      </c>
      <c r="Y239" s="27">
        <v>20.106666666666666</v>
      </c>
      <c r="Z239" s="27">
        <v>4.4133333333333331</v>
      </c>
      <c r="AA239" s="27">
        <v>2.7733333333333334</v>
      </c>
      <c r="AB239" s="27">
        <v>0.91666666666666663</v>
      </c>
      <c r="AC239" s="27">
        <v>2.9233333333333333</v>
      </c>
      <c r="AD239" s="27">
        <v>1.9733333333333334</v>
      </c>
      <c r="AE239" s="29">
        <v>1014.9333333333334</v>
      </c>
      <c r="AF239" s="29">
        <v>458302.33333333331</v>
      </c>
      <c r="AG239" s="25">
        <v>4.9145000000000776</v>
      </c>
      <c r="AH239" s="29">
        <v>1834.6129310067383</v>
      </c>
      <c r="AI239" s="27" t="s">
        <v>829</v>
      </c>
      <c r="AJ239" s="27">
        <v>93.567717446353129</v>
      </c>
      <c r="AK239" s="27">
        <v>51.93569099471754</v>
      </c>
      <c r="AL239" s="27">
        <v>145.50340844107066</v>
      </c>
      <c r="AM239" s="27">
        <v>182.6721</v>
      </c>
      <c r="AN239" s="27">
        <v>48.193333333333328</v>
      </c>
      <c r="AO239" s="30">
        <v>3.8773333333333331</v>
      </c>
      <c r="AP239" s="27">
        <v>135.56666666666666</v>
      </c>
      <c r="AQ239" s="27">
        <v>106.40000000000002</v>
      </c>
      <c r="AR239" s="27">
        <v>96.766666666666666</v>
      </c>
      <c r="AS239" s="27">
        <v>9.7133333333333329</v>
      </c>
      <c r="AT239" s="27">
        <v>485.08</v>
      </c>
      <c r="AU239" s="27">
        <v>6.2566666666666677</v>
      </c>
      <c r="AV239" s="27">
        <v>11.823333333333332</v>
      </c>
      <c r="AW239" s="27">
        <v>4.1166666666666671</v>
      </c>
      <c r="AX239" s="27">
        <v>17.150000000000002</v>
      </c>
      <c r="AY239" s="27">
        <v>38.79</v>
      </c>
      <c r="AZ239" s="27">
        <v>2.0333333333333332</v>
      </c>
      <c r="BA239" s="27">
        <v>1.0266666666666666</v>
      </c>
      <c r="BB239" s="27">
        <v>14.549999999999999</v>
      </c>
      <c r="BC239" s="27">
        <v>36.536666666666669</v>
      </c>
      <c r="BD239" s="27">
        <v>28.186666666666664</v>
      </c>
      <c r="BE239" s="27">
        <v>33.323333333333331</v>
      </c>
      <c r="BF239" s="27">
        <v>78.333333333333329</v>
      </c>
      <c r="BG239" s="27">
        <v>8.3333333333333339</v>
      </c>
      <c r="BH239" s="27">
        <v>10.340000000000002</v>
      </c>
      <c r="BI239" s="27">
        <v>16.443333333333332</v>
      </c>
      <c r="BJ239" s="27">
        <v>3.6133333333333333</v>
      </c>
      <c r="BK239" s="27">
        <v>54.293333333333329</v>
      </c>
      <c r="BL239" s="27">
        <v>10.68</v>
      </c>
      <c r="BM239" s="27">
        <v>8.9466666666666672</v>
      </c>
    </row>
    <row r="240" spans="1:65" x14ac:dyDescent="0.15">
      <c r="A240" s="13">
        <v>5116820175</v>
      </c>
      <c r="B240" t="s">
        <v>653</v>
      </c>
      <c r="C240" t="s">
        <v>656</v>
      </c>
      <c r="D240" t="s">
        <v>657</v>
      </c>
      <c r="E240" s="27">
        <v>14.636666666666668</v>
      </c>
      <c r="F240" s="27">
        <v>4.4266666666666667</v>
      </c>
      <c r="G240" s="27">
        <v>5.2966666666666669</v>
      </c>
      <c r="H240" s="27">
        <v>1.4566666666666668</v>
      </c>
      <c r="I240" s="27">
        <v>1.1633333333333333</v>
      </c>
      <c r="J240" s="27">
        <v>2.42</v>
      </c>
      <c r="K240" s="27">
        <v>1.55</v>
      </c>
      <c r="L240" s="27">
        <v>1.2233333333333334</v>
      </c>
      <c r="M240" s="27">
        <v>4.63</v>
      </c>
      <c r="N240" s="27">
        <v>3.53</v>
      </c>
      <c r="O240" s="27">
        <v>0.5</v>
      </c>
      <c r="P240" s="27">
        <v>1.78</v>
      </c>
      <c r="Q240" s="27">
        <v>3.6433333333333331</v>
      </c>
      <c r="R240" s="27">
        <v>3.75</v>
      </c>
      <c r="S240" s="27">
        <v>4.8366666666666669</v>
      </c>
      <c r="T240" s="27">
        <v>2.4000000000000004</v>
      </c>
      <c r="U240" s="27">
        <v>5.15</v>
      </c>
      <c r="V240" s="27">
        <v>1.2833333333333332</v>
      </c>
      <c r="W240" s="27">
        <v>2.0766666666666667</v>
      </c>
      <c r="X240" s="27">
        <v>1.7333333333333334</v>
      </c>
      <c r="Y240" s="27">
        <v>20.68</v>
      </c>
      <c r="Z240" s="27">
        <v>5.3133333333333335</v>
      </c>
      <c r="AA240" s="27">
        <v>2.7033333333333331</v>
      </c>
      <c r="AB240" s="27">
        <v>1.0766666666666669</v>
      </c>
      <c r="AC240" s="27">
        <v>3.4433333333333334</v>
      </c>
      <c r="AD240" s="27">
        <v>2.4066666666666667</v>
      </c>
      <c r="AE240" s="29">
        <v>1488.61</v>
      </c>
      <c r="AF240" s="29">
        <v>486167.66666666669</v>
      </c>
      <c r="AG240" s="25">
        <v>4.5625000000001013</v>
      </c>
      <c r="AH240" s="29">
        <v>1869.8692272179385</v>
      </c>
      <c r="AI240" s="27">
        <v>180.24221405373285</v>
      </c>
      <c r="AJ240" s="27" t="s">
        <v>829</v>
      </c>
      <c r="AK240" s="27" t="s">
        <v>829</v>
      </c>
      <c r="AL240" s="27">
        <v>180.24221405373285</v>
      </c>
      <c r="AM240" s="27">
        <v>182.6721</v>
      </c>
      <c r="AN240" s="27">
        <v>42.74666666666667</v>
      </c>
      <c r="AO240" s="30">
        <v>3.496</v>
      </c>
      <c r="AP240" s="27">
        <v>120</v>
      </c>
      <c r="AQ240" s="27">
        <v>130</v>
      </c>
      <c r="AR240" s="27">
        <v>131.64333333333335</v>
      </c>
      <c r="AS240" s="27">
        <v>10.193333333333333</v>
      </c>
      <c r="AT240" s="27">
        <v>344.33333333333331</v>
      </c>
      <c r="AU240" s="27">
        <v>5.5233333333333334</v>
      </c>
      <c r="AV240" s="27">
        <v>11.656666666666666</v>
      </c>
      <c r="AW240" s="27">
        <v>5.0766666666666671</v>
      </c>
      <c r="AX240" s="27">
        <v>21.166666666666668</v>
      </c>
      <c r="AY240" s="27">
        <v>48.446666666666665</v>
      </c>
      <c r="AZ240" s="27">
        <v>2.3366666666666664</v>
      </c>
      <c r="BA240" s="27">
        <v>1.04</v>
      </c>
      <c r="BB240" s="27">
        <v>13.416666666666666</v>
      </c>
      <c r="BC240" s="27">
        <v>35.416666666666664</v>
      </c>
      <c r="BD240" s="27">
        <v>31.77333333333333</v>
      </c>
      <c r="BE240" s="27">
        <v>37.066666666666663</v>
      </c>
      <c r="BF240" s="27">
        <v>93.333333333333329</v>
      </c>
      <c r="BG240" s="27">
        <v>6.666666666666667</v>
      </c>
      <c r="BH240" s="27">
        <v>13.68</v>
      </c>
      <c r="BI240" s="27">
        <v>20.5</v>
      </c>
      <c r="BJ240" s="27">
        <v>2.6966666666666668</v>
      </c>
      <c r="BK240" s="27">
        <v>75.666666666666671</v>
      </c>
      <c r="BL240" s="27">
        <v>10.503333333333332</v>
      </c>
      <c r="BM240" s="27">
        <v>9.8566666666666674</v>
      </c>
    </row>
    <row r="241" spans="1:65" x14ac:dyDescent="0.15">
      <c r="A241" s="13">
        <v>5119260225</v>
      </c>
      <c r="B241" t="s">
        <v>653</v>
      </c>
      <c r="C241" t="s">
        <v>658</v>
      </c>
      <c r="D241" t="s">
        <v>659</v>
      </c>
      <c r="E241" s="27">
        <v>12.476666666666668</v>
      </c>
      <c r="F241" s="27">
        <v>4.456666666666667</v>
      </c>
      <c r="G241" s="27">
        <v>4.9733333333333336</v>
      </c>
      <c r="H241" s="27">
        <v>1.2299999999999998</v>
      </c>
      <c r="I241" s="27">
        <v>1.1500000000000001</v>
      </c>
      <c r="J241" s="27">
        <v>2.1766666666666667</v>
      </c>
      <c r="K241" s="27">
        <v>1.43</v>
      </c>
      <c r="L241" s="27">
        <v>1.18</v>
      </c>
      <c r="M241" s="27">
        <v>4.0566666666666666</v>
      </c>
      <c r="N241" s="27">
        <v>4.0200000000000005</v>
      </c>
      <c r="O241" s="27">
        <v>0.47333333333333333</v>
      </c>
      <c r="P241" s="27">
        <v>1.6266666666666667</v>
      </c>
      <c r="Q241" s="27">
        <v>3.8866666666666667</v>
      </c>
      <c r="R241" s="27">
        <v>3.3699999999999997</v>
      </c>
      <c r="S241" s="27">
        <v>4.2733333333333334</v>
      </c>
      <c r="T241" s="27">
        <v>3.1566666666666667</v>
      </c>
      <c r="U241" s="27">
        <v>3.7866666666666666</v>
      </c>
      <c r="V241" s="27">
        <v>1.4066666666666665</v>
      </c>
      <c r="W241" s="27">
        <v>1.9366666666666668</v>
      </c>
      <c r="X241" s="27">
        <v>1.8466666666666667</v>
      </c>
      <c r="Y241" s="27">
        <v>19.27</v>
      </c>
      <c r="Z241" s="27">
        <v>4.2566666666666668</v>
      </c>
      <c r="AA241" s="27">
        <v>3.1033333333333331</v>
      </c>
      <c r="AB241" s="27">
        <v>1.0433333333333332</v>
      </c>
      <c r="AC241" s="27">
        <v>3.1266666666666669</v>
      </c>
      <c r="AD241" s="27">
        <v>2.1666666666666665</v>
      </c>
      <c r="AE241" s="29">
        <v>1187.5</v>
      </c>
      <c r="AF241" s="29">
        <v>306750</v>
      </c>
      <c r="AG241" s="25">
        <v>4.6583333333334069</v>
      </c>
      <c r="AH241" s="29">
        <v>1189.8031305339064</v>
      </c>
      <c r="AI241" s="27" t="s">
        <v>829</v>
      </c>
      <c r="AJ241" s="27">
        <v>125.4902613303217</v>
      </c>
      <c r="AK241" s="27">
        <v>49.523897951940739</v>
      </c>
      <c r="AL241" s="27">
        <v>175.01415928226243</v>
      </c>
      <c r="AM241" s="27">
        <v>185.6942</v>
      </c>
      <c r="AN241" s="27">
        <v>55.293333333333329</v>
      </c>
      <c r="AO241" s="30">
        <v>3.6189999999999998</v>
      </c>
      <c r="AP241" s="27">
        <v>120.58333333333333</v>
      </c>
      <c r="AQ241" s="27">
        <v>112.22333333333334</v>
      </c>
      <c r="AR241" s="27">
        <v>112.5</v>
      </c>
      <c r="AS241" s="27">
        <v>9.7000000000000011</v>
      </c>
      <c r="AT241" s="27">
        <v>449</v>
      </c>
      <c r="AU241" s="27">
        <v>5.333333333333333</v>
      </c>
      <c r="AV241" s="27">
        <v>12.073333333333332</v>
      </c>
      <c r="AW241" s="27">
        <v>4.6833333333333336</v>
      </c>
      <c r="AX241" s="27">
        <v>13.583333333333334</v>
      </c>
      <c r="AY241" s="27">
        <v>30</v>
      </c>
      <c r="AZ241" s="27">
        <v>1.9733333333333334</v>
      </c>
      <c r="BA241" s="27">
        <v>1.0733333333333333</v>
      </c>
      <c r="BB241" s="27">
        <v>11.25</v>
      </c>
      <c r="BC241" s="27">
        <v>20.886666666666667</v>
      </c>
      <c r="BD241" s="27">
        <v>16.353333333333335</v>
      </c>
      <c r="BE241" s="27">
        <v>22.03</v>
      </c>
      <c r="BF241" s="27">
        <v>83.333333333333329</v>
      </c>
      <c r="BG241" s="27">
        <v>10.99</v>
      </c>
      <c r="BH241" s="27">
        <v>11</v>
      </c>
      <c r="BI241" s="27">
        <v>11.333333333333334</v>
      </c>
      <c r="BJ241" s="27">
        <v>2.4466666666666668</v>
      </c>
      <c r="BK241" s="27">
        <v>56.666666666666664</v>
      </c>
      <c r="BL241" s="27">
        <v>10.903333333333334</v>
      </c>
      <c r="BM241" s="27">
        <v>11.066666666666668</v>
      </c>
    </row>
    <row r="242" spans="1:65" x14ac:dyDescent="0.15">
      <c r="A242" s="13">
        <v>5131340450</v>
      </c>
      <c r="B242" t="s">
        <v>653</v>
      </c>
      <c r="C242" t="s">
        <v>660</v>
      </c>
      <c r="D242" t="s">
        <v>661</v>
      </c>
      <c r="E242" s="27">
        <v>11.213333333333333</v>
      </c>
      <c r="F242" s="27">
        <v>5.3166666666666673</v>
      </c>
      <c r="G242" s="27">
        <v>4.53</v>
      </c>
      <c r="H242" s="27">
        <v>1.0900000000000001</v>
      </c>
      <c r="I242" s="27">
        <v>1.0999999999999999</v>
      </c>
      <c r="J242" s="27">
        <v>2.3433333333333333</v>
      </c>
      <c r="K242" s="27">
        <v>1.6933333333333334</v>
      </c>
      <c r="L242" s="27">
        <v>1.1600000000000001</v>
      </c>
      <c r="M242" s="27">
        <v>3.99</v>
      </c>
      <c r="N242" s="27">
        <v>3.0866666666666664</v>
      </c>
      <c r="O242" s="27">
        <v>0.48666666666666664</v>
      </c>
      <c r="P242" s="27">
        <v>1.5866666666666667</v>
      </c>
      <c r="Q242" s="27">
        <v>3.4466666666666668</v>
      </c>
      <c r="R242" s="27">
        <v>3.92</v>
      </c>
      <c r="S242" s="27">
        <v>3.5533333333333332</v>
      </c>
      <c r="T242" s="27">
        <v>2.2466666666666666</v>
      </c>
      <c r="U242" s="27">
        <v>4.7066666666666661</v>
      </c>
      <c r="V242" s="27">
        <v>1.4033333333333333</v>
      </c>
      <c r="W242" s="27">
        <v>1.9233333333333331</v>
      </c>
      <c r="X242" s="27">
        <v>1.8033333333333335</v>
      </c>
      <c r="Y242" s="27">
        <v>19.986666666666665</v>
      </c>
      <c r="Z242" s="27">
        <v>4.1533333333333333</v>
      </c>
      <c r="AA242" s="27">
        <v>3.0100000000000002</v>
      </c>
      <c r="AB242" s="27">
        <v>1.0033333333333332</v>
      </c>
      <c r="AC242" s="27">
        <v>3.1366666666666667</v>
      </c>
      <c r="AD242" s="27">
        <v>1.9066666666666665</v>
      </c>
      <c r="AE242" s="29">
        <v>982.89</v>
      </c>
      <c r="AF242" s="29">
        <v>355734</v>
      </c>
      <c r="AG242" s="25">
        <v>4.945777777777888</v>
      </c>
      <c r="AH242" s="29">
        <v>1429.8220464613826</v>
      </c>
      <c r="AI242" s="27" t="s">
        <v>829</v>
      </c>
      <c r="AJ242" s="27">
        <v>103.65871306550683</v>
      </c>
      <c r="AK242" s="27">
        <v>109.68227089558904</v>
      </c>
      <c r="AL242" s="27">
        <v>213.34098396109587</v>
      </c>
      <c r="AM242" s="27">
        <v>182.6721</v>
      </c>
      <c r="AN242" s="27">
        <v>44.866666666666667</v>
      </c>
      <c r="AO242" s="30">
        <v>3.5340000000000003</v>
      </c>
      <c r="AP242" s="27">
        <v>105.81666666666666</v>
      </c>
      <c r="AQ242" s="27">
        <v>140.96666666666667</v>
      </c>
      <c r="AR242" s="27">
        <v>91.466666666666654</v>
      </c>
      <c r="AS242" s="27">
        <v>9.9266666666666676</v>
      </c>
      <c r="AT242" s="27">
        <v>478.99</v>
      </c>
      <c r="AU242" s="27">
        <v>5.22</v>
      </c>
      <c r="AV242" s="27">
        <v>11.883333333333335</v>
      </c>
      <c r="AW242" s="27">
        <v>4.8833333333333337</v>
      </c>
      <c r="AX242" s="27">
        <v>13</v>
      </c>
      <c r="AY242" s="27">
        <v>44.733333333333327</v>
      </c>
      <c r="AZ242" s="27">
        <v>1.7</v>
      </c>
      <c r="BA242" s="27">
        <v>1.03</v>
      </c>
      <c r="BB242" s="27">
        <v>11.38</v>
      </c>
      <c r="BC242" s="27">
        <v>32.853333333333332</v>
      </c>
      <c r="BD242" s="27">
        <v>32.126666666666672</v>
      </c>
      <c r="BE242" s="27">
        <v>31.873333333333335</v>
      </c>
      <c r="BF242" s="27">
        <v>85.666666666666671</v>
      </c>
      <c r="BG242" s="27">
        <v>9.2216666666666658</v>
      </c>
      <c r="BH242" s="27">
        <v>12.39</v>
      </c>
      <c r="BI242" s="27">
        <v>14.583333333333334</v>
      </c>
      <c r="BJ242" s="27">
        <v>2.7133333333333334</v>
      </c>
      <c r="BK242" s="27">
        <v>51.756666666666661</v>
      </c>
      <c r="BL242" s="27">
        <v>10.516666666666667</v>
      </c>
      <c r="BM242" s="27">
        <v>6.94</v>
      </c>
    </row>
    <row r="243" spans="1:65" x14ac:dyDescent="0.15">
      <c r="A243" s="13">
        <v>5132300500</v>
      </c>
      <c r="B243" t="s">
        <v>653</v>
      </c>
      <c r="C243" t="s">
        <v>662</v>
      </c>
      <c r="D243" t="s">
        <v>663</v>
      </c>
      <c r="E243" s="27">
        <v>12.096666666666666</v>
      </c>
      <c r="F243" s="27">
        <v>4.6166666666666671</v>
      </c>
      <c r="G243" s="27">
        <v>4.6733333333333329</v>
      </c>
      <c r="H243" s="27">
        <v>1.3</v>
      </c>
      <c r="I243" s="27">
        <v>1.1633333333333333</v>
      </c>
      <c r="J243" s="27">
        <v>2.14</v>
      </c>
      <c r="K243" s="27">
        <v>2.0233333333333334</v>
      </c>
      <c r="L243" s="27">
        <v>1.1500000000000001</v>
      </c>
      <c r="M243" s="27">
        <v>4.16</v>
      </c>
      <c r="N243" s="27">
        <v>3.94</v>
      </c>
      <c r="O243" s="27">
        <v>0.52</v>
      </c>
      <c r="P243" s="27">
        <v>1.5633333333333332</v>
      </c>
      <c r="Q243" s="27">
        <v>3.5466666666666669</v>
      </c>
      <c r="R243" s="27">
        <v>3.7533333333333339</v>
      </c>
      <c r="S243" s="27">
        <v>4.253333333333333</v>
      </c>
      <c r="T243" s="27">
        <v>3.3433333333333333</v>
      </c>
      <c r="U243" s="27">
        <v>4.6066666666666665</v>
      </c>
      <c r="V243" s="27">
        <v>1.3833333333333335</v>
      </c>
      <c r="W243" s="27">
        <v>2.063333333333333</v>
      </c>
      <c r="X243" s="27">
        <v>1.8333333333333333</v>
      </c>
      <c r="Y243" s="27">
        <v>19.97</v>
      </c>
      <c r="Z243" s="27">
        <v>4.3166666666666664</v>
      </c>
      <c r="AA243" s="27">
        <v>2.8733333333333335</v>
      </c>
      <c r="AB243" s="27">
        <v>0.94333333333333336</v>
      </c>
      <c r="AC243" s="27">
        <v>2.9299999999999997</v>
      </c>
      <c r="AD243" s="27">
        <v>1.7133333333333332</v>
      </c>
      <c r="AE243" s="29">
        <v>791.11</v>
      </c>
      <c r="AF243" s="29">
        <v>318444.33333333331</v>
      </c>
      <c r="AG243" s="25">
        <v>5.0063888888888632</v>
      </c>
      <c r="AH243" s="29">
        <v>1289.5793948079236</v>
      </c>
      <c r="AI243" s="27" t="s">
        <v>829</v>
      </c>
      <c r="AJ243" s="27">
        <v>104.29280163874097</v>
      </c>
      <c r="AK243" s="27">
        <v>62.450981659784361</v>
      </c>
      <c r="AL243" s="27">
        <v>166.74378329852533</v>
      </c>
      <c r="AM243" s="27">
        <v>185.6942</v>
      </c>
      <c r="AN243" s="27">
        <v>40.89</v>
      </c>
      <c r="AO243" s="30">
        <v>3.5700000000000003</v>
      </c>
      <c r="AP243" s="27">
        <v>134</v>
      </c>
      <c r="AQ243" s="27">
        <v>146.94666666666663</v>
      </c>
      <c r="AR243" s="27">
        <v>110.39</v>
      </c>
      <c r="AS243" s="27">
        <v>10.153333333333334</v>
      </c>
      <c r="AT243" s="27">
        <v>484.67333333333335</v>
      </c>
      <c r="AU243" s="27">
        <v>4.6733333333333329</v>
      </c>
      <c r="AV243" s="27">
        <v>14.656666666666666</v>
      </c>
      <c r="AW243" s="27">
        <v>4.21</v>
      </c>
      <c r="AX243" s="27">
        <v>18.973333333333333</v>
      </c>
      <c r="AY243" s="27">
        <v>29.446666666666669</v>
      </c>
      <c r="AZ243" s="27">
        <v>2.0466666666666669</v>
      </c>
      <c r="BA243" s="27">
        <v>1.02</v>
      </c>
      <c r="BB243" s="27">
        <v>10.5</v>
      </c>
      <c r="BC243" s="27">
        <v>27.373333333333335</v>
      </c>
      <c r="BD243" s="27">
        <v>30.366666666666664</v>
      </c>
      <c r="BE243" s="27">
        <v>41.65</v>
      </c>
      <c r="BF243" s="27">
        <v>68.333333333333329</v>
      </c>
      <c r="BG243" s="27">
        <v>4.1636111111111118</v>
      </c>
      <c r="BH243" s="27">
        <v>9.3333333333333339</v>
      </c>
      <c r="BI243" s="27">
        <v>12.25</v>
      </c>
      <c r="BJ243" s="27">
        <v>2.5100000000000002</v>
      </c>
      <c r="BK243" s="27">
        <v>54.416666666666664</v>
      </c>
      <c r="BL243" s="27">
        <v>11.043333333333335</v>
      </c>
      <c r="BM243" s="27">
        <v>10.293333333333335</v>
      </c>
    </row>
    <row r="244" spans="1:65" x14ac:dyDescent="0.15">
      <c r="A244" s="13">
        <v>5140060800</v>
      </c>
      <c r="B244" t="s">
        <v>653</v>
      </c>
      <c r="C244" t="s">
        <v>664</v>
      </c>
      <c r="D244" t="s">
        <v>665</v>
      </c>
      <c r="E244" s="27">
        <v>12.493333333333332</v>
      </c>
      <c r="F244" s="27">
        <v>5.1033333333333344</v>
      </c>
      <c r="G244" s="27">
        <v>4.7033333333333331</v>
      </c>
      <c r="H244" s="27">
        <v>1.3800000000000001</v>
      </c>
      <c r="I244" s="27">
        <v>1.07</v>
      </c>
      <c r="J244" s="27">
        <v>2.0866666666666664</v>
      </c>
      <c r="K244" s="27">
        <v>1.4366666666666665</v>
      </c>
      <c r="L244" s="27">
        <v>1.1033333333333333</v>
      </c>
      <c r="M244" s="27">
        <v>4.38</v>
      </c>
      <c r="N244" s="27">
        <v>3.6999999999999997</v>
      </c>
      <c r="O244" s="27">
        <v>0.51333333333333331</v>
      </c>
      <c r="P244" s="27">
        <v>1.6666666666666667</v>
      </c>
      <c r="Q244" s="27">
        <v>3.7333333333333329</v>
      </c>
      <c r="R244" s="27">
        <v>3.8666666666666667</v>
      </c>
      <c r="S244" s="27">
        <v>4.4899999999999993</v>
      </c>
      <c r="T244" s="27">
        <v>2.1833333333333331</v>
      </c>
      <c r="U244" s="27">
        <v>4.5233333333333334</v>
      </c>
      <c r="V244" s="27">
        <v>1.2833333333333332</v>
      </c>
      <c r="W244" s="27">
        <v>2.0366666666666666</v>
      </c>
      <c r="X244" s="27">
        <v>1.8499999999999999</v>
      </c>
      <c r="Y244" s="27">
        <v>19.066666666666666</v>
      </c>
      <c r="Z244" s="27">
        <v>4.4799999999999995</v>
      </c>
      <c r="AA244" s="27">
        <v>2.7633333333333332</v>
      </c>
      <c r="AB244" s="27">
        <v>1</v>
      </c>
      <c r="AC244" s="27">
        <v>3.5733333333333337</v>
      </c>
      <c r="AD244" s="27">
        <v>2.0500000000000003</v>
      </c>
      <c r="AE244" s="29">
        <v>1334.4766666666667</v>
      </c>
      <c r="AF244" s="29">
        <v>383637</v>
      </c>
      <c r="AG244" s="25">
        <v>4.5786666666668028</v>
      </c>
      <c r="AH244" s="29">
        <v>1476.4475601405968</v>
      </c>
      <c r="AI244" s="27" t="s">
        <v>829</v>
      </c>
      <c r="AJ244" s="27">
        <v>95.491497764632143</v>
      </c>
      <c r="AK244" s="27">
        <v>99.226782308527035</v>
      </c>
      <c r="AL244" s="27">
        <v>194.71828007315918</v>
      </c>
      <c r="AM244" s="27">
        <v>182.6721</v>
      </c>
      <c r="AN244" s="27">
        <v>57.68</v>
      </c>
      <c r="AO244" s="30">
        <v>3.6073333333333331</v>
      </c>
      <c r="AP244" s="27">
        <v>115.73333333333335</v>
      </c>
      <c r="AQ244" s="27">
        <v>145.32333333333335</v>
      </c>
      <c r="AR244" s="27">
        <v>104.74000000000001</v>
      </c>
      <c r="AS244" s="27">
        <v>10.08</v>
      </c>
      <c r="AT244" s="27">
        <v>438.75666666666666</v>
      </c>
      <c r="AU244" s="27">
        <v>5.3033333333333337</v>
      </c>
      <c r="AV244" s="27">
        <v>11.353333333333332</v>
      </c>
      <c r="AW244" s="27">
        <v>4.5233333333333334</v>
      </c>
      <c r="AX244" s="27">
        <v>23.236666666666668</v>
      </c>
      <c r="AY244" s="27">
        <v>49.083333333333336</v>
      </c>
      <c r="AZ244" s="27">
        <v>2.2533333333333334</v>
      </c>
      <c r="BA244" s="27">
        <v>1.0333333333333334</v>
      </c>
      <c r="BB244" s="27">
        <v>13.576666666666668</v>
      </c>
      <c r="BC244" s="27">
        <v>29.406666666666666</v>
      </c>
      <c r="BD244" s="27">
        <v>26.766666666666666</v>
      </c>
      <c r="BE244" s="27">
        <v>23.406666666666666</v>
      </c>
      <c r="BF244" s="27">
        <v>103.36</v>
      </c>
      <c r="BG244" s="27">
        <v>9.2433333333333341</v>
      </c>
      <c r="BH244" s="27">
        <v>12.266666666666666</v>
      </c>
      <c r="BI244" s="27">
        <v>22.22</v>
      </c>
      <c r="BJ244" s="27">
        <v>3.1133333333333333</v>
      </c>
      <c r="BK244" s="27">
        <v>59.54666666666666</v>
      </c>
      <c r="BL244" s="27">
        <v>11.14</v>
      </c>
      <c r="BM244" s="27">
        <v>8.3800000000000008</v>
      </c>
    </row>
    <row r="245" spans="1:65" x14ac:dyDescent="0.15">
      <c r="A245" s="13">
        <v>5140220830</v>
      </c>
      <c r="B245" t="s">
        <v>653</v>
      </c>
      <c r="C245" t="s">
        <v>666</v>
      </c>
      <c r="D245" t="s">
        <v>667</v>
      </c>
      <c r="E245" s="27">
        <v>11.516666666666666</v>
      </c>
      <c r="F245" s="27">
        <v>4.1399999999999997</v>
      </c>
      <c r="G245" s="27">
        <v>4.67</v>
      </c>
      <c r="H245" s="27">
        <v>1.1933333333333334</v>
      </c>
      <c r="I245" s="27">
        <v>1.0966666666666667</v>
      </c>
      <c r="J245" s="27">
        <v>2.2266666666666666</v>
      </c>
      <c r="K245" s="27">
        <v>1.9333333333333336</v>
      </c>
      <c r="L245" s="27">
        <v>1.0900000000000001</v>
      </c>
      <c r="M245" s="27">
        <v>4.2866666666666662</v>
      </c>
      <c r="N245" s="27">
        <v>3.313333333333333</v>
      </c>
      <c r="O245" s="27">
        <v>0.51333333333333331</v>
      </c>
      <c r="P245" s="27">
        <v>1.6933333333333334</v>
      </c>
      <c r="Q245" s="27">
        <v>3.5733333333333328</v>
      </c>
      <c r="R245" s="27">
        <v>3.73</v>
      </c>
      <c r="S245" s="27">
        <v>4.246666666666667</v>
      </c>
      <c r="T245" s="27">
        <v>2.3066666666666666</v>
      </c>
      <c r="U245" s="27">
        <v>4.7066666666666661</v>
      </c>
      <c r="V245" s="27">
        <v>1.2333333333333334</v>
      </c>
      <c r="W245" s="27">
        <v>2.0466666666666669</v>
      </c>
      <c r="X245" s="27">
        <v>1.8</v>
      </c>
      <c r="Y245" s="27">
        <v>19.926666666666666</v>
      </c>
      <c r="Z245" s="27">
        <v>4.5066666666666668</v>
      </c>
      <c r="AA245" s="27">
        <v>2.5033333333333334</v>
      </c>
      <c r="AB245" s="27">
        <v>0.97666666666666657</v>
      </c>
      <c r="AC245" s="27">
        <v>2.6833333333333336</v>
      </c>
      <c r="AD245" s="27">
        <v>2.0066666666666668</v>
      </c>
      <c r="AE245" s="29">
        <v>1110.9733333333334</v>
      </c>
      <c r="AF245" s="29">
        <v>386185.66666666669</v>
      </c>
      <c r="AG245" s="25">
        <v>4.624333333333432</v>
      </c>
      <c r="AH245" s="29">
        <v>1492.4597276576296</v>
      </c>
      <c r="AI245" s="27">
        <v>199.42208032412842</v>
      </c>
      <c r="AJ245" s="27" t="s">
        <v>829</v>
      </c>
      <c r="AK245" s="27" t="s">
        <v>829</v>
      </c>
      <c r="AL245" s="27">
        <v>199.42208032412842</v>
      </c>
      <c r="AM245" s="27">
        <v>182.23419999999999</v>
      </c>
      <c r="AN245" s="27">
        <v>54.00333333333333</v>
      </c>
      <c r="AO245" s="30">
        <v>3.5379999999999998</v>
      </c>
      <c r="AP245" s="27">
        <v>103.89999999999999</v>
      </c>
      <c r="AQ245" s="27">
        <v>103.44333333333333</v>
      </c>
      <c r="AR245" s="27">
        <v>112.71</v>
      </c>
      <c r="AS245" s="27">
        <v>9.3533333333333317</v>
      </c>
      <c r="AT245" s="27">
        <v>485.33</v>
      </c>
      <c r="AU245" s="27">
        <v>5.336666666666666</v>
      </c>
      <c r="AV245" s="27">
        <v>12.186666666666667</v>
      </c>
      <c r="AW245" s="27">
        <v>4.4566666666666661</v>
      </c>
      <c r="AX245" s="27">
        <v>18.133333333333336</v>
      </c>
      <c r="AY245" s="27">
        <v>35.633333333333333</v>
      </c>
      <c r="AZ245" s="27">
        <v>2.2366666666666668</v>
      </c>
      <c r="BA245" s="27">
        <v>1.01</v>
      </c>
      <c r="BB245" s="27">
        <v>11.016666666666666</v>
      </c>
      <c r="BC245" s="27">
        <v>28.246666666666666</v>
      </c>
      <c r="BD245" s="27">
        <v>24.296666666666667</v>
      </c>
      <c r="BE245" s="27">
        <v>24.86</v>
      </c>
      <c r="BF245" s="27">
        <v>94.733333333333334</v>
      </c>
      <c r="BG245" s="27">
        <v>6.5505555555555555</v>
      </c>
      <c r="BH245" s="27">
        <v>11.053333333333335</v>
      </c>
      <c r="BI245" s="27">
        <v>17.043333333333333</v>
      </c>
      <c r="BJ245" s="27">
        <v>2.5566666666666666</v>
      </c>
      <c r="BK245" s="27">
        <v>64.92</v>
      </c>
      <c r="BL245" s="27">
        <v>11.056666666666667</v>
      </c>
      <c r="BM245" s="27">
        <v>8.0166666666666675</v>
      </c>
    </row>
    <row r="246" spans="1:65" x14ac:dyDescent="0.15">
      <c r="A246" s="13">
        <v>5147894170</v>
      </c>
      <c r="B246" t="s">
        <v>653</v>
      </c>
      <c r="C246" t="s">
        <v>271</v>
      </c>
      <c r="D246" t="s">
        <v>828</v>
      </c>
      <c r="E246" s="27">
        <v>12.966666666666667</v>
      </c>
      <c r="F246" s="27">
        <v>5.8033333333333337</v>
      </c>
      <c r="G246" s="27">
        <v>5.4533333333333331</v>
      </c>
      <c r="H246" s="27">
        <v>1.3266666666666667</v>
      </c>
      <c r="I246" s="27">
        <v>1.4066666666666665</v>
      </c>
      <c r="J246" s="27">
        <v>2.5466666666666669</v>
      </c>
      <c r="K246" s="27">
        <v>2.6633333333333336</v>
      </c>
      <c r="L246" s="27">
        <v>1.3233333333333333</v>
      </c>
      <c r="M246" s="27">
        <v>4.746666666666667</v>
      </c>
      <c r="N246" s="27">
        <v>4.623333333333334</v>
      </c>
      <c r="O246" s="27">
        <v>0.71</v>
      </c>
      <c r="P246" s="27">
        <v>1.7533333333333332</v>
      </c>
      <c r="Q246" s="27">
        <v>4.0199999999999996</v>
      </c>
      <c r="R246" s="27">
        <v>4.3066666666666675</v>
      </c>
      <c r="S246" s="27">
        <v>5.56</v>
      </c>
      <c r="T246" s="27">
        <v>3.47</v>
      </c>
      <c r="U246" s="27">
        <v>5.3500000000000005</v>
      </c>
      <c r="V246" s="27">
        <v>1.7266666666666666</v>
      </c>
      <c r="W246" s="27">
        <v>2.12</v>
      </c>
      <c r="X246" s="27">
        <v>1.9266666666666667</v>
      </c>
      <c r="Y246" s="27">
        <v>20.560000000000002</v>
      </c>
      <c r="Z246" s="27">
        <v>6.3233333333333333</v>
      </c>
      <c r="AA246" s="27">
        <v>3.58</v>
      </c>
      <c r="AB246" s="27">
        <v>1.62</v>
      </c>
      <c r="AC246" s="27">
        <v>3.5333333333333337</v>
      </c>
      <c r="AD246" s="27">
        <v>2.4166666666666665</v>
      </c>
      <c r="AE246" s="29">
        <v>2357.4233333333336</v>
      </c>
      <c r="AF246" s="29">
        <v>937623</v>
      </c>
      <c r="AG246" s="25">
        <v>4.8366666666666847</v>
      </c>
      <c r="AH246" s="29">
        <v>3707.9452884095231</v>
      </c>
      <c r="AI246" s="27" t="s">
        <v>829</v>
      </c>
      <c r="AJ246" s="27">
        <v>88.004704289554979</v>
      </c>
      <c r="AK246" s="27">
        <v>85.536491095875633</v>
      </c>
      <c r="AL246" s="27">
        <v>173.54119538543063</v>
      </c>
      <c r="AM246" s="27">
        <v>182.6721</v>
      </c>
      <c r="AN246" s="27">
        <v>82.5</v>
      </c>
      <c r="AO246" s="30">
        <v>4.4293333333333331</v>
      </c>
      <c r="AP246" s="27">
        <v>128.5</v>
      </c>
      <c r="AQ246" s="27">
        <v>143</v>
      </c>
      <c r="AR246" s="27">
        <v>106.41666666666667</v>
      </c>
      <c r="AS246" s="27">
        <v>10.87</v>
      </c>
      <c r="AT246" s="27">
        <v>444.22</v>
      </c>
      <c r="AU246" s="27">
        <v>6.919999999999999</v>
      </c>
      <c r="AV246" s="27">
        <v>12.406666666666666</v>
      </c>
      <c r="AW246" s="27">
        <v>4.4733333333333336</v>
      </c>
      <c r="AX246" s="27">
        <v>26.25</v>
      </c>
      <c r="AY246" s="27">
        <v>61.833333333333336</v>
      </c>
      <c r="AZ246" s="27">
        <v>3.8000000000000003</v>
      </c>
      <c r="BA246" s="27">
        <v>1.3066666666666666</v>
      </c>
      <c r="BB246" s="27">
        <v>15</v>
      </c>
      <c r="BC246" s="27">
        <v>31.573333333333334</v>
      </c>
      <c r="BD246" s="27">
        <v>27.236666666666665</v>
      </c>
      <c r="BE246" s="27">
        <v>39.913333333333334</v>
      </c>
      <c r="BF246" s="27">
        <v>69.95</v>
      </c>
      <c r="BG246" s="27">
        <v>9.9444444444444446</v>
      </c>
      <c r="BH246" s="27">
        <v>14.956666666666665</v>
      </c>
      <c r="BI246" s="27">
        <v>27.446666666666669</v>
      </c>
      <c r="BJ246" s="27">
        <v>3.4666666666666668</v>
      </c>
      <c r="BK246" s="27">
        <v>92.25</v>
      </c>
      <c r="BL246" s="27">
        <v>10.906666666666666</v>
      </c>
      <c r="BM246" s="27">
        <v>11.323333333333332</v>
      </c>
    </row>
    <row r="247" spans="1:65" x14ac:dyDescent="0.15">
      <c r="A247" s="13">
        <v>5147894173</v>
      </c>
      <c r="B247" t="s">
        <v>653</v>
      </c>
      <c r="C247" t="s">
        <v>271</v>
      </c>
      <c r="D247" t="s">
        <v>670</v>
      </c>
      <c r="E247" s="27">
        <v>16.279999999999998</v>
      </c>
      <c r="F247" s="27">
        <v>4.9733333333333327</v>
      </c>
      <c r="G247" s="27">
        <v>5.1933333333333334</v>
      </c>
      <c r="H247" s="27">
        <v>1.42</v>
      </c>
      <c r="I247" s="27">
        <v>1.3066666666666666</v>
      </c>
      <c r="J247" s="27">
        <v>2.6733333333333333</v>
      </c>
      <c r="K247" s="27">
        <v>2.6199999999999997</v>
      </c>
      <c r="L247" s="27">
        <v>1.32</v>
      </c>
      <c r="M247" s="27">
        <v>4.6133333333333333</v>
      </c>
      <c r="N247" s="27">
        <v>3.7833333333333337</v>
      </c>
      <c r="O247" s="27">
        <v>0.79</v>
      </c>
      <c r="P247" s="27">
        <v>1.5166666666666666</v>
      </c>
      <c r="Q247" s="27">
        <v>3.8133333333333339</v>
      </c>
      <c r="R247" s="27">
        <v>4.0966666666666667</v>
      </c>
      <c r="S247" s="27">
        <v>5.6266666666666678</v>
      </c>
      <c r="T247" s="27">
        <v>4.0966666666666667</v>
      </c>
      <c r="U247" s="27">
        <v>5.43</v>
      </c>
      <c r="V247" s="27">
        <v>1.7</v>
      </c>
      <c r="W247" s="27">
        <v>2.2799999999999998</v>
      </c>
      <c r="X247" s="27">
        <v>1.83</v>
      </c>
      <c r="Y247" s="27">
        <v>19.463333333333335</v>
      </c>
      <c r="Z247" s="27">
        <v>7.0466666666666669</v>
      </c>
      <c r="AA247" s="27">
        <v>3.6066666666666669</v>
      </c>
      <c r="AB247" s="27">
        <v>1.7</v>
      </c>
      <c r="AC247" s="27">
        <v>3.5233333333333334</v>
      </c>
      <c r="AD247" s="27">
        <v>2.3266666666666667</v>
      </c>
      <c r="AE247" s="29">
        <v>2567.5433333333335</v>
      </c>
      <c r="AF247" s="29">
        <v>1057001.3333333333</v>
      </c>
      <c r="AG247" s="25">
        <v>4.8153333333333492</v>
      </c>
      <c r="AH247" s="29">
        <v>4170.8417205688538</v>
      </c>
      <c r="AI247" s="27" t="s">
        <v>829</v>
      </c>
      <c r="AJ247" s="27">
        <v>86.495399713919809</v>
      </c>
      <c r="AK247" s="27">
        <v>86.128544333560157</v>
      </c>
      <c r="AL247" s="27">
        <v>172.62394404747997</v>
      </c>
      <c r="AM247" s="27">
        <v>182.6721</v>
      </c>
      <c r="AN247" s="27">
        <v>65</v>
      </c>
      <c r="AO247" s="30">
        <v>4.1126666666666667</v>
      </c>
      <c r="AP247" s="27">
        <v>106.98666666666666</v>
      </c>
      <c r="AQ247" s="27">
        <v>157.61000000000001</v>
      </c>
      <c r="AR247" s="27">
        <v>123.11333333333334</v>
      </c>
      <c r="AS247" s="27">
        <v>11.799999999999999</v>
      </c>
      <c r="AT247" s="27">
        <v>444.51666666666671</v>
      </c>
      <c r="AU247" s="27">
        <v>5.46</v>
      </c>
      <c r="AV247" s="27">
        <v>12.356666666666667</v>
      </c>
      <c r="AW247" s="27">
        <v>4.4233333333333329</v>
      </c>
      <c r="AX247" s="27">
        <v>29.400000000000002</v>
      </c>
      <c r="AY247" s="27">
        <v>56.666666666666664</v>
      </c>
      <c r="AZ247" s="27">
        <v>3.3866666666666667</v>
      </c>
      <c r="BA247" s="27">
        <v>1.2666666666666668</v>
      </c>
      <c r="BB247" s="27">
        <v>16.023333333333333</v>
      </c>
      <c r="BC247" s="27">
        <v>32.236666666666672</v>
      </c>
      <c r="BD247" s="27">
        <v>25.993333333333329</v>
      </c>
      <c r="BE247" s="27">
        <v>30.096666666666664</v>
      </c>
      <c r="BF247" s="27">
        <v>69.989999999999995</v>
      </c>
      <c r="BG247" s="27">
        <v>9.5</v>
      </c>
      <c r="BH247" s="27">
        <v>15.823333333333332</v>
      </c>
      <c r="BI247" s="27">
        <v>23.5</v>
      </c>
      <c r="BJ247" s="27">
        <v>3.4133333333333336</v>
      </c>
      <c r="BK247" s="27">
        <v>91.5</v>
      </c>
      <c r="BL247" s="27">
        <v>10.729999999999999</v>
      </c>
      <c r="BM247" s="27">
        <v>11.610000000000001</v>
      </c>
    </row>
    <row r="248" spans="1:65" x14ac:dyDescent="0.15">
      <c r="A248" s="13">
        <v>5149020950</v>
      </c>
      <c r="B248" t="s">
        <v>653</v>
      </c>
      <c r="C248" t="s">
        <v>671</v>
      </c>
      <c r="D248" t="s">
        <v>672</v>
      </c>
      <c r="E248" s="27">
        <v>14.983333333333334</v>
      </c>
      <c r="F248" s="27">
        <v>4.4833333333333334</v>
      </c>
      <c r="G248" s="27">
        <v>5.0566666666666666</v>
      </c>
      <c r="H248" s="27">
        <v>1.3066666666666666</v>
      </c>
      <c r="I248" s="27">
        <v>1.1633333333333333</v>
      </c>
      <c r="J248" s="27">
        <v>2.1333333333333333</v>
      </c>
      <c r="K248" s="27">
        <v>2.31</v>
      </c>
      <c r="L248" s="27">
        <v>1.3033333333333335</v>
      </c>
      <c r="M248" s="27">
        <v>4.2633333333333328</v>
      </c>
      <c r="N248" s="27">
        <v>3.42</v>
      </c>
      <c r="O248" s="27">
        <v>0.53333333333333333</v>
      </c>
      <c r="P248" s="27">
        <v>1.6600000000000001</v>
      </c>
      <c r="Q248" s="27">
        <v>4.166666666666667</v>
      </c>
      <c r="R248" s="27">
        <v>3.5666666666666664</v>
      </c>
      <c r="S248" s="27">
        <v>4.4066666666666672</v>
      </c>
      <c r="T248" s="27">
        <v>2.0233333333333334</v>
      </c>
      <c r="U248" s="27">
        <v>4.5666666666666664</v>
      </c>
      <c r="V248" s="27">
        <v>1.2166666666666666</v>
      </c>
      <c r="W248" s="27">
        <v>2.1300000000000003</v>
      </c>
      <c r="X248" s="27">
        <v>1.9566666666666663</v>
      </c>
      <c r="Y248" s="27">
        <v>18.210000000000004</v>
      </c>
      <c r="Z248" s="27">
        <v>4.2566666666666668</v>
      </c>
      <c r="AA248" s="27">
        <v>2.8700000000000006</v>
      </c>
      <c r="AB248" s="27">
        <v>0.82333333333333325</v>
      </c>
      <c r="AC248" s="27">
        <v>3.0199999999999996</v>
      </c>
      <c r="AD248" s="27">
        <v>2.0299999999999998</v>
      </c>
      <c r="AE248" s="29">
        <v>1210.1099999999999</v>
      </c>
      <c r="AF248" s="29">
        <v>426544</v>
      </c>
      <c r="AG248" s="25">
        <v>4.5195833333334363</v>
      </c>
      <c r="AH248" s="29">
        <v>1630.8276808687326</v>
      </c>
      <c r="AI248" s="27" t="s">
        <v>829</v>
      </c>
      <c r="AJ248" s="27">
        <v>104.97958316797444</v>
      </c>
      <c r="AK248" s="27">
        <v>84.788422847310741</v>
      </c>
      <c r="AL248" s="27">
        <v>189.76800601528518</v>
      </c>
      <c r="AM248" s="27">
        <v>182.6721</v>
      </c>
      <c r="AN248" s="27">
        <v>41.89</v>
      </c>
      <c r="AO248" s="30">
        <v>3.6709999999999994</v>
      </c>
      <c r="AP248" s="27">
        <v>123.33333333333333</v>
      </c>
      <c r="AQ248" s="27">
        <v>119.72333333333334</v>
      </c>
      <c r="AR248" s="27">
        <v>155.27666666666667</v>
      </c>
      <c r="AS248" s="27">
        <v>10.603333333333333</v>
      </c>
      <c r="AT248" s="27">
        <v>484.37333333333328</v>
      </c>
      <c r="AU248" s="27">
        <v>4.123333333333334</v>
      </c>
      <c r="AV248" s="27">
        <v>13.583333333333334</v>
      </c>
      <c r="AW248" s="27">
        <v>4.2966666666666669</v>
      </c>
      <c r="AX248" s="27">
        <v>13</v>
      </c>
      <c r="AY248" s="27">
        <v>36.333333333333336</v>
      </c>
      <c r="AZ248" s="27">
        <v>3.25</v>
      </c>
      <c r="BA248" s="27">
        <v>1.5566666666666666</v>
      </c>
      <c r="BB248" s="27">
        <v>14.796666666666667</v>
      </c>
      <c r="BC248" s="27">
        <v>50.556666666666672</v>
      </c>
      <c r="BD248" s="27">
        <v>33.31</v>
      </c>
      <c r="BE248" s="27">
        <v>44.916666666666664</v>
      </c>
      <c r="BF248" s="27">
        <v>131.66666666666666</v>
      </c>
      <c r="BG248" s="27">
        <v>17.333333333333332</v>
      </c>
      <c r="BH248" s="27">
        <v>10.333333333333334</v>
      </c>
      <c r="BI248" s="27">
        <v>16</v>
      </c>
      <c r="BJ248" s="27">
        <v>2.27</v>
      </c>
      <c r="BK248" s="27">
        <v>79.166666666666671</v>
      </c>
      <c r="BL248" s="27">
        <v>11.686666666666667</v>
      </c>
      <c r="BM248" s="27">
        <v>11.353333333333333</v>
      </c>
    </row>
    <row r="249" spans="1:65" x14ac:dyDescent="0.15">
      <c r="A249" s="13">
        <v>5313380050</v>
      </c>
      <c r="B249" t="s">
        <v>673</v>
      </c>
      <c r="C249" t="s">
        <v>674</v>
      </c>
      <c r="D249" t="s">
        <v>675</v>
      </c>
      <c r="E249" s="27">
        <v>15.613333333333335</v>
      </c>
      <c r="F249" s="27">
        <v>6.086666666666666</v>
      </c>
      <c r="G249" s="27">
        <v>5.3566666666666665</v>
      </c>
      <c r="H249" s="27">
        <v>1.8266666666666669</v>
      </c>
      <c r="I249" s="27">
        <v>1.2866666666666668</v>
      </c>
      <c r="J249" s="27">
        <v>2.2966666666666669</v>
      </c>
      <c r="K249" s="27">
        <v>2.0500000000000003</v>
      </c>
      <c r="L249" s="27">
        <v>1.4100000000000001</v>
      </c>
      <c r="M249" s="27">
        <v>4.7833333333333341</v>
      </c>
      <c r="N249" s="27">
        <v>3.706666666666667</v>
      </c>
      <c r="O249" s="27">
        <v>0.64</v>
      </c>
      <c r="P249" s="27">
        <v>1.906666666666667</v>
      </c>
      <c r="Q249" s="27">
        <v>4.2633333333333328</v>
      </c>
      <c r="R249" s="27">
        <v>4.12</v>
      </c>
      <c r="S249" s="27">
        <v>5.333333333333333</v>
      </c>
      <c r="T249" s="27">
        <v>3.19</v>
      </c>
      <c r="U249" s="27">
        <v>5.98</v>
      </c>
      <c r="V249" s="27">
        <v>1.6466666666666667</v>
      </c>
      <c r="W249" s="27">
        <v>2.1666666666666665</v>
      </c>
      <c r="X249" s="27">
        <v>2.3066666666666666</v>
      </c>
      <c r="Y249" s="27">
        <v>23.276666666666667</v>
      </c>
      <c r="Z249" s="27">
        <v>7.8599999999999994</v>
      </c>
      <c r="AA249" s="27">
        <v>3.8033333333333332</v>
      </c>
      <c r="AB249" s="27">
        <v>1.7533333333333332</v>
      </c>
      <c r="AC249" s="27">
        <v>3.5166666666666671</v>
      </c>
      <c r="AD249" s="27">
        <v>2.4866666666666664</v>
      </c>
      <c r="AE249" s="29">
        <v>1813.4566666666667</v>
      </c>
      <c r="AF249" s="29">
        <v>636519.33333333337</v>
      </c>
      <c r="AG249" s="25">
        <v>4.7229333333333159</v>
      </c>
      <c r="AH249" s="29">
        <v>2495.7831412826949</v>
      </c>
      <c r="AI249" s="27" t="s">
        <v>829</v>
      </c>
      <c r="AJ249" s="27">
        <v>58.607599259215959</v>
      </c>
      <c r="AK249" s="27">
        <v>64.737822112877396</v>
      </c>
      <c r="AL249" s="27">
        <v>123.34542137209336</v>
      </c>
      <c r="AM249" s="27">
        <v>197.55659999999997</v>
      </c>
      <c r="AN249" s="27">
        <v>64.563333333333333</v>
      </c>
      <c r="AO249" s="30">
        <v>4.4089999999999998</v>
      </c>
      <c r="AP249" s="27">
        <v>194.83333333333334</v>
      </c>
      <c r="AQ249" s="27">
        <v>147.41666666666666</v>
      </c>
      <c r="AR249" s="27">
        <v>116.50666666666666</v>
      </c>
      <c r="AS249" s="27">
        <v>11.796666666666667</v>
      </c>
      <c r="AT249" s="27">
        <v>454.58333333333331</v>
      </c>
      <c r="AU249" s="27">
        <v>5.8566666666666665</v>
      </c>
      <c r="AV249" s="27">
        <v>14.253333333333332</v>
      </c>
      <c r="AW249" s="27">
        <v>4.4233333333333338</v>
      </c>
      <c r="AX249" s="27">
        <v>24.606666666666666</v>
      </c>
      <c r="AY249" s="27">
        <v>45.366666666666674</v>
      </c>
      <c r="AZ249" s="27">
        <v>3.8499999999999996</v>
      </c>
      <c r="BA249" s="27">
        <v>1.3666666666666665</v>
      </c>
      <c r="BB249" s="27">
        <v>16.926666666666666</v>
      </c>
      <c r="BC249" s="27">
        <v>53.886666666666663</v>
      </c>
      <c r="BD249" s="27">
        <v>41.61</v>
      </c>
      <c r="BE249" s="27">
        <v>44.879999999999995</v>
      </c>
      <c r="BF249" s="27">
        <v>115.05</v>
      </c>
      <c r="BG249" s="27">
        <v>18.734444444444446</v>
      </c>
      <c r="BH249" s="27">
        <v>15.613333333333335</v>
      </c>
      <c r="BI249" s="27">
        <v>20.826666666666668</v>
      </c>
      <c r="BJ249" s="27">
        <v>3.0133333333333336</v>
      </c>
      <c r="BK249" s="27">
        <v>71.033333333333331</v>
      </c>
      <c r="BL249" s="27">
        <v>10.823333333333332</v>
      </c>
      <c r="BM249" s="27">
        <v>9.8466666666666658</v>
      </c>
    </row>
    <row r="250" spans="1:65" x14ac:dyDescent="0.15">
      <c r="A250" s="13">
        <v>5314740500</v>
      </c>
      <c r="B250" t="s">
        <v>673</v>
      </c>
      <c r="C250" t="s">
        <v>865</v>
      </c>
      <c r="D250" t="s">
        <v>684</v>
      </c>
      <c r="E250" s="27">
        <v>14.97</v>
      </c>
      <c r="F250" s="27">
        <v>5.623333333333334</v>
      </c>
      <c r="G250" s="27">
        <v>5.0466666666666669</v>
      </c>
      <c r="H250" s="27">
        <v>1.8366666666666667</v>
      </c>
      <c r="I250" s="27">
        <v>1.47</v>
      </c>
      <c r="J250" s="27">
        <v>2.9266666666666663</v>
      </c>
      <c r="K250" s="27">
        <v>2.1266666666666665</v>
      </c>
      <c r="L250" s="27">
        <v>1.2933333333333332</v>
      </c>
      <c r="M250" s="27">
        <v>4.1000000000000005</v>
      </c>
      <c r="N250" s="27">
        <v>3.4499999999999997</v>
      </c>
      <c r="O250" s="27">
        <v>0.67666666666666675</v>
      </c>
      <c r="P250" s="27">
        <v>1.7433333333333334</v>
      </c>
      <c r="Q250" s="27">
        <v>4.59</v>
      </c>
      <c r="R250" s="27">
        <v>4.0333333333333332</v>
      </c>
      <c r="S250" s="27">
        <v>5.253333333333333</v>
      </c>
      <c r="T250" s="27">
        <v>3.3000000000000003</v>
      </c>
      <c r="U250" s="27">
        <v>5.7133333333333338</v>
      </c>
      <c r="V250" s="27">
        <v>1.5833333333333333</v>
      </c>
      <c r="W250" s="27">
        <v>2.1466666666666669</v>
      </c>
      <c r="X250" s="27">
        <v>2.1566666666666667</v>
      </c>
      <c r="Y250" s="27">
        <v>21.91333333333333</v>
      </c>
      <c r="Z250" s="27">
        <v>4.916666666666667</v>
      </c>
      <c r="AA250" s="27">
        <v>3.36</v>
      </c>
      <c r="AB250" s="27">
        <v>1.7166666666666668</v>
      </c>
      <c r="AC250" s="27">
        <v>3.4266666666666672</v>
      </c>
      <c r="AD250" s="27">
        <v>2.3233333333333333</v>
      </c>
      <c r="AE250" s="29">
        <v>2061.2766666666666</v>
      </c>
      <c r="AF250" s="29">
        <v>574907</v>
      </c>
      <c r="AG250" s="25">
        <v>4.7326666666666393</v>
      </c>
      <c r="AH250" s="29">
        <v>2254.2182673976745</v>
      </c>
      <c r="AI250" s="27" t="s">
        <v>829</v>
      </c>
      <c r="AJ250" s="27">
        <v>57.855562382070879</v>
      </c>
      <c r="AK250" s="27">
        <v>64.873251888161448</v>
      </c>
      <c r="AL250" s="27">
        <v>122.72881427023233</v>
      </c>
      <c r="AM250" s="27">
        <v>198.78070000000002</v>
      </c>
      <c r="AN250" s="27">
        <v>71.606666666666669</v>
      </c>
      <c r="AO250" s="30">
        <v>4.692333333333333</v>
      </c>
      <c r="AP250" s="27">
        <v>166.87666666666667</v>
      </c>
      <c r="AQ250" s="27">
        <v>214.04333333333332</v>
      </c>
      <c r="AR250" s="27">
        <v>130.15666666666667</v>
      </c>
      <c r="AS250" s="27">
        <v>11.246666666666668</v>
      </c>
      <c r="AT250" s="27">
        <v>421.42333333333335</v>
      </c>
      <c r="AU250" s="27">
        <v>6.7133333333333338</v>
      </c>
      <c r="AV250" s="27">
        <v>13.766666666666666</v>
      </c>
      <c r="AW250" s="27">
        <v>4.6000000000000005</v>
      </c>
      <c r="AX250" s="27">
        <v>26.386666666666667</v>
      </c>
      <c r="AY250" s="27">
        <v>52.756666666666661</v>
      </c>
      <c r="AZ250" s="27">
        <v>3.1466666666666669</v>
      </c>
      <c r="BA250" s="27">
        <v>1.1333333333333331</v>
      </c>
      <c r="BB250" s="27">
        <v>18.736666666666668</v>
      </c>
      <c r="BC250" s="27">
        <v>51.890000000000008</v>
      </c>
      <c r="BD250" s="27">
        <v>42.859999999999992</v>
      </c>
      <c r="BE250" s="27">
        <v>50.306666666666672</v>
      </c>
      <c r="BF250" s="27">
        <v>150</v>
      </c>
      <c r="BG250" s="27">
        <v>18.734444444444446</v>
      </c>
      <c r="BH250" s="27">
        <v>12.469999999999999</v>
      </c>
      <c r="BI250" s="27">
        <v>17.166666666666668</v>
      </c>
      <c r="BJ250" s="27">
        <v>3.6466666666666669</v>
      </c>
      <c r="BK250" s="27">
        <v>73.11666666666666</v>
      </c>
      <c r="BL250" s="27">
        <v>12.016666666666666</v>
      </c>
      <c r="BM250" s="27">
        <v>8.8233333333333324</v>
      </c>
    </row>
    <row r="251" spans="1:65" x14ac:dyDescent="0.15">
      <c r="A251" s="13">
        <v>5328420740</v>
      </c>
      <c r="B251" t="s">
        <v>673</v>
      </c>
      <c r="C251" t="s">
        <v>676</v>
      </c>
      <c r="D251" t="s">
        <v>677</v>
      </c>
      <c r="E251" s="27">
        <v>14.12</v>
      </c>
      <c r="F251" s="27">
        <v>4.2266666666666666</v>
      </c>
      <c r="G251" s="27">
        <v>4.62</v>
      </c>
      <c r="H251" s="27">
        <v>1.9299999999999997</v>
      </c>
      <c r="I251" s="27">
        <v>1.06</v>
      </c>
      <c r="J251" s="27">
        <v>2.8000000000000003</v>
      </c>
      <c r="K251" s="27">
        <v>1.5866666666666667</v>
      </c>
      <c r="L251" s="27">
        <v>1.2699999999999998</v>
      </c>
      <c r="M251" s="27">
        <v>4.2166666666666668</v>
      </c>
      <c r="N251" s="27">
        <v>2.3633333333333333</v>
      </c>
      <c r="O251" s="27">
        <v>0.60666666666666658</v>
      </c>
      <c r="P251" s="27">
        <v>1.6733333333333331</v>
      </c>
      <c r="Q251" s="27">
        <v>3.9066666666666667</v>
      </c>
      <c r="R251" s="27">
        <v>3.4833333333333329</v>
      </c>
      <c r="S251" s="27">
        <v>5.1100000000000003</v>
      </c>
      <c r="T251" s="27">
        <v>2.92</v>
      </c>
      <c r="U251" s="27">
        <v>5.25</v>
      </c>
      <c r="V251" s="27">
        <v>1.4433333333333334</v>
      </c>
      <c r="W251" s="27">
        <v>1.9966666666666668</v>
      </c>
      <c r="X251" s="27">
        <v>2.0766666666666667</v>
      </c>
      <c r="Y251" s="27">
        <v>21</v>
      </c>
      <c r="Z251" s="27">
        <v>5.0166666666666666</v>
      </c>
      <c r="AA251" s="27">
        <v>2.7899999999999996</v>
      </c>
      <c r="AB251" s="27">
        <v>1.2333333333333334</v>
      </c>
      <c r="AC251" s="27">
        <v>3.2266666666666666</v>
      </c>
      <c r="AD251" s="27">
        <v>2.2633333333333332</v>
      </c>
      <c r="AE251" s="29">
        <v>974.06666666666661</v>
      </c>
      <c r="AF251" s="29">
        <v>517464.66666666669</v>
      </c>
      <c r="AG251" s="25">
        <v>4.7088000000000996</v>
      </c>
      <c r="AH251" s="29">
        <v>2018.6130526688964</v>
      </c>
      <c r="AI251" s="27">
        <v>148.41379216589428</v>
      </c>
      <c r="AJ251" s="27" t="s">
        <v>829</v>
      </c>
      <c r="AK251" s="27" t="s">
        <v>829</v>
      </c>
      <c r="AL251" s="27">
        <v>148.41379216589428</v>
      </c>
      <c r="AM251" s="27">
        <v>204.70919999999998</v>
      </c>
      <c r="AN251" s="27">
        <v>58.49</v>
      </c>
      <c r="AO251" s="30">
        <v>4.1466666666666665</v>
      </c>
      <c r="AP251" s="27">
        <v>148.03333333333333</v>
      </c>
      <c r="AQ251" s="27">
        <v>171.17666666666665</v>
      </c>
      <c r="AR251" s="27">
        <v>124.23333333333333</v>
      </c>
      <c r="AS251" s="27">
        <v>10.243333333333334</v>
      </c>
      <c r="AT251" s="27">
        <v>485.55999999999995</v>
      </c>
      <c r="AU251" s="27">
        <v>5.29</v>
      </c>
      <c r="AV251" s="27">
        <v>12.523333333333333</v>
      </c>
      <c r="AW251" s="27">
        <v>4.8233333333333333</v>
      </c>
      <c r="AX251" s="27">
        <v>21.033333333333335</v>
      </c>
      <c r="AY251" s="27">
        <v>41.733333333333334</v>
      </c>
      <c r="AZ251" s="27">
        <v>2.1833333333333331</v>
      </c>
      <c r="BA251" s="27">
        <v>1.0433333333333332</v>
      </c>
      <c r="BB251" s="27">
        <v>14.69</v>
      </c>
      <c r="BC251" s="27">
        <v>18.310000000000002</v>
      </c>
      <c r="BD251" s="27">
        <v>19.253333333333334</v>
      </c>
      <c r="BE251" s="27">
        <v>20.599999999999998</v>
      </c>
      <c r="BF251" s="27">
        <v>95.13</v>
      </c>
      <c r="BG251" s="27">
        <v>13.332500000000001</v>
      </c>
      <c r="BH251" s="27">
        <v>9.49</v>
      </c>
      <c r="BI251" s="27">
        <v>11.199999999999998</v>
      </c>
      <c r="BJ251" s="27">
        <v>2.2733333333333334</v>
      </c>
      <c r="BK251" s="27">
        <v>67.89</v>
      </c>
      <c r="BL251" s="27">
        <v>10.593333333333334</v>
      </c>
      <c r="BM251" s="27">
        <v>6.34</v>
      </c>
    </row>
    <row r="252" spans="1:65" x14ac:dyDescent="0.15">
      <c r="A252" s="13">
        <v>5334580720</v>
      </c>
      <c r="B252" t="s">
        <v>673</v>
      </c>
      <c r="C252" t="s">
        <v>680</v>
      </c>
      <c r="D252" t="s">
        <v>681</v>
      </c>
      <c r="E252" s="27">
        <v>17.75</v>
      </c>
      <c r="F252" s="27">
        <v>5.5900000000000007</v>
      </c>
      <c r="G252" s="27">
        <v>5.2566666666666668</v>
      </c>
      <c r="H252" s="27">
        <v>1.9500000000000002</v>
      </c>
      <c r="I252" s="27">
        <v>1.3833333333333335</v>
      </c>
      <c r="J252" s="27">
        <v>3.206666666666667</v>
      </c>
      <c r="K252" s="27">
        <v>2.15</v>
      </c>
      <c r="L252" s="27">
        <v>1.3566666666666667</v>
      </c>
      <c r="M252" s="27">
        <v>4.8466666666666667</v>
      </c>
      <c r="N252" s="27">
        <v>2.94</v>
      </c>
      <c r="O252" s="27">
        <v>0.73999999999999988</v>
      </c>
      <c r="P252" s="27">
        <v>2.2400000000000002</v>
      </c>
      <c r="Q252" s="27">
        <v>5.1000000000000005</v>
      </c>
      <c r="R252" s="27">
        <v>4.3666666666666663</v>
      </c>
      <c r="S252" s="27">
        <v>5.88</v>
      </c>
      <c r="T252" s="27">
        <v>4.45</v>
      </c>
      <c r="U252" s="27">
        <v>5.6566666666666663</v>
      </c>
      <c r="V252" s="27">
        <v>1.5766666666666669</v>
      </c>
      <c r="W252" s="27">
        <v>1.9566666666666663</v>
      </c>
      <c r="X252" s="27">
        <v>2.2733333333333334</v>
      </c>
      <c r="Y252" s="27">
        <v>21.703333333333337</v>
      </c>
      <c r="Z252" s="27">
        <v>8.8833333333333346</v>
      </c>
      <c r="AA252" s="27">
        <v>3.6466666666666665</v>
      </c>
      <c r="AB252" s="27">
        <v>1.7566666666666666</v>
      </c>
      <c r="AC252" s="27">
        <v>3.3733333333333335</v>
      </c>
      <c r="AD252" s="27">
        <v>2.5333333333333332</v>
      </c>
      <c r="AE252" s="29">
        <v>1798.1933333333334</v>
      </c>
      <c r="AF252" s="29">
        <v>636196.33333333337</v>
      </c>
      <c r="AG252" s="25">
        <v>4.7312666666666701</v>
      </c>
      <c r="AH252" s="29">
        <v>2491.5192981542423</v>
      </c>
      <c r="AI252" s="27" t="s">
        <v>829</v>
      </c>
      <c r="AJ252" s="27">
        <v>58.607599259215959</v>
      </c>
      <c r="AK252" s="27">
        <v>64.737822112877396</v>
      </c>
      <c r="AL252" s="27">
        <v>123.34542137209336</v>
      </c>
      <c r="AM252" s="27">
        <v>200.11569999999998</v>
      </c>
      <c r="AN252" s="27">
        <v>63.653333333333329</v>
      </c>
      <c r="AO252" s="30">
        <v>4.4820000000000002</v>
      </c>
      <c r="AP252" s="27">
        <v>141.73333333333335</v>
      </c>
      <c r="AQ252" s="27">
        <v>156.66666666666666</v>
      </c>
      <c r="AR252" s="27">
        <v>145.03</v>
      </c>
      <c r="AS252" s="27">
        <v>11.673333333333334</v>
      </c>
      <c r="AT252" s="27">
        <v>460.73333333333335</v>
      </c>
      <c r="AU252" s="27">
        <v>5.4033333333333333</v>
      </c>
      <c r="AV252" s="27">
        <v>14.06</v>
      </c>
      <c r="AW252" s="27">
        <v>4.4799999999999995</v>
      </c>
      <c r="AX252" s="27">
        <v>26.14</v>
      </c>
      <c r="AY252" s="27">
        <v>42.9</v>
      </c>
      <c r="AZ252" s="27">
        <v>3.8533333333333335</v>
      </c>
      <c r="BA252" s="27">
        <v>1.2433333333333334</v>
      </c>
      <c r="BB252" s="27">
        <v>20.743333333333332</v>
      </c>
      <c r="BC252" s="27">
        <v>42.300000000000004</v>
      </c>
      <c r="BD252" s="27">
        <v>44.666666666666664</v>
      </c>
      <c r="BE252" s="27">
        <v>45.333333333333336</v>
      </c>
      <c r="BF252" s="27">
        <v>112.99333333333334</v>
      </c>
      <c r="BG252" s="27">
        <v>18.734444444444446</v>
      </c>
      <c r="BH252" s="27">
        <v>12.093333333333334</v>
      </c>
      <c r="BI252" s="27">
        <v>17.13</v>
      </c>
      <c r="BJ252" s="27">
        <v>3.1566666666666667</v>
      </c>
      <c r="BK252" s="27">
        <v>63.010000000000012</v>
      </c>
      <c r="BL252" s="27">
        <v>12.206666666666669</v>
      </c>
      <c r="BM252" s="27">
        <v>11.083333333333334</v>
      </c>
    </row>
    <row r="253" spans="1:65" x14ac:dyDescent="0.15">
      <c r="A253" s="13">
        <v>5336500700</v>
      </c>
      <c r="B253" t="s">
        <v>673</v>
      </c>
      <c r="C253" t="s">
        <v>682</v>
      </c>
      <c r="D253" t="s">
        <v>683</v>
      </c>
      <c r="E253" s="27">
        <v>17.313333333333333</v>
      </c>
      <c r="F253" s="27">
        <v>6.0100000000000007</v>
      </c>
      <c r="G253" s="27">
        <v>5.31</v>
      </c>
      <c r="H253" s="27">
        <v>2.0533333333333332</v>
      </c>
      <c r="I253" s="27">
        <v>1.2266666666666668</v>
      </c>
      <c r="J253" s="27">
        <v>2.2633333333333332</v>
      </c>
      <c r="K253" s="27">
        <v>1.9833333333333334</v>
      </c>
      <c r="L253" s="27">
        <v>1.3166666666666667</v>
      </c>
      <c r="M253" s="27">
        <v>4.5866666666666669</v>
      </c>
      <c r="N253" s="27">
        <v>3.6033333333333331</v>
      </c>
      <c r="O253" s="27">
        <v>0.67333333333333334</v>
      </c>
      <c r="P253" s="27">
        <v>2.2866666666666666</v>
      </c>
      <c r="Q253" s="27">
        <v>4.9333333333333336</v>
      </c>
      <c r="R253" s="27">
        <v>3.9233333333333333</v>
      </c>
      <c r="S253" s="27">
        <v>5.8366666666666669</v>
      </c>
      <c r="T253" s="27">
        <v>4.083333333333333</v>
      </c>
      <c r="U253" s="27">
        <v>5.706666666666667</v>
      </c>
      <c r="V253" s="27">
        <v>1.7700000000000002</v>
      </c>
      <c r="W253" s="27">
        <v>2.3833333333333333</v>
      </c>
      <c r="X253" s="27">
        <v>2.2799999999999998</v>
      </c>
      <c r="Y253" s="27">
        <v>21.450000000000003</v>
      </c>
      <c r="Z253" s="27">
        <v>5.48</v>
      </c>
      <c r="AA253" s="27">
        <v>3.0700000000000003</v>
      </c>
      <c r="AB253" s="27">
        <v>1.6266666666666667</v>
      </c>
      <c r="AC253" s="27">
        <v>2.8466666666666662</v>
      </c>
      <c r="AD253" s="27">
        <v>2.6033333333333331</v>
      </c>
      <c r="AE253" s="29">
        <v>1653.7</v>
      </c>
      <c r="AF253" s="29">
        <v>543171</v>
      </c>
      <c r="AG253" s="25">
        <v>4.6771333333334146</v>
      </c>
      <c r="AH253" s="29">
        <v>2116.5926815731723</v>
      </c>
      <c r="AI253" s="27" t="s">
        <v>829</v>
      </c>
      <c r="AJ253" s="27">
        <v>64.134615613392455</v>
      </c>
      <c r="AK253" s="27">
        <v>82.980219371056492</v>
      </c>
      <c r="AL253" s="27">
        <v>147.11483498444895</v>
      </c>
      <c r="AM253" s="27">
        <v>203.7671</v>
      </c>
      <c r="AN253" s="27">
        <v>69.290000000000006</v>
      </c>
      <c r="AO253" s="30">
        <v>4.5406666666666666</v>
      </c>
      <c r="AP253" s="27">
        <v>234.21</v>
      </c>
      <c r="AQ253" s="27">
        <v>141.59333333333333</v>
      </c>
      <c r="AR253" s="27">
        <v>144.85333333333332</v>
      </c>
      <c r="AS253" s="27">
        <v>11.523333333333333</v>
      </c>
      <c r="AT253" s="27">
        <v>443.26</v>
      </c>
      <c r="AU253" s="27">
        <v>5.8299999999999992</v>
      </c>
      <c r="AV253" s="27">
        <v>13.589999999999998</v>
      </c>
      <c r="AW253" s="27">
        <v>4.9666666666666668</v>
      </c>
      <c r="AX253" s="27">
        <v>30.166666666666668</v>
      </c>
      <c r="AY253" s="27">
        <v>37.663333333333334</v>
      </c>
      <c r="AZ253" s="27">
        <v>3.44</v>
      </c>
      <c r="BA253" s="27">
        <v>1.1599999999999999</v>
      </c>
      <c r="BB253" s="27">
        <v>19.603333333333335</v>
      </c>
      <c r="BC253" s="27">
        <v>44.106666666666662</v>
      </c>
      <c r="BD253" s="27">
        <v>33.283333333333331</v>
      </c>
      <c r="BE253" s="27">
        <v>40.01</v>
      </c>
      <c r="BF253" s="27">
        <v>108.11</v>
      </c>
      <c r="BG253" s="27">
        <v>13.332500000000001</v>
      </c>
      <c r="BH253" s="27">
        <v>11.746666666666668</v>
      </c>
      <c r="BI253" s="27">
        <v>17.89</v>
      </c>
      <c r="BJ253" s="27">
        <v>2.8066666666666666</v>
      </c>
      <c r="BK253" s="27">
        <v>64.703333333333333</v>
      </c>
      <c r="BL253" s="27">
        <v>10.723333333333334</v>
      </c>
      <c r="BM253" s="27">
        <v>10.256666666666666</v>
      </c>
    </row>
    <row r="254" spans="1:65" x14ac:dyDescent="0.15">
      <c r="A254" s="13">
        <v>5342644800</v>
      </c>
      <c r="B254" t="s">
        <v>673</v>
      </c>
      <c r="C254" t="s">
        <v>866</v>
      </c>
      <c r="D254" t="s">
        <v>685</v>
      </c>
      <c r="E254" s="27">
        <v>17.833333333333332</v>
      </c>
      <c r="F254" s="27">
        <v>5.706666666666667</v>
      </c>
      <c r="G254" s="27">
        <v>5.57</v>
      </c>
      <c r="H254" s="27">
        <v>2.4300000000000002</v>
      </c>
      <c r="I254" s="27">
        <v>1.5066666666666668</v>
      </c>
      <c r="J254" s="27">
        <v>2.97</v>
      </c>
      <c r="K254" s="27">
        <v>2.2333333333333329</v>
      </c>
      <c r="L254" s="27">
        <v>1.5066666666666666</v>
      </c>
      <c r="M254" s="27">
        <v>5.16</v>
      </c>
      <c r="N254" s="27">
        <v>3.9500000000000006</v>
      </c>
      <c r="O254" s="27">
        <v>0.69666666666666666</v>
      </c>
      <c r="P254" s="27">
        <v>2.12</v>
      </c>
      <c r="Q254" s="27">
        <v>5.1933333333333342</v>
      </c>
      <c r="R254" s="27">
        <v>4.4133333333333331</v>
      </c>
      <c r="S254" s="27">
        <v>6.5466666666666669</v>
      </c>
      <c r="T254" s="27">
        <v>3.2666666666666671</v>
      </c>
      <c r="U254" s="27">
        <v>5.919999999999999</v>
      </c>
      <c r="V254" s="27">
        <v>1.9799999999999998</v>
      </c>
      <c r="W254" s="27">
        <v>2.5866666666666664</v>
      </c>
      <c r="X254" s="27">
        <v>2.6166666666666667</v>
      </c>
      <c r="Y254" s="27">
        <v>23.416666666666668</v>
      </c>
      <c r="Z254" s="27">
        <v>8.9766666666666666</v>
      </c>
      <c r="AA254" s="27">
        <v>3.67</v>
      </c>
      <c r="AB254" s="27">
        <v>2.1066666666666669</v>
      </c>
      <c r="AC254" s="27">
        <v>3.9166666666666665</v>
      </c>
      <c r="AD254" s="27">
        <v>2.6466666666666669</v>
      </c>
      <c r="AE254" s="29">
        <v>3031.2666666666664</v>
      </c>
      <c r="AF254" s="29">
        <v>940664.66666666663</v>
      </c>
      <c r="AG254" s="25">
        <v>4.6054666666666293</v>
      </c>
      <c r="AH254" s="29">
        <v>3638.2783388043085</v>
      </c>
      <c r="AI254" s="27">
        <v>188.82934949007026</v>
      </c>
      <c r="AJ254" s="27" t="s">
        <v>829</v>
      </c>
      <c r="AK254" s="27" t="s">
        <v>829</v>
      </c>
      <c r="AL254" s="27">
        <v>188.82934949007026</v>
      </c>
      <c r="AM254" s="27">
        <v>198.78070000000002</v>
      </c>
      <c r="AN254" s="27">
        <v>65.13666666666667</v>
      </c>
      <c r="AO254" s="30">
        <v>4.9509999999999996</v>
      </c>
      <c r="AP254" s="27">
        <v>170.85</v>
      </c>
      <c r="AQ254" s="27">
        <v>176.91666666666666</v>
      </c>
      <c r="AR254" s="27">
        <v>144.83333333333334</v>
      </c>
      <c r="AS254" s="27">
        <v>12.226666666666667</v>
      </c>
      <c r="AT254" s="27">
        <v>461.07333333333332</v>
      </c>
      <c r="AU254" s="27">
        <v>6.2133333333333338</v>
      </c>
      <c r="AV254" s="27">
        <v>13.719999999999999</v>
      </c>
      <c r="AW254" s="27">
        <v>5.63</v>
      </c>
      <c r="AX254" s="27">
        <v>39.476666666666667</v>
      </c>
      <c r="AY254" s="27">
        <v>65.433333333333337</v>
      </c>
      <c r="AZ254" s="27">
        <v>4.38</v>
      </c>
      <c r="BA254" s="27">
        <v>1.2366666666666666</v>
      </c>
      <c r="BB254" s="27">
        <v>22.74</v>
      </c>
      <c r="BC254" s="27">
        <v>43.446666666666665</v>
      </c>
      <c r="BD254" s="27">
        <v>41.976666666666667</v>
      </c>
      <c r="BE254" s="27">
        <v>48.426666666666669</v>
      </c>
      <c r="BF254" s="27">
        <v>106.11</v>
      </c>
      <c r="BG254" s="27">
        <v>18.734444444444446</v>
      </c>
      <c r="BH254" s="27">
        <v>13.69</v>
      </c>
      <c r="BI254" s="27">
        <v>23</v>
      </c>
      <c r="BJ254" s="27">
        <v>3.99</v>
      </c>
      <c r="BK254" s="27">
        <v>79.583333333333329</v>
      </c>
      <c r="BL254" s="27">
        <v>12.700000000000001</v>
      </c>
      <c r="BM254" s="27">
        <v>13.956666666666665</v>
      </c>
    </row>
    <row r="255" spans="1:65" x14ac:dyDescent="0.15">
      <c r="A255" s="13">
        <v>5344060840</v>
      </c>
      <c r="B255" t="s">
        <v>673</v>
      </c>
      <c r="C255" t="s">
        <v>686</v>
      </c>
      <c r="D255" t="s">
        <v>687</v>
      </c>
      <c r="E255" s="27">
        <v>14.816666666666668</v>
      </c>
      <c r="F255" s="27">
        <v>5.8266666666666671</v>
      </c>
      <c r="G255" s="27">
        <v>5.0199999999999996</v>
      </c>
      <c r="H255" s="27">
        <v>1.4000000000000001</v>
      </c>
      <c r="I255" s="27">
        <v>1.33</v>
      </c>
      <c r="J255" s="27">
        <v>2.42</v>
      </c>
      <c r="K255" s="27">
        <v>1.9633333333333332</v>
      </c>
      <c r="L255" s="27">
        <v>1.2366666666666666</v>
      </c>
      <c r="M255" s="27">
        <v>4.3600000000000003</v>
      </c>
      <c r="N255" s="27">
        <v>3.1933333333333334</v>
      </c>
      <c r="O255" s="27">
        <v>0.64333333333333342</v>
      </c>
      <c r="P255" s="27">
        <v>1.5466666666666669</v>
      </c>
      <c r="Q255" s="27">
        <v>3.5400000000000005</v>
      </c>
      <c r="R255" s="27">
        <v>3.6500000000000004</v>
      </c>
      <c r="S255" s="27">
        <v>5.1633333333333331</v>
      </c>
      <c r="T255" s="27">
        <v>3.8633333333333333</v>
      </c>
      <c r="U255" s="27">
        <v>4.9666666666666668</v>
      </c>
      <c r="V255" s="27">
        <v>1.4900000000000002</v>
      </c>
      <c r="W255" s="27">
        <v>2.04</v>
      </c>
      <c r="X255" s="27">
        <v>2.25</v>
      </c>
      <c r="Y255" s="27">
        <v>22.026666666666667</v>
      </c>
      <c r="Z255" s="27">
        <v>5.916666666666667</v>
      </c>
      <c r="AA255" s="27">
        <v>3.5500000000000003</v>
      </c>
      <c r="AB255" s="27">
        <v>1.8233333333333333</v>
      </c>
      <c r="AC255" s="27">
        <v>2.9533333333333331</v>
      </c>
      <c r="AD255" s="27">
        <v>2.2799999999999998</v>
      </c>
      <c r="AE255" s="29">
        <v>1210.0333333333333</v>
      </c>
      <c r="AF255" s="29">
        <v>498730</v>
      </c>
      <c r="AG255" s="25">
        <v>4.626666666666714</v>
      </c>
      <c r="AH255" s="29">
        <v>1931.3378869253095</v>
      </c>
      <c r="AI255" s="27" t="s">
        <v>829</v>
      </c>
      <c r="AJ255" s="27">
        <v>59.576290729020656</v>
      </c>
      <c r="AK255" s="27">
        <v>96.901518447086048</v>
      </c>
      <c r="AL255" s="27">
        <v>156.47780917610669</v>
      </c>
      <c r="AM255" s="27">
        <v>197.85659999999999</v>
      </c>
      <c r="AN255" s="27">
        <v>50.75</v>
      </c>
      <c r="AO255" s="30">
        <v>4.1753333333333336</v>
      </c>
      <c r="AP255" s="27">
        <v>167</v>
      </c>
      <c r="AQ255" s="27">
        <v>160</v>
      </c>
      <c r="AR255" s="27">
        <v>119.22333333333334</v>
      </c>
      <c r="AS255" s="27">
        <v>10.546666666666667</v>
      </c>
      <c r="AT255" s="27">
        <v>477.66666666666669</v>
      </c>
      <c r="AU255" s="27">
        <v>6.2700000000000005</v>
      </c>
      <c r="AV255" s="27">
        <v>13.589999999999998</v>
      </c>
      <c r="AW255" s="27">
        <v>4.49</v>
      </c>
      <c r="AX255" s="27">
        <v>25.746666666666666</v>
      </c>
      <c r="AY255" s="27">
        <v>52</v>
      </c>
      <c r="AZ255" s="27">
        <v>2.8366666666666664</v>
      </c>
      <c r="BA255" s="27">
        <v>1.1566666666666665</v>
      </c>
      <c r="BB255" s="27">
        <v>17.333333333333332</v>
      </c>
      <c r="BC255" s="27">
        <v>26.3</v>
      </c>
      <c r="BD255" s="27">
        <v>23.666666666666668</v>
      </c>
      <c r="BE255" s="27">
        <v>30.383333333333336</v>
      </c>
      <c r="BF255" s="27">
        <v>91.67</v>
      </c>
      <c r="BG255" s="27">
        <v>9.1108333333333338</v>
      </c>
      <c r="BH255" s="27">
        <v>12.81</v>
      </c>
      <c r="BI255" s="27">
        <v>20.25</v>
      </c>
      <c r="BJ255" s="27">
        <v>2.5266666666666668</v>
      </c>
      <c r="BK255" s="27">
        <v>53.666666666666664</v>
      </c>
      <c r="BL255" s="27">
        <v>10.08</v>
      </c>
      <c r="BM255" s="27">
        <v>8.6966666666666672</v>
      </c>
    </row>
    <row r="256" spans="1:65" x14ac:dyDescent="0.15">
      <c r="A256" s="13">
        <v>5348300915</v>
      </c>
      <c r="B256" t="s">
        <v>673</v>
      </c>
      <c r="C256" t="s">
        <v>688</v>
      </c>
      <c r="D256" t="s">
        <v>689</v>
      </c>
      <c r="E256" s="27">
        <v>14.993333333333332</v>
      </c>
      <c r="F256" s="27">
        <v>5.0733333333333333</v>
      </c>
      <c r="G256" s="27">
        <v>4.5466666666666669</v>
      </c>
      <c r="H256" s="27">
        <v>1.7066666666666668</v>
      </c>
      <c r="I256" s="27">
        <v>1.0433333333333332</v>
      </c>
      <c r="J256" s="27">
        <v>2.0133333333333332</v>
      </c>
      <c r="K256" s="27">
        <v>1.79</v>
      </c>
      <c r="L256" s="27">
        <v>1.28</v>
      </c>
      <c r="M256" s="27">
        <v>4.3666666666666663</v>
      </c>
      <c r="N256" s="27">
        <v>2.4233333333333333</v>
      </c>
      <c r="O256" s="27">
        <v>0.65666666666666673</v>
      </c>
      <c r="P256" s="27">
        <v>1.7299999999999998</v>
      </c>
      <c r="Q256" s="27">
        <v>3.4133333333333336</v>
      </c>
      <c r="R256" s="27">
        <v>3.4066666666666667</v>
      </c>
      <c r="S256" s="27">
        <v>5.4066666666666663</v>
      </c>
      <c r="T256" s="27">
        <v>3.1366666666666667</v>
      </c>
      <c r="U256" s="27">
        <v>5.2133333333333338</v>
      </c>
      <c r="V256" s="27">
        <v>1.2333333333333334</v>
      </c>
      <c r="W256" s="27">
        <v>2.0033333333333334</v>
      </c>
      <c r="X256" s="27">
        <v>1.86</v>
      </c>
      <c r="Y256" s="27">
        <v>22.063333333333333</v>
      </c>
      <c r="Z256" s="27">
        <v>5.0966666666666667</v>
      </c>
      <c r="AA256" s="27">
        <v>2.6300000000000003</v>
      </c>
      <c r="AB256" s="27">
        <v>1.38</v>
      </c>
      <c r="AC256" s="27">
        <v>3.0400000000000005</v>
      </c>
      <c r="AD256" s="27">
        <v>2.273333333333333</v>
      </c>
      <c r="AE256" s="29">
        <v>1309.2233333333334</v>
      </c>
      <c r="AF256" s="29">
        <v>449950</v>
      </c>
      <c r="AG256" s="25">
        <v>4.8004166666666839</v>
      </c>
      <c r="AH256" s="29">
        <v>1741.3541215561945</v>
      </c>
      <c r="AI256" s="27" t="s">
        <v>829</v>
      </c>
      <c r="AJ256" s="27">
        <v>31.560345833333333</v>
      </c>
      <c r="AK256" s="27">
        <v>67.908921917842051</v>
      </c>
      <c r="AL256" s="27">
        <v>99.46926775117538</v>
      </c>
      <c r="AM256" s="27">
        <v>196.73869999999999</v>
      </c>
      <c r="AN256" s="27">
        <v>56.640000000000008</v>
      </c>
      <c r="AO256" s="30">
        <v>4.3976666666666668</v>
      </c>
      <c r="AP256" s="27">
        <v>173.25</v>
      </c>
      <c r="AQ256" s="27">
        <v>173.83333333333334</v>
      </c>
      <c r="AR256" s="27">
        <v>128.75</v>
      </c>
      <c r="AS256" s="27">
        <v>11.153333333333334</v>
      </c>
      <c r="AT256" s="27">
        <v>432.81333333333333</v>
      </c>
      <c r="AU256" s="27">
        <v>4.99</v>
      </c>
      <c r="AV256" s="27">
        <v>13.589999999999998</v>
      </c>
      <c r="AW256" s="27">
        <v>7.6566666666666663</v>
      </c>
      <c r="AX256" s="27">
        <v>19.916666666666668</v>
      </c>
      <c r="AY256" s="27">
        <v>41.866666666666667</v>
      </c>
      <c r="AZ256" s="27">
        <v>2.78</v>
      </c>
      <c r="BA256" s="27">
        <v>1.1066666666666667</v>
      </c>
      <c r="BB256" s="27">
        <v>13.016666666666666</v>
      </c>
      <c r="BC256" s="27">
        <v>28.849999999999998</v>
      </c>
      <c r="BD256" s="27">
        <v>23.286666666666665</v>
      </c>
      <c r="BE256" s="27">
        <v>28.846666666666664</v>
      </c>
      <c r="BF256" s="27">
        <v>94.166666666666671</v>
      </c>
      <c r="BG256" s="27">
        <v>8.9166666666666661</v>
      </c>
      <c r="BH256" s="27">
        <v>14.11</v>
      </c>
      <c r="BI256" s="27">
        <v>23.89</v>
      </c>
      <c r="BJ256" s="27">
        <v>3.2699999999999996</v>
      </c>
      <c r="BK256" s="27">
        <v>61.776666666666664</v>
      </c>
      <c r="BL256" s="27">
        <v>10.736666666666666</v>
      </c>
      <c r="BM256" s="27">
        <v>7.0200000000000005</v>
      </c>
    </row>
    <row r="257" spans="1:65" x14ac:dyDescent="0.15">
      <c r="A257" s="13">
        <v>5349420950</v>
      </c>
      <c r="B257" t="s">
        <v>673</v>
      </c>
      <c r="C257" t="s">
        <v>690</v>
      </c>
      <c r="D257" t="s">
        <v>691</v>
      </c>
      <c r="E257" s="27">
        <v>13.216666666666667</v>
      </c>
      <c r="F257" s="27">
        <v>4.2133333333333338</v>
      </c>
      <c r="G257" s="27">
        <v>4.8899999999999997</v>
      </c>
      <c r="H257" s="27">
        <v>1.7133333333333332</v>
      </c>
      <c r="I257" s="27">
        <v>1.1166666666666665</v>
      </c>
      <c r="J257" s="27">
        <v>2.0266666666666668</v>
      </c>
      <c r="K257" s="27">
        <v>1.7633333333333334</v>
      </c>
      <c r="L257" s="27">
        <v>1.2133333333333332</v>
      </c>
      <c r="M257" s="27">
        <v>4.5933333333333337</v>
      </c>
      <c r="N257" s="27">
        <v>3.3766666666666665</v>
      </c>
      <c r="O257" s="27">
        <v>0.63666666666666671</v>
      </c>
      <c r="P257" s="27">
        <v>1.4433333333333334</v>
      </c>
      <c r="Q257" s="27">
        <v>3.4133333333333327</v>
      </c>
      <c r="R257" s="27">
        <v>3.41</v>
      </c>
      <c r="S257" s="27">
        <v>5.2166666666666668</v>
      </c>
      <c r="T257" s="27">
        <v>2.3166666666666669</v>
      </c>
      <c r="U257" s="27">
        <v>4.9033333333333333</v>
      </c>
      <c r="V257" s="27">
        <v>1.4000000000000001</v>
      </c>
      <c r="W257" s="27">
        <v>2.0099999999999998</v>
      </c>
      <c r="X257" s="27">
        <v>2.0966666666666671</v>
      </c>
      <c r="Y257" s="27">
        <v>20.516666666666666</v>
      </c>
      <c r="Z257" s="27">
        <v>5.1633333333333331</v>
      </c>
      <c r="AA257" s="27">
        <v>3.2166666666666668</v>
      </c>
      <c r="AB257" s="27">
        <v>1.4000000000000001</v>
      </c>
      <c r="AC257" s="27">
        <v>2.8566666666666669</v>
      </c>
      <c r="AD257" s="27">
        <v>2.0466666666666664</v>
      </c>
      <c r="AE257" s="29">
        <v>960.83333333333337</v>
      </c>
      <c r="AF257" s="29">
        <v>445016.66666666669</v>
      </c>
      <c r="AG257" s="25">
        <v>4.9311111111111332</v>
      </c>
      <c r="AH257" s="29">
        <v>1786.6086670565558</v>
      </c>
      <c r="AI257" s="27" t="s">
        <v>829</v>
      </c>
      <c r="AJ257" s="27">
        <v>58.670405492700731</v>
      </c>
      <c r="AK257" s="27">
        <v>67.915588584508711</v>
      </c>
      <c r="AL257" s="27">
        <v>126.58599407720945</v>
      </c>
      <c r="AM257" s="27">
        <v>187.28209999999999</v>
      </c>
      <c r="AN257" s="27">
        <v>67.933333333333337</v>
      </c>
      <c r="AO257" s="30">
        <v>4.4176666666666664</v>
      </c>
      <c r="AP257" s="27">
        <v>186.72333333333333</v>
      </c>
      <c r="AQ257" s="27">
        <v>120.25</v>
      </c>
      <c r="AR257" s="27">
        <v>120.67</v>
      </c>
      <c r="AS257" s="27">
        <v>10.839999999999998</v>
      </c>
      <c r="AT257" s="27">
        <v>381.38666666666671</v>
      </c>
      <c r="AU257" s="27">
        <v>4.9633333333333338</v>
      </c>
      <c r="AV257" s="27">
        <v>13.299999999999999</v>
      </c>
      <c r="AW257" s="27">
        <v>4.4066666666666672</v>
      </c>
      <c r="AX257" s="27">
        <v>25.333333333333332</v>
      </c>
      <c r="AY257" s="27">
        <v>36.556666666666665</v>
      </c>
      <c r="AZ257" s="27">
        <v>2.9866666666666668</v>
      </c>
      <c r="BA257" s="27">
        <v>1.25</v>
      </c>
      <c r="BB257" s="27">
        <v>23.61333333333333</v>
      </c>
      <c r="BC257" s="27">
        <v>31.443333333333339</v>
      </c>
      <c r="BD257" s="27">
        <v>24.276666666666667</v>
      </c>
      <c r="BE257" s="27">
        <v>33.153333333333336</v>
      </c>
      <c r="BF257" s="27">
        <v>92.899999999999991</v>
      </c>
      <c r="BG257" s="27">
        <v>12.052222222222222</v>
      </c>
      <c r="BH257" s="27">
        <v>13.5</v>
      </c>
      <c r="BI257" s="27">
        <v>14.943333333333333</v>
      </c>
      <c r="BJ257" s="27">
        <v>2.8699999999999997</v>
      </c>
      <c r="BK257" s="27">
        <v>58.583333333333336</v>
      </c>
      <c r="BL257" s="27">
        <v>10.346666666666666</v>
      </c>
      <c r="BM257" s="27">
        <v>6.84</v>
      </c>
    </row>
    <row r="258" spans="1:65" x14ac:dyDescent="0.15">
      <c r="A258" s="13">
        <v>5416620200</v>
      </c>
      <c r="B258" t="s">
        <v>692</v>
      </c>
      <c r="C258" t="s">
        <v>867</v>
      </c>
      <c r="D258" t="s">
        <v>868</v>
      </c>
      <c r="E258" s="27">
        <v>12.13559062515723</v>
      </c>
      <c r="F258" s="27">
        <v>5.6851646249748375</v>
      </c>
      <c r="G258" s="27">
        <v>4.7451737457297627</v>
      </c>
      <c r="H258" s="27">
        <v>1.1654689971061294</v>
      </c>
      <c r="I258" s="27">
        <v>1.0447101024755554</v>
      </c>
      <c r="J258" s="27">
        <v>2.0053195110927802</v>
      </c>
      <c r="K258" s="27">
        <v>2.3453497592280197</v>
      </c>
      <c r="L258" s="27">
        <v>1.0966408218348633</v>
      </c>
      <c r="M258" s="27">
        <v>4.3936538511474579</v>
      </c>
      <c r="N258" s="27">
        <v>3.9824038274285614</v>
      </c>
      <c r="O258" s="27">
        <v>0.70608479590105322</v>
      </c>
      <c r="P258" s="27">
        <v>1.7461665536283431</v>
      </c>
      <c r="Q258" s="27">
        <v>3.3867854495923573</v>
      </c>
      <c r="R258" s="27">
        <v>4.0567387739137368</v>
      </c>
      <c r="S258" s="27">
        <v>5.6854417911694624</v>
      </c>
      <c r="T258" s="27">
        <v>3.5231167634533107</v>
      </c>
      <c r="U258" s="27">
        <v>4.9014946312466492</v>
      </c>
      <c r="V258" s="27">
        <v>1.3085339993333764</v>
      </c>
      <c r="W258" s="27">
        <v>1.9339850497525959</v>
      </c>
      <c r="X258" s="27">
        <v>1.6527344340916199</v>
      </c>
      <c r="Y258" s="27">
        <v>20.762337503337175</v>
      </c>
      <c r="Z258" s="27">
        <v>6.0301604974985281</v>
      </c>
      <c r="AA258" s="27">
        <v>3.0008761807755775</v>
      </c>
      <c r="AB258" s="27">
        <v>1.6635879747281945</v>
      </c>
      <c r="AC258" s="27">
        <v>3.2687858723931256</v>
      </c>
      <c r="AD258" s="27">
        <v>2.2476953627219309</v>
      </c>
      <c r="AE258" s="29">
        <v>897.00308450294278</v>
      </c>
      <c r="AF258" s="29">
        <v>233480.67094145567</v>
      </c>
      <c r="AG258" s="25">
        <v>5.3098791657152686</v>
      </c>
      <c r="AH258" s="29">
        <v>974.38009171272495</v>
      </c>
      <c r="AI258" s="27" t="s">
        <v>829</v>
      </c>
      <c r="AJ258" s="27">
        <v>88.588187918402525</v>
      </c>
      <c r="AK258" s="27">
        <v>90.149160904060352</v>
      </c>
      <c r="AL258" s="27">
        <v>178.73734882246288</v>
      </c>
      <c r="AM258" s="27">
        <v>180.17902319393843</v>
      </c>
      <c r="AN258" s="27">
        <v>97.89357915232911</v>
      </c>
      <c r="AO258" s="30">
        <v>3.8952812328514939</v>
      </c>
      <c r="AP258" s="27">
        <v>140.19633998450661</v>
      </c>
      <c r="AQ258" s="27">
        <v>154.55416638174756</v>
      </c>
      <c r="AR258" s="27">
        <v>104.07214776897531</v>
      </c>
      <c r="AS258" s="27">
        <v>9.3656893706777424</v>
      </c>
      <c r="AT258" s="27">
        <v>344.06134984263343</v>
      </c>
      <c r="AU258" s="27">
        <v>5.2712414896879602</v>
      </c>
      <c r="AV258" s="27">
        <v>10.442100379346479</v>
      </c>
      <c r="AW258" s="27">
        <v>4.8250275875266917</v>
      </c>
      <c r="AX258" s="27">
        <v>27.497292292110568</v>
      </c>
      <c r="AY258" s="27">
        <v>38.676660264848827</v>
      </c>
      <c r="AZ258" s="27">
        <v>2.9858063372884645</v>
      </c>
      <c r="BA258" s="27">
        <v>1.0014603681140797</v>
      </c>
      <c r="BB258" s="27">
        <v>8.7061652827948546</v>
      </c>
      <c r="BC258" s="27">
        <v>30.38080285426534</v>
      </c>
      <c r="BD258" s="27">
        <v>21.298996746317908</v>
      </c>
      <c r="BE258" s="27">
        <v>26.17259501387619</v>
      </c>
      <c r="BF258" s="27">
        <v>65.759430516416487</v>
      </c>
      <c r="BG258" s="27">
        <v>5.887602468307235</v>
      </c>
      <c r="BH258" s="27">
        <v>10.449486967151332</v>
      </c>
      <c r="BI258" s="27">
        <v>13.557409140063262</v>
      </c>
      <c r="BJ258" s="27">
        <v>2.2510329257638872</v>
      </c>
      <c r="BK258" s="27">
        <v>95.806450777526038</v>
      </c>
      <c r="BL258" s="27">
        <v>9.8529776561524809</v>
      </c>
      <c r="BM258" s="27">
        <v>10.80202738328412</v>
      </c>
    </row>
    <row r="259" spans="1:65" x14ac:dyDescent="0.15">
      <c r="A259" s="13">
        <v>5434060550</v>
      </c>
      <c r="B259" t="s">
        <v>692</v>
      </c>
      <c r="C259" t="s">
        <v>693</v>
      </c>
      <c r="D259" t="s">
        <v>694</v>
      </c>
      <c r="E259" s="27">
        <v>12.103333333333333</v>
      </c>
      <c r="F259" s="27">
        <v>5.5266666666666664</v>
      </c>
      <c r="G259" s="27">
        <v>4.6933333333333334</v>
      </c>
      <c r="H259" s="27">
        <v>1.2699999999999998</v>
      </c>
      <c r="I259" s="27">
        <v>1.0166666666666666</v>
      </c>
      <c r="J259" s="27">
        <v>1.9766666666666666</v>
      </c>
      <c r="K259" s="27">
        <v>2.1033333333333331</v>
      </c>
      <c r="L259" s="27">
        <v>1.1833333333333333</v>
      </c>
      <c r="M259" s="27">
        <v>3.9666666666666668</v>
      </c>
      <c r="N259" s="27">
        <v>4.47</v>
      </c>
      <c r="O259" s="27">
        <v>0.6066666666666668</v>
      </c>
      <c r="P259" s="27">
        <v>1.6933333333333334</v>
      </c>
      <c r="Q259" s="27">
        <v>3.2633333333333332</v>
      </c>
      <c r="R259" s="27">
        <v>3.9866666666666664</v>
      </c>
      <c r="S259" s="27">
        <v>5.2666666666666666</v>
      </c>
      <c r="T259" s="27">
        <v>3.2266666666666666</v>
      </c>
      <c r="U259" s="27">
        <v>4.3733333333333331</v>
      </c>
      <c r="V259" s="27">
        <v>1.31</v>
      </c>
      <c r="W259" s="27">
        <v>1.9100000000000001</v>
      </c>
      <c r="X259" s="27">
        <v>1.71</v>
      </c>
      <c r="Y259" s="27">
        <v>19.286666666666665</v>
      </c>
      <c r="Z259" s="27">
        <v>5.416666666666667</v>
      </c>
      <c r="AA259" s="27">
        <v>2.9266666666666672</v>
      </c>
      <c r="AB259" s="27">
        <v>1.4400000000000002</v>
      </c>
      <c r="AC259" s="27">
        <v>3.2133333333333334</v>
      </c>
      <c r="AD259" s="27">
        <v>2.2366666666666668</v>
      </c>
      <c r="AE259" s="29">
        <v>868.39333333333332</v>
      </c>
      <c r="AF259" s="29">
        <v>366237</v>
      </c>
      <c r="AG259" s="25">
        <v>5.289166666666655</v>
      </c>
      <c r="AH259" s="29">
        <v>1525.3592910879267</v>
      </c>
      <c r="AI259" s="27" t="s">
        <v>829</v>
      </c>
      <c r="AJ259" s="27">
        <v>68.926063801890976</v>
      </c>
      <c r="AK259" s="27">
        <v>85.170046622942095</v>
      </c>
      <c r="AL259" s="27">
        <v>154.09611042483306</v>
      </c>
      <c r="AM259" s="27">
        <v>183.49210000000002</v>
      </c>
      <c r="AN259" s="27">
        <v>51.283333333333339</v>
      </c>
      <c r="AO259" s="30">
        <v>3.9209999999999994</v>
      </c>
      <c r="AP259" s="27">
        <v>136.04</v>
      </c>
      <c r="AQ259" s="27">
        <v>141.22999999999999</v>
      </c>
      <c r="AR259" s="27">
        <v>102.3</v>
      </c>
      <c r="AS259" s="27">
        <v>9.6533333333333342</v>
      </c>
      <c r="AT259" s="27">
        <v>404.74666666666667</v>
      </c>
      <c r="AU259" s="27">
        <v>5.59</v>
      </c>
      <c r="AV259" s="27">
        <v>10.090000000000002</v>
      </c>
      <c r="AW259" s="27">
        <v>4.3633333333333342</v>
      </c>
      <c r="AX259" s="27">
        <v>28.333333333333332</v>
      </c>
      <c r="AY259" s="27">
        <v>46.666666666666664</v>
      </c>
      <c r="AZ259" s="27">
        <v>3.0199999999999996</v>
      </c>
      <c r="BA259" s="27">
        <v>1.0933333333333335</v>
      </c>
      <c r="BB259" s="27">
        <v>19.099999999999998</v>
      </c>
      <c r="BC259" s="27">
        <v>31.713333333333328</v>
      </c>
      <c r="BD259" s="27">
        <v>27.986666666666668</v>
      </c>
      <c r="BE259" s="27">
        <v>25.216666666666669</v>
      </c>
      <c r="BF259" s="27">
        <v>65</v>
      </c>
      <c r="BG259" s="27">
        <v>7.1111111111111116</v>
      </c>
      <c r="BH259" s="27">
        <v>10.073333333333332</v>
      </c>
      <c r="BI259" s="27">
        <v>15.666666666666666</v>
      </c>
      <c r="BJ259" s="27">
        <v>2.2833333333333332</v>
      </c>
      <c r="BK259" s="27">
        <v>66.333333333333329</v>
      </c>
      <c r="BL259" s="27">
        <v>9.9333333333333336</v>
      </c>
      <c r="BM259" s="27">
        <v>11.086666666666666</v>
      </c>
    </row>
    <row r="260" spans="1:65" x14ac:dyDescent="0.15">
      <c r="A260" s="13">
        <v>5520740250</v>
      </c>
      <c r="B260" t="s">
        <v>695</v>
      </c>
      <c r="C260" t="s">
        <v>696</v>
      </c>
      <c r="D260" t="s">
        <v>697</v>
      </c>
      <c r="E260" s="27">
        <v>16.446666666666662</v>
      </c>
      <c r="F260" s="27">
        <v>5.23</v>
      </c>
      <c r="G260" s="27">
        <v>5.0466666666666669</v>
      </c>
      <c r="H260" s="27">
        <v>2.0299999999999998</v>
      </c>
      <c r="I260" s="27">
        <v>1.0566666666666666</v>
      </c>
      <c r="J260" s="27">
        <v>2.36</v>
      </c>
      <c r="K260" s="27">
        <v>1.7899999999999998</v>
      </c>
      <c r="L260" s="27">
        <v>1.28</v>
      </c>
      <c r="M260" s="27">
        <v>3.81</v>
      </c>
      <c r="N260" s="27">
        <v>3.0500000000000003</v>
      </c>
      <c r="O260" s="27">
        <v>0.65666666666666662</v>
      </c>
      <c r="P260" s="27">
        <v>1.75</v>
      </c>
      <c r="Q260" s="27">
        <v>3.6233333333333335</v>
      </c>
      <c r="R260" s="27">
        <v>3.59</v>
      </c>
      <c r="S260" s="27">
        <v>4.7600000000000007</v>
      </c>
      <c r="T260" s="27">
        <v>3.0066666666666664</v>
      </c>
      <c r="U260" s="27">
        <v>3.97</v>
      </c>
      <c r="V260" s="27">
        <v>1.26</v>
      </c>
      <c r="W260" s="27">
        <v>1.9833333333333332</v>
      </c>
      <c r="X260" s="27">
        <v>1.7766666666666666</v>
      </c>
      <c r="Y260" s="27">
        <v>18.503333333333334</v>
      </c>
      <c r="Z260" s="27">
        <v>5.32</v>
      </c>
      <c r="AA260" s="27">
        <v>3.2266666666666666</v>
      </c>
      <c r="AB260" s="27">
        <v>1.4400000000000002</v>
      </c>
      <c r="AC260" s="27">
        <v>3.5233333333333334</v>
      </c>
      <c r="AD260" s="27">
        <v>2.1766666666666663</v>
      </c>
      <c r="AE260" s="29">
        <v>1322.11</v>
      </c>
      <c r="AF260" s="29">
        <v>361894.33333333331</v>
      </c>
      <c r="AG260" s="25">
        <v>4.8694999999999888</v>
      </c>
      <c r="AH260" s="29">
        <v>1440.648823212586</v>
      </c>
      <c r="AI260" s="27" t="s">
        <v>829</v>
      </c>
      <c r="AJ260" s="27">
        <v>102.63749818450003</v>
      </c>
      <c r="AK260" s="27">
        <v>89.236086639617511</v>
      </c>
      <c r="AL260" s="27">
        <v>191.87358482411753</v>
      </c>
      <c r="AM260" s="27">
        <v>186.9342</v>
      </c>
      <c r="AN260" s="27">
        <v>57.323333333333331</v>
      </c>
      <c r="AO260" s="30">
        <v>3.6653333333333333</v>
      </c>
      <c r="AP260" s="27">
        <v>139.16666666666666</v>
      </c>
      <c r="AQ260" s="27">
        <v>174.08</v>
      </c>
      <c r="AR260" s="27">
        <v>99.776666666666657</v>
      </c>
      <c r="AS260" s="27">
        <v>11</v>
      </c>
      <c r="AT260" s="27">
        <v>484.28666666666663</v>
      </c>
      <c r="AU260" s="27">
        <v>4.9066666666666663</v>
      </c>
      <c r="AV260" s="27">
        <v>12.786666666666667</v>
      </c>
      <c r="AW260" s="27">
        <v>4.7299999999999995</v>
      </c>
      <c r="AX260" s="27">
        <v>19.766666666666666</v>
      </c>
      <c r="AY260" s="27">
        <v>40.273333333333333</v>
      </c>
      <c r="AZ260" s="27">
        <v>2.8933333333333331</v>
      </c>
      <c r="BA260" s="27">
        <v>1.42</v>
      </c>
      <c r="BB260" s="27">
        <v>15.040000000000001</v>
      </c>
      <c r="BC260" s="27">
        <v>43.69</v>
      </c>
      <c r="BD260" s="27">
        <v>36.983333333333334</v>
      </c>
      <c r="BE260" s="27">
        <v>43.613333333333323</v>
      </c>
      <c r="BF260" s="27">
        <v>99.486666666666679</v>
      </c>
      <c r="BG260" s="27">
        <v>18.205555555555556</v>
      </c>
      <c r="BH260" s="27">
        <v>9.5</v>
      </c>
      <c r="BI260" s="27">
        <v>15</v>
      </c>
      <c r="BJ260" s="27">
        <v>3.6466666666666665</v>
      </c>
      <c r="BK260" s="27">
        <v>63.00333333333333</v>
      </c>
      <c r="BL260" s="27">
        <v>8.42</v>
      </c>
      <c r="BM260" s="27">
        <v>12.32</v>
      </c>
    </row>
    <row r="261" spans="1:65" x14ac:dyDescent="0.15">
      <c r="A261" s="13">
        <v>5522540275</v>
      </c>
      <c r="B261" t="s">
        <v>695</v>
      </c>
      <c r="C261" t="s">
        <v>698</v>
      </c>
      <c r="D261" t="s">
        <v>699</v>
      </c>
      <c r="E261" s="27">
        <v>15.35</v>
      </c>
      <c r="F261" s="27">
        <v>4.9400000000000004</v>
      </c>
      <c r="G261" s="27">
        <v>5.043333333333333</v>
      </c>
      <c r="H261" s="27">
        <v>1.4400000000000002</v>
      </c>
      <c r="I261" s="27">
        <v>1.0833333333333333</v>
      </c>
      <c r="J261" s="27">
        <v>2.0766666666666667</v>
      </c>
      <c r="K261" s="27">
        <v>1.9866666666666666</v>
      </c>
      <c r="L261" s="27">
        <v>1.05</v>
      </c>
      <c r="M261" s="27">
        <v>4.1966666666666663</v>
      </c>
      <c r="N261" s="27">
        <v>3.1766666666666672</v>
      </c>
      <c r="O261" s="27">
        <v>0.54666666666666675</v>
      </c>
      <c r="P261" s="27">
        <v>1.7533333333333332</v>
      </c>
      <c r="Q261" s="27">
        <v>4.1399999999999997</v>
      </c>
      <c r="R261" s="27">
        <v>3.98</v>
      </c>
      <c r="S261" s="27">
        <v>5.1066666666666665</v>
      </c>
      <c r="T261" s="27">
        <v>3.19</v>
      </c>
      <c r="U261" s="27">
        <v>4.706666666666667</v>
      </c>
      <c r="V261" s="27">
        <v>1.2766666666666666</v>
      </c>
      <c r="W261" s="27">
        <v>2.0733333333333333</v>
      </c>
      <c r="X261" s="27">
        <v>1.79</v>
      </c>
      <c r="Y261" s="27">
        <v>19.283333333333335</v>
      </c>
      <c r="Z261" s="27">
        <v>4.9000000000000004</v>
      </c>
      <c r="AA261" s="27">
        <v>2.9333333333333336</v>
      </c>
      <c r="AB261" s="27">
        <v>1.17</v>
      </c>
      <c r="AC261" s="27">
        <v>2.73</v>
      </c>
      <c r="AD261" s="27">
        <v>2.1466666666666665</v>
      </c>
      <c r="AE261" s="29">
        <v>895.40666666666664</v>
      </c>
      <c r="AF261" s="29">
        <v>315797.66666666669</v>
      </c>
      <c r="AG261" s="25">
        <v>4.6683333333334209</v>
      </c>
      <c r="AH261" s="29">
        <v>1228.6994917675204</v>
      </c>
      <c r="AI261" s="27" t="s">
        <v>829</v>
      </c>
      <c r="AJ261" s="27">
        <v>99.071744303652864</v>
      </c>
      <c r="AK261" s="27">
        <v>102.65715526912909</v>
      </c>
      <c r="AL261" s="27">
        <v>201.72889957278196</v>
      </c>
      <c r="AM261" s="27">
        <v>186.4742</v>
      </c>
      <c r="AN261" s="27">
        <v>62.4</v>
      </c>
      <c r="AO261" s="30">
        <v>3.6943333333333328</v>
      </c>
      <c r="AP261" s="27">
        <v>130.63999999999999</v>
      </c>
      <c r="AQ261" s="27">
        <v>199.77666666666667</v>
      </c>
      <c r="AR261" s="27">
        <v>103.33333333333333</v>
      </c>
      <c r="AS261" s="27">
        <v>10.176666666666668</v>
      </c>
      <c r="AT261" s="27">
        <v>485.43333333333339</v>
      </c>
      <c r="AU261" s="27">
        <v>4.79</v>
      </c>
      <c r="AV261" s="27">
        <v>11.033333333333333</v>
      </c>
      <c r="AW261" s="27">
        <v>4.6566666666666672</v>
      </c>
      <c r="AX261" s="27">
        <v>22.916666666666668</v>
      </c>
      <c r="AY261" s="27">
        <v>28.916666666666668</v>
      </c>
      <c r="AZ261" s="27">
        <v>2.6466666666666665</v>
      </c>
      <c r="BA261" s="27">
        <v>1.1033333333333333</v>
      </c>
      <c r="BB261" s="27">
        <v>19.150000000000002</v>
      </c>
      <c r="BC261" s="27">
        <v>32.58</v>
      </c>
      <c r="BD261" s="27">
        <v>29.886666666666667</v>
      </c>
      <c r="BE261" s="27">
        <v>38.440000000000005</v>
      </c>
      <c r="BF261" s="27">
        <v>97.866666666666674</v>
      </c>
      <c r="BG261" s="27">
        <v>4.6372222222222232</v>
      </c>
      <c r="BH261" s="27">
        <v>7.1933333333333325</v>
      </c>
      <c r="BI261" s="27">
        <v>10.776666666666666</v>
      </c>
      <c r="BJ261" s="27">
        <v>2.793333333333333</v>
      </c>
      <c r="BK261" s="27">
        <v>66.896666666666661</v>
      </c>
      <c r="BL261" s="27">
        <v>7.9666666666666659</v>
      </c>
      <c r="BM261" s="27">
        <v>10.183333333333332</v>
      </c>
    </row>
    <row r="262" spans="1:65" x14ac:dyDescent="0.15">
      <c r="A262" s="13">
        <v>5524580300</v>
      </c>
      <c r="B262" t="s">
        <v>695</v>
      </c>
      <c r="C262" t="s">
        <v>700</v>
      </c>
      <c r="D262" t="s">
        <v>701</v>
      </c>
      <c r="E262" s="27">
        <v>15.089999999999998</v>
      </c>
      <c r="F262" s="27">
        <v>4.9833333333333334</v>
      </c>
      <c r="G262" s="27">
        <v>4.9933333333333332</v>
      </c>
      <c r="H262" s="27">
        <v>1.55</v>
      </c>
      <c r="I262" s="27">
        <v>1.0633333333333332</v>
      </c>
      <c r="J262" s="27">
        <v>2.2466666666666666</v>
      </c>
      <c r="K262" s="27">
        <v>1.7366666666666666</v>
      </c>
      <c r="L262" s="27">
        <v>1.1033333333333333</v>
      </c>
      <c r="M262" s="27">
        <v>3.9033333333333338</v>
      </c>
      <c r="N262" s="27">
        <v>2.27</v>
      </c>
      <c r="O262" s="27">
        <v>0.53</v>
      </c>
      <c r="P262" s="27">
        <v>1.71</v>
      </c>
      <c r="Q262" s="27">
        <v>4.0500000000000007</v>
      </c>
      <c r="R262" s="27">
        <v>3.86</v>
      </c>
      <c r="S262" s="27">
        <v>4.0133333333333328</v>
      </c>
      <c r="T262" s="27">
        <v>2.313333333333333</v>
      </c>
      <c r="U262" s="27">
        <v>3.9733333333333332</v>
      </c>
      <c r="V262" s="27">
        <v>1.2</v>
      </c>
      <c r="W262" s="27">
        <v>2.0133333333333332</v>
      </c>
      <c r="X262" s="27">
        <v>1.7166666666666668</v>
      </c>
      <c r="Y262" s="27">
        <v>19.503333333333334</v>
      </c>
      <c r="Z262" s="27">
        <v>4.9066666666666672</v>
      </c>
      <c r="AA262" s="27">
        <v>3.0499999999999994</v>
      </c>
      <c r="AB262" s="27">
        <v>1.0999999999999999</v>
      </c>
      <c r="AC262" s="27">
        <v>2.9499999999999997</v>
      </c>
      <c r="AD262" s="27">
        <v>2.1633333333333336</v>
      </c>
      <c r="AE262" s="29">
        <v>881.48666666666668</v>
      </c>
      <c r="AF262" s="29">
        <v>382340.33333333331</v>
      </c>
      <c r="AG262" s="25">
        <v>4.7216666666666249</v>
      </c>
      <c r="AH262" s="29">
        <v>1494.4437170900226</v>
      </c>
      <c r="AI262" s="27" t="s">
        <v>829</v>
      </c>
      <c r="AJ262" s="27">
        <v>83.06022417222222</v>
      </c>
      <c r="AK262" s="27">
        <v>80.953182946891403</v>
      </c>
      <c r="AL262" s="27">
        <v>164.01340711911362</v>
      </c>
      <c r="AM262" s="27">
        <v>186.9342</v>
      </c>
      <c r="AN262" s="27">
        <v>58.666666666666664</v>
      </c>
      <c r="AO262" s="30">
        <v>3.4536666666666669</v>
      </c>
      <c r="AP262" s="27">
        <v>75.776666666666657</v>
      </c>
      <c r="AQ262" s="27">
        <v>152.75</v>
      </c>
      <c r="AR262" s="27">
        <v>98.666666666666671</v>
      </c>
      <c r="AS262" s="27">
        <v>9.4166666666666661</v>
      </c>
      <c r="AT262" s="27">
        <v>360.94666666666666</v>
      </c>
      <c r="AU262" s="27">
        <v>4.59</v>
      </c>
      <c r="AV262" s="27">
        <v>10.186666666666666</v>
      </c>
      <c r="AW262" s="27">
        <v>4.6566666666666672</v>
      </c>
      <c r="AX262" s="27">
        <v>18.666666666666668</v>
      </c>
      <c r="AY262" s="27">
        <v>27.459999999999997</v>
      </c>
      <c r="AZ262" s="27">
        <v>2.1166666666666667</v>
      </c>
      <c r="BA262" s="27">
        <v>1.01</v>
      </c>
      <c r="BB262" s="27">
        <v>22.083333333333332</v>
      </c>
      <c r="BC262" s="27">
        <v>26.903333333333336</v>
      </c>
      <c r="BD262" s="27">
        <v>21.906666666666666</v>
      </c>
      <c r="BE262" s="27">
        <v>28.996666666666666</v>
      </c>
      <c r="BF262" s="27">
        <v>89.5</v>
      </c>
      <c r="BG262" s="27">
        <v>11.323333333333332</v>
      </c>
      <c r="BH262" s="27">
        <v>13.363333333333335</v>
      </c>
      <c r="BI262" s="27">
        <v>15.916666666666666</v>
      </c>
      <c r="BJ262" s="27">
        <v>2.4966666666666666</v>
      </c>
      <c r="BK262" s="27">
        <v>57.333333333333336</v>
      </c>
      <c r="BL262" s="27">
        <v>9.16</v>
      </c>
      <c r="BM262" s="27">
        <v>10.156666666666666</v>
      </c>
    </row>
    <row r="263" spans="1:65" x14ac:dyDescent="0.15">
      <c r="A263" s="13">
        <v>5531540500</v>
      </c>
      <c r="B263" t="s">
        <v>695</v>
      </c>
      <c r="C263" t="s">
        <v>702</v>
      </c>
      <c r="D263" t="s">
        <v>703</v>
      </c>
      <c r="E263" s="27">
        <v>16.503333333333334</v>
      </c>
      <c r="F263" s="27">
        <v>5.28</v>
      </c>
      <c r="G263" s="27">
        <v>4.96</v>
      </c>
      <c r="H263" s="27">
        <v>1.8033333333333335</v>
      </c>
      <c r="I263" s="27">
        <v>1.2533333333333332</v>
      </c>
      <c r="J263" s="27">
        <v>2.27</v>
      </c>
      <c r="K263" s="27">
        <v>1.8833333333333335</v>
      </c>
      <c r="L263" s="27">
        <v>1.1833333333333333</v>
      </c>
      <c r="M263" s="27">
        <v>4.3533333333333335</v>
      </c>
      <c r="N263" s="27">
        <v>3.2133333333333334</v>
      </c>
      <c r="O263" s="27">
        <v>0.58333333333333337</v>
      </c>
      <c r="P263" s="27">
        <v>1.8433333333333335</v>
      </c>
      <c r="Q263" s="27">
        <v>4.3666666666666663</v>
      </c>
      <c r="R263" s="27">
        <v>3.6033333333333331</v>
      </c>
      <c r="S263" s="27">
        <v>5.26</v>
      </c>
      <c r="T263" s="27">
        <v>3.6133333333333333</v>
      </c>
      <c r="U263" s="27">
        <v>5.3199999999999994</v>
      </c>
      <c r="V263" s="27">
        <v>1.3633333333333333</v>
      </c>
      <c r="W263" s="27">
        <v>2.186666666666667</v>
      </c>
      <c r="X263" s="27">
        <v>2.2400000000000002</v>
      </c>
      <c r="Y263" s="27">
        <v>21.463333333333335</v>
      </c>
      <c r="Z263" s="27">
        <v>5.7566666666666668</v>
      </c>
      <c r="AA263" s="27">
        <v>2.7633333333333332</v>
      </c>
      <c r="AB263" s="27">
        <v>1.8433333333333335</v>
      </c>
      <c r="AC263" s="27">
        <v>2.4300000000000002</v>
      </c>
      <c r="AD263" s="27">
        <v>2.1666666666666665</v>
      </c>
      <c r="AE263" s="29">
        <v>1204.83</v>
      </c>
      <c r="AF263" s="29">
        <v>475954.33333333331</v>
      </c>
      <c r="AG263" s="25">
        <v>4.7344444444445797</v>
      </c>
      <c r="AH263" s="29">
        <v>1861.3414102896131</v>
      </c>
      <c r="AI263" s="27" t="s">
        <v>829</v>
      </c>
      <c r="AJ263" s="27">
        <v>114.01865310964418</v>
      </c>
      <c r="AK263" s="27">
        <v>94.462403991024516</v>
      </c>
      <c r="AL263" s="27">
        <v>208.48105710066869</v>
      </c>
      <c r="AM263" s="27">
        <v>183.66210000000001</v>
      </c>
      <c r="AN263" s="27">
        <v>60.556666666666672</v>
      </c>
      <c r="AO263" s="30">
        <v>3.5923333333333329</v>
      </c>
      <c r="AP263" s="27">
        <v>65.67</v>
      </c>
      <c r="AQ263" s="27">
        <v>207.77666666666667</v>
      </c>
      <c r="AR263" s="27">
        <v>115.44666666666667</v>
      </c>
      <c r="AS263" s="27">
        <v>10.933333333333332</v>
      </c>
      <c r="AT263" s="27">
        <v>489.50666666666666</v>
      </c>
      <c r="AU263" s="27">
        <v>5.4466666666666663</v>
      </c>
      <c r="AV263" s="27">
        <v>10.770000000000001</v>
      </c>
      <c r="AW263" s="27">
        <v>4.2333333333333334</v>
      </c>
      <c r="AX263" s="27">
        <v>23.666666666666668</v>
      </c>
      <c r="AY263" s="27">
        <v>54.446666666666665</v>
      </c>
      <c r="AZ263" s="27">
        <v>2.6566666666666667</v>
      </c>
      <c r="BA263" s="27">
        <v>1.2833333333333334</v>
      </c>
      <c r="BB263" s="27">
        <v>17.733333333333331</v>
      </c>
      <c r="BC263" s="27">
        <v>43.080000000000005</v>
      </c>
      <c r="BD263" s="27">
        <v>26.123333333333335</v>
      </c>
      <c r="BE263" s="27">
        <v>31.02</v>
      </c>
      <c r="BF263" s="27">
        <v>89.426666666666662</v>
      </c>
      <c r="BG263" s="27">
        <v>12.527777777777779</v>
      </c>
      <c r="BH263" s="27">
        <v>11.796666666666667</v>
      </c>
      <c r="BI263" s="27">
        <v>23.776666666666667</v>
      </c>
      <c r="BJ263" s="27">
        <v>2.77</v>
      </c>
      <c r="BK263" s="27">
        <v>59.78</v>
      </c>
      <c r="BL263" s="27">
        <v>8.5466666666666669</v>
      </c>
      <c r="BM263" s="27">
        <v>9.4333333333333353</v>
      </c>
    </row>
    <row r="264" spans="1:65" x14ac:dyDescent="0.15">
      <c r="A264" s="13">
        <v>5533340580</v>
      </c>
      <c r="B264" t="s">
        <v>695</v>
      </c>
      <c r="C264" t="s">
        <v>704</v>
      </c>
      <c r="D264" t="s">
        <v>705</v>
      </c>
      <c r="E264" s="27">
        <v>15.29</v>
      </c>
      <c r="F264" s="27">
        <v>4.9833333333333334</v>
      </c>
      <c r="G264" s="27">
        <v>4.8533333333333326</v>
      </c>
      <c r="H264" s="27">
        <v>1.5666666666666667</v>
      </c>
      <c r="I264" s="27">
        <v>1.0899999999999999</v>
      </c>
      <c r="J264" s="27">
        <v>2.52</v>
      </c>
      <c r="K264" s="27">
        <v>2.1800000000000002</v>
      </c>
      <c r="L264" s="27">
        <v>1.1500000000000001</v>
      </c>
      <c r="M264" s="27">
        <v>4.2299999999999995</v>
      </c>
      <c r="N264" s="27">
        <v>2.8599999999999994</v>
      </c>
      <c r="O264" s="27">
        <v>0.6</v>
      </c>
      <c r="P264" s="27">
        <v>1.7766666666666666</v>
      </c>
      <c r="Q264" s="27">
        <v>3.7266666666666666</v>
      </c>
      <c r="R264" s="27">
        <v>3.7666666666666671</v>
      </c>
      <c r="S264" s="27">
        <v>4.12</v>
      </c>
      <c r="T264" s="27">
        <v>2.6266666666666669</v>
      </c>
      <c r="U264" s="27">
        <v>5.0599999999999996</v>
      </c>
      <c r="V264" s="27">
        <v>1.2233333333333334</v>
      </c>
      <c r="W264" s="27">
        <v>2.1266666666666665</v>
      </c>
      <c r="X264" s="27">
        <v>1.9266666666666667</v>
      </c>
      <c r="Y264" s="27">
        <v>20.536666666666665</v>
      </c>
      <c r="Z264" s="27">
        <v>4.3866666666666667</v>
      </c>
      <c r="AA264" s="27">
        <v>2.8633333333333333</v>
      </c>
      <c r="AB264" s="27">
        <v>1.17</v>
      </c>
      <c r="AC264" s="27">
        <v>3.2833333333333332</v>
      </c>
      <c r="AD264" s="27">
        <v>2.33</v>
      </c>
      <c r="AE264" s="29">
        <v>1480.5566666666666</v>
      </c>
      <c r="AF264" s="29">
        <v>432791</v>
      </c>
      <c r="AG264" s="25">
        <v>4.7502666666666755</v>
      </c>
      <c r="AH264" s="29">
        <v>1694.9705730629848</v>
      </c>
      <c r="AI264" s="27" t="s">
        <v>829</v>
      </c>
      <c r="AJ264" s="27">
        <v>104.39953774444444</v>
      </c>
      <c r="AK264" s="27">
        <v>98.250830763142574</v>
      </c>
      <c r="AL264" s="27">
        <v>202.65036850758702</v>
      </c>
      <c r="AM264" s="27">
        <v>186.1842</v>
      </c>
      <c r="AN264" s="27">
        <v>51.910000000000004</v>
      </c>
      <c r="AO264" s="30">
        <v>3.6560000000000001</v>
      </c>
      <c r="AP264" s="27">
        <v>75</v>
      </c>
      <c r="AQ264" s="27">
        <v>181.86333333333332</v>
      </c>
      <c r="AR264" s="27">
        <v>123.58333333333333</v>
      </c>
      <c r="AS264" s="27">
        <v>9.94</v>
      </c>
      <c r="AT264" s="27">
        <v>451.24</v>
      </c>
      <c r="AU264" s="27">
        <v>4.88</v>
      </c>
      <c r="AV264" s="27">
        <v>13.75</v>
      </c>
      <c r="AW264" s="27">
        <v>4.5433333333333339</v>
      </c>
      <c r="AX264" s="27">
        <v>24.533333333333331</v>
      </c>
      <c r="AY264" s="27">
        <v>37.700000000000003</v>
      </c>
      <c r="AZ264" s="27">
        <v>2.56</v>
      </c>
      <c r="BA264" s="27">
        <v>1.1066666666666665</v>
      </c>
      <c r="BB264" s="27">
        <v>16.256666666666664</v>
      </c>
      <c r="BC264" s="27">
        <v>33.640000000000008</v>
      </c>
      <c r="BD264" s="27">
        <v>27.046666666666667</v>
      </c>
      <c r="BE264" s="27">
        <v>30.166666666666668</v>
      </c>
      <c r="BF264" s="27">
        <v>64.656666666666666</v>
      </c>
      <c r="BG264" s="27">
        <v>7.0277777777777786</v>
      </c>
      <c r="BH264" s="27">
        <v>13.36</v>
      </c>
      <c r="BI264" s="27">
        <v>16.466666666666669</v>
      </c>
      <c r="BJ264" s="27">
        <v>3.17</v>
      </c>
      <c r="BK264" s="27">
        <v>52.773333333333333</v>
      </c>
      <c r="BL264" s="27">
        <v>8.0566666666666666</v>
      </c>
      <c r="BM264" s="27">
        <v>8.5666666666666664</v>
      </c>
    </row>
    <row r="265" spans="1:65" x14ac:dyDescent="0.15">
      <c r="A265" s="13">
        <v>5549220550</v>
      </c>
      <c r="B265" t="s">
        <v>695</v>
      </c>
      <c r="C265" t="s">
        <v>706</v>
      </c>
      <c r="D265" t="s">
        <v>707</v>
      </c>
      <c r="E265" s="27">
        <v>15.316666666666668</v>
      </c>
      <c r="F265" s="27">
        <v>5.5766666666666671</v>
      </c>
      <c r="G265" s="27">
        <v>5.0766666666666671</v>
      </c>
      <c r="H265" s="27">
        <v>1.9166666666666667</v>
      </c>
      <c r="I265" s="27">
        <v>1.0833333333333333</v>
      </c>
      <c r="J265" s="27">
        <v>2.1533333333333329</v>
      </c>
      <c r="K265" s="27">
        <v>1.7133333333333336</v>
      </c>
      <c r="L265" s="27">
        <v>1.1433333333333333</v>
      </c>
      <c r="M265" s="27">
        <v>4.46</v>
      </c>
      <c r="N265" s="27">
        <v>3.3233333333333328</v>
      </c>
      <c r="O265" s="27">
        <v>0.56000000000000005</v>
      </c>
      <c r="P265" s="27">
        <v>1.6966666666666665</v>
      </c>
      <c r="Q265" s="27">
        <v>3.9466666666666668</v>
      </c>
      <c r="R265" s="27">
        <v>3.8366666666666664</v>
      </c>
      <c r="S265" s="27">
        <v>5.0199999999999996</v>
      </c>
      <c r="T265" s="27">
        <v>3.9033333333333338</v>
      </c>
      <c r="U265" s="27">
        <v>4.3999999999999995</v>
      </c>
      <c r="V265" s="27">
        <v>1.0866666666666667</v>
      </c>
      <c r="W265" s="27">
        <v>2.0933333333333333</v>
      </c>
      <c r="X265" s="27">
        <v>1.8166666666666667</v>
      </c>
      <c r="Y265" s="27">
        <v>20.346666666666664</v>
      </c>
      <c r="Z265" s="27">
        <v>4.7966666666666669</v>
      </c>
      <c r="AA265" s="27">
        <v>3.1466666666666665</v>
      </c>
      <c r="AB265" s="27">
        <v>1.2266666666666666</v>
      </c>
      <c r="AC265" s="27">
        <v>2.46</v>
      </c>
      <c r="AD265" s="27">
        <v>1.9033333333333333</v>
      </c>
      <c r="AE265" s="29">
        <v>933.11</v>
      </c>
      <c r="AF265" s="29">
        <v>374389</v>
      </c>
      <c r="AG265" s="25">
        <v>4.938500000000051</v>
      </c>
      <c r="AH265" s="29">
        <v>1493.6486376160462</v>
      </c>
      <c r="AI265" s="27" t="s">
        <v>829</v>
      </c>
      <c r="AJ265" s="27">
        <v>73.42046194444444</v>
      </c>
      <c r="AK265" s="27">
        <v>104.88551391157553</v>
      </c>
      <c r="AL265" s="27">
        <v>178.30597585601998</v>
      </c>
      <c r="AM265" s="27">
        <v>186.45420000000001</v>
      </c>
      <c r="AN265" s="27">
        <v>45.860000000000007</v>
      </c>
      <c r="AO265" s="30">
        <v>3.5996666666666663</v>
      </c>
      <c r="AP265" s="27">
        <v>251.09</v>
      </c>
      <c r="AQ265" s="27">
        <v>207.69999999999996</v>
      </c>
      <c r="AR265" s="27">
        <v>103.5</v>
      </c>
      <c r="AS265" s="27">
        <v>10.746666666666668</v>
      </c>
      <c r="AT265" s="27">
        <v>482.50333333333333</v>
      </c>
      <c r="AU265" s="27">
        <v>4.123333333333334</v>
      </c>
      <c r="AV265" s="27">
        <v>11.01</v>
      </c>
      <c r="AW265" s="27">
        <v>4.3566666666666665</v>
      </c>
      <c r="AX265" s="27">
        <v>17.150000000000002</v>
      </c>
      <c r="AY265" s="27">
        <v>28</v>
      </c>
      <c r="AZ265" s="27">
        <v>2.2599999999999998</v>
      </c>
      <c r="BA265" s="27">
        <v>1.1033333333333333</v>
      </c>
      <c r="BB265" s="27">
        <v>25.686666666666667</v>
      </c>
      <c r="BC265" s="27">
        <v>13.046666666666667</v>
      </c>
      <c r="BD265" s="27">
        <v>14.133333333333333</v>
      </c>
      <c r="BE265" s="27">
        <v>16.983333333333334</v>
      </c>
      <c r="BF265" s="27">
        <v>95</v>
      </c>
      <c r="BG265" s="27">
        <v>5.9444444444444438</v>
      </c>
      <c r="BH265" s="27">
        <v>9.3333333333333339</v>
      </c>
      <c r="BI265" s="27">
        <v>10</v>
      </c>
      <c r="BJ265" s="27">
        <v>2.3700000000000006</v>
      </c>
      <c r="BK265" s="27">
        <v>61.976666666666667</v>
      </c>
      <c r="BL265" s="27">
        <v>8.2433333333333341</v>
      </c>
      <c r="BM265" s="27">
        <v>4.1800000000000006</v>
      </c>
    </row>
    <row r="266" spans="1:65" x14ac:dyDescent="0.15">
      <c r="A266" s="13">
        <v>5616220100</v>
      </c>
      <c r="B266" t="s">
        <v>708</v>
      </c>
      <c r="C266" t="s">
        <v>709</v>
      </c>
      <c r="D266" t="s">
        <v>710</v>
      </c>
      <c r="E266" s="27">
        <v>11.573333333333332</v>
      </c>
      <c r="F266" s="27">
        <v>5.6866666666666674</v>
      </c>
      <c r="G266" s="27">
        <v>4.6866666666666665</v>
      </c>
      <c r="H266" s="27">
        <v>1.3033333333333335</v>
      </c>
      <c r="I266" s="27">
        <v>1.1100000000000001</v>
      </c>
      <c r="J266" s="27">
        <v>2.2866666666666666</v>
      </c>
      <c r="K266" s="27">
        <v>2.313333333333333</v>
      </c>
      <c r="L266" s="27">
        <v>1.2866666666666666</v>
      </c>
      <c r="M266" s="27">
        <v>4.5</v>
      </c>
      <c r="N266" s="27">
        <v>3.3599999999999994</v>
      </c>
      <c r="O266" s="27">
        <v>0.69666666666666666</v>
      </c>
      <c r="P266" s="27">
        <v>1.7133333333333336</v>
      </c>
      <c r="Q266" s="27">
        <v>3.8700000000000006</v>
      </c>
      <c r="R266" s="27">
        <v>3.8699999999999997</v>
      </c>
      <c r="S266" s="27">
        <v>5.7766666666666664</v>
      </c>
      <c r="T266" s="27">
        <v>3.3699999999999997</v>
      </c>
      <c r="U266" s="27">
        <v>4.6099999999999994</v>
      </c>
      <c r="V266" s="27">
        <v>1.3333333333333333</v>
      </c>
      <c r="W266" s="27">
        <v>2.0733333333333337</v>
      </c>
      <c r="X266" s="27">
        <v>2.1166666666666667</v>
      </c>
      <c r="Y266" s="27">
        <v>18.776666666666667</v>
      </c>
      <c r="Z266" s="27">
        <v>6.3133333333333335</v>
      </c>
      <c r="AA266" s="27">
        <v>3.0666666666666664</v>
      </c>
      <c r="AB266" s="27">
        <v>1.5599999999999998</v>
      </c>
      <c r="AC266" s="27">
        <v>3.0966666666666671</v>
      </c>
      <c r="AD266" s="27">
        <v>2.0866666666666664</v>
      </c>
      <c r="AE266" s="29">
        <v>893.25</v>
      </c>
      <c r="AF266" s="29">
        <v>352439.33333333331</v>
      </c>
      <c r="AG266" s="25">
        <v>5.2158333333333609</v>
      </c>
      <c r="AH266" s="29">
        <v>1453.4775614897783</v>
      </c>
      <c r="AI266" s="27" t="s">
        <v>829</v>
      </c>
      <c r="AJ266" s="27">
        <v>64.634752177777784</v>
      </c>
      <c r="AK266" s="27">
        <v>74.255679324338232</v>
      </c>
      <c r="AL266" s="27">
        <v>138.89043150211603</v>
      </c>
      <c r="AM266" s="27">
        <v>184.07194999999999</v>
      </c>
      <c r="AN266" s="27">
        <v>38</v>
      </c>
      <c r="AO266" s="30">
        <v>3.8373333333333335</v>
      </c>
      <c r="AP266" s="27">
        <v>178.80000000000004</v>
      </c>
      <c r="AQ266" s="27">
        <v>112</v>
      </c>
      <c r="AR266" s="27">
        <v>99</v>
      </c>
      <c r="AS266" s="27">
        <v>10.336666666666668</v>
      </c>
      <c r="AT266" s="27">
        <v>377</v>
      </c>
      <c r="AU266" s="27">
        <v>5.07</v>
      </c>
      <c r="AV266" s="27">
        <v>10.523333333333333</v>
      </c>
      <c r="AW266" s="27">
        <v>4.5966666666666667</v>
      </c>
      <c r="AX266" s="27">
        <v>24.243333333333329</v>
      </c>
      <c r="AY266" s="27">
        <v>32.246666666666663</v>
      </c>
      <c r="AZ266" s="27">
        <v>3.53</v>
      </c>
      <c r="BA266" s="27">
        <v>1.1533333333333333</v>
      </c>
      <c r="BB266" s="27">
        <v>13.316666666666668</v>
      </c>
      <c r="BC266" s="27">
        <v>30.826666666666664</v>
      </c>
      <c r="BD266" s="27">
        <v>23.793333333333333</v>
      </c>
      <c r="BE266" s="27">
        <v>26.790000000000003</v>
      </c>
      <c r="BF266" s="27">
        <v>120</v>
      </c>
      <c r="BG266" s="27">
        <v>12.189444444444446</v>
      </c>
      <c r="BH266" s="27">
        <v>10.853333333333333</v>
      </c>
      <c r="BI266" s="27">
        <v>12.333333333333334</v>
      </c>
      <c r="BJ266" s="27">
        <v>2.5</v>
      </c>
      <c r="BK266" s="27">
        <v>41.75</v>
      </c>
      <c r="BL266" s="27">
        <v>10.456666666666665</v>
      </c>
      <c r="BM266" s="27">
        <v>12.493333333333332</v>
      </c>
    </row>
    <row r="267" spans="1:65" x14ac:dyDescent="0.15">
      <c r="A267" s="13">
        <v>5616940300</v>
      </c>
      <c r="B267" t="s">
        <v>708</v>
      </c>
      <c r="C267" t="s">
        <v>869</v>
      </c>
      <c r="D267" t="s">
        <v>870</v>
      </c>
      <c r="E267" s="27">
        <v>14.246666666666668</v>
      </c>
      <c r="F267" s="27">
        <v>5.31</v>
      </c>
      <c r="G267" s="27">
        <v>4.6999999999999993</v>
      </c>
      <c r="H267" s="27">
        <v>1.6300000000000001</v>
      </c>
      <c r="I267" s="27">
        <v>1.0833333333333333</v>
      </c>
      <c r="J267" s="27">
        <v>2.4700000000000002</v>
      </c>
      <c r="K267" s="27">
        <v>1.9100000000000001</v>
      </c>
      <c r="L267" s="27">
        <v>1.2733333333333334</v>
      </c>
      <c r="M267" s="27">
        <v>4.7399999999999993</v>
      </c>
      <c r="N267" s="27">
        <v>3.22</v>
      </c>
      <c r="O267" s="27">
        <v>0.75</v>
      </c>
      <c r="P267" s="27">
        <v>1.7966666666666666</v>
      </c>
      <c r="Q267" s="27">
        <v>3.7566666666666664</v>
      </c>
      <c r="R267" s="27">
        <v>3.9366666666666661</v>
      </c>
      <c r="S267" s="27">
        <v>5.003333333333333</v>
      </c>
      <c r="T267" s="27">
        <v>3.6299999999999994</v>
      </c>
      <c r="U267" s="27">
        <v>4.9733333333333336</v>
      </c>
      <c r="V267" s="27">
        <v>1.2566666666666666</v>
      </c>
      <c r="W267" s="27">
        <v>2.0433333333333334</v>
      </c>
      <c r="X267" s="27">
        <v>2.2233333333333332</v>
      </c>
      <c r="Y267" s="27">
        <v>21.62</v>
      </c>
      <c r="Z267" s="27">
        <v>6.0766666666666671</v>
      </c>
      <c r="AA267" s="27">
        <v>3.0666666666666664</v>
      </c>
      <c r="AB267" s="27">
        <v>1.6966666666666665</v>
      </c>
      <c r="AC267" s="27">
        <v>3.0500000000000003</v>
      </c>
      <c r="AD267" s="27">
        <v>2.2133333333333329</v>
      </c>
      <c r="AE267" s="29">
        <v>1031.5</v>
      </c>
      <c r="AF267" s="29">
        <v>408455.33333333331</v>
      </c>
      <c r="AG267" s="25">
        <v>5.2638888888888786</v>
      </c>
      <c r="AH267" s="29">
        <v>1697.6187575660333</v>
      </c>
      <c r="AI267" s="27" t="s">
        <v>829</v>
      </c>
      <c r="AJ267" s="27">
        <v>66.653833898340793</v>
      </c>
      <c r="AK267" s="27">
        <v>56.928437978741727</v>
      </c>
      <c r="AL267" s="27">
        <v>123.58227187708252</v>
      </c>
      <c r="AM267" s="27">
        <v>177.57226666666665</v>
      </c>
      <c r="AN267" s="27">
        <v>53.266666666666673</v>
      </c>
      <c r="AO267" s="30">
        <v>3.8880000000000003</v>
      </c>
      <c r="AP267" s="27">
        <v>163.41333333333333</v>
      </c>
      <c r="AQ267" s="27">
        <v>120.39999999999999</v>
      </c>
      <c r="AR267" s="27">
        <v>104.80666666666667</v>
      </c>
      <c r="AS267" s="27">
        <v>10.29</v>
      </c>
      <c r="AT267" s="27">
        <v>381.69333333333333</v>
      </c>
      <c r="AU267" s="27">
        <v>4.706666666666667</v>
      </c>
      <c r="AV267" s="27">
        <v>11.14</v>
      </c>
      <c r="AW267" s="27">
        <v>4.5766666666666671</v>
      </c>
      <c r="AX267" s="27">
        <v>28.036666666666665</v>
      </c>
      <c r="AY267" s="27">
        <v>31.786666666666665</v>
      </c>
      <c r="AZ267" s="27">
        <v>2.4</v>
      </c>
      <c r="BA267" s="27">
        <v>0.98999999999999988</v>
      </c>
      <c r="BB267" s="27">
        <v>13.203333333333333</v>
      </c>
      <c r="BC267" s="27">
        <v>52.873333333333335</v>
      </c>
      <c r="BD267" s="27">
        <v>27.216666666666669</v>
      </c>
      <c r="BE267" s="27">
        <v>38.660000000000004</v>
      </c>
      <c r="BF267" s="27">
        <v>86.966666666666654</v>
      </c>
      <c r="BG267" s="27">
        <v>14.019444444444444</v>
      </c>
      <c r="BH267" s="27">
        <v>9.4833333333333343</v>
      </c>
      <c r="BI267" s="27">
        <v>14.333333333333334</v>
      </c>
      <c r="BJ267" s="27">
        <v>2.6233333333333335</v>
      </c>
      <c r="BK267" s="27">
        <v>52.213333333333331</v>
      </c>
      <c r="BL267" s="27">
        <v>10.426666666666668</v>
      </c>
      <c r="BM267" s="27">
        <v>12.123333333333333</v>
      </c>
    </row>
    <row r="268" spans="1:65" x14ac:dyDescent="0.15">
      <c r="A268" s="13">
        <v>5629660500</v>
      </c>
      <c r="B268" t="s">
        <v>708</v>
      </c>
      <c r="C268" t="s">
        <v>711</v>
      </c>
      <c r="D268" t="s">
        <v>712</v>
      </c>
      <c r="E268" s="27">
        <v>11.89</v>
      </c>
      <c r="F268" s="27">
        <v>5.503333333333333</v>
      </c>
      <c r="G268" s="27">
        <v>4.9466666666666663</v>
      </c>
      <c r="H268" s="27">
        <v>1.8733333333333331</v>
      </c>
      <c r="I268" s="27">
        <v>1.1833333333333333</v>
      </c>
      <c r="J268" s="27">
        <v>2.36</v>
      </c>
      <c r="K268" s="27">
        <v>2.23</v>
      </c>
      <c r="L268" s="27">
        <v>1.2533333333333332</v>
      </c>
      <c r="M268" s="27">
        <v>4.6999999999999993</v>
      </c>
      <c r="N268" s="27">
        <v>3.4233333333333333</v>
      </c>
      <c r="O268" s="27">
        <v>0.68333333333333324</v>
      </c>
      <c r="P268" s="27">
        <v>1.8733333333333333</v>
      </c>
      <c r="Q268" s="27">
        <v>3.8800000000000003</v>
      </c>
      <c r="R268" s="27">
        <v>4.2699999999999996</v>
      </c>
      <c r="S268" s="27">
        <v>5.6133333333333342</v>
      </c>
      <c r="T268" s="27">
        <v>4.1366666666666667</v>
      </c>
      <c r="U268" s="27">
        <v>4.09</v>
      </c>
      <c r="V268" s="27">
        <v>1.2999999999999998</v>
      </c>
      <c r="W268" s="27">
        <v>1.9966666666666668</v>
      </c>
      <c r="X268" s="27">
        <v>1.9633333333333336</v>
      </c>
      <c r="Y268" s="27">
        <v>21.146666666666665</v>
      </c>
      <c r="Z268" s="27">
        <v>6.1333333333333329</v>
      </c>
      <c r="AA268" s="27">
        <v>3.23</v>
      </c>
      <c r="AB268" s="27">
        <v>1.9566666666666668</v>
      </c>
      <c r="AC268" s="27">
        <v>2.7366666666666668</v>
      </c>
      <c r="AD268" s="27">
        <v>2.1233333333333335</v>
      </c>
      <c r="AE268" s="29">
        <v>958.36333333333334</v>
      </c>
      <c r="AF268" s="29">
        <v>367220.33333333331</v>
      </c>
      <c r="AG268" s="25">
        <v>5.2152777777777741</v>
      </c>
      <c r="AH268" s="29">
        <v>1518.6148713618938</v>
      </c>
      <c r="AI268" s="27" t="s">
        <v>829</v>
      </c>
      <c r="AJ268" s="27">
        <v>66.004339377777782</v>
      </c>
      <c r="AK268" s="27">
        <v>60.943499825541863</v>
      </c>
      <c r="AL268" s="27">
        <v>126.94783920331965</v>
      </c>
      <c r="AM268" s="27">
        <v>185.57194999999999</v>
      </c>
      <c r="AN268" s="27">
        <v>72.3</v>
      </c>
      <c r="AO268" s="30">
        <v>3.7206666666666663</v>
      </c>
      <c r="AP268" s="27">
        <v>164.78333333333333</v>
      </c>
      <c r="AQ268" s="27">
        <v>109.99666666666667</v>
      </c>
      <c r="AR268" s="27">
        <v>107.65666666666668</v>
      </c>
      <c r="AS268" s="27">
        <v>10.743333333333334</v>
      </c>
      <c r="AT268" s="27">
        <v>412.87666666666672</v>
      </c>
      <c r="AU268" s="27">
        <v>5.09</v>
      </c>
      <c r="AV268" s="27">
        <v>11.530000000000001</v>
      </c>
      <c r="AW268" s="27">
        <v>4.583333333333333</v>
      </c>
      <c r="AX268" s="27">
        <v>27.306666666666668</v>
      </c>
      <c r="AY268" s="27">
        <v>37.426666666666669</v>
      </c>
      <c r="AZ268" s="27">
        <v>3.1833333333333336</v>
      </c>
      <c r="BA268" s="27">
        <v>1.1399999999999999</v>
      </c>
      <c r="BB268" s="27">
        <v>16.026666666666667</v>
      </c>
      <c r="BC268" s="27">
        <v>32.086666666666666</v>
      </c>
      <c r="BD268" s="27">
        <v>25.593333333333334</v>
      </c>
      <c r="BE268" s="27">
        <v>36.64</v>
      </c>
      <c r="BF268" s="27">
        <v>80.680000000000007</v>
      </c>
      <c r="BG268" s="27">
        <v>16.25</v>
      </c>
      <c r="BH268" s="27">
        <v>10.843333333333334</v>
      </c>
      <c r="BI268" s="27">
        <v>13</v>
      </c>
      <c r="BJ268" s="27">
        <v>2.4333333333333336</v>
      </c>
      <c r="BK268" s="27">
        <v>44.919999999999995</v>
      </c>
      <c r="BL268" s="27">
        <v>10.07</v>
      </c>
      <c r="BM268" s="27">
        <v>11.533333333333331</v>
      </c>
    </row>
    <row r="269" spans="1:65" x14ac:dyDescent="0.15">
      <c r="A269" s="13">
        <v>7241980700</v>
      </c>
      <c r="B269" t="s">
        <v>713</v>
      </c>
      <c r="C269" t="s">
        <v>871</v>
      </c>
      <c r="D269" t="s">
        <v>872</v>
      </c>
      <c r="E269" s="27">
        <v>12.020000000000001</v>
      </c>
      <c r="F269" s="27">
        <v>4.43</v>
      </c>
      <c r="G269" s="27">
        <v>4.8566666666666665</v>
      </c>
      <c r="H269" s="27">
        <v>1.68</v>
      </c>
      <c r="I269" s="27">
        <v>1.3</v>
      </c>
      <c r="J269" s="27">
        <v>3.5233333333333334</v>
      </c>
      <c r="K269" s="27">
        <v>2.7000000000000006</v>
      </c>
      <c r="L269" s="27">
        <v>2.8133333333333339</v>
      </c>
      <c r="M269" s="27">
        <v>4.7866666666666662</v>
      </c>
      <c r="N269" s="27">
        <v>3.2866666666666666</v>
      </c>
      <c r="O269" s="27">
        <v>0.89666666666666661</v>
      </c>
      <c r="P269" s="27">
        <v>2.5733333333333333</v>
      </c>
      <c r="Q269" s="27">
        <v>3.7533333333333334</v>
      </c>
      <c r="R269" s="27">
        <v>4.4866666666666672</v>
      </c>
      <c r="S269" s="27">
        <v>4.9466666666666663</v>
      </c>
      <c r="T269" s="27">
        <v>3.9833333333333329</v>
      </c>
      <c r="U269" s="27">
        <v>4.793333333333333</v>
      </c>
      <c r="V269" s="27">
        <v>1.8699999999999999</v>
      </c>
      <c r="W269" s="27">
        <v>2.69</v>
      </c>
      <c r="X269" s="27">
        <v>2.6999999999999997</v>
      </c>
      <c r="Y269" s="27">
        <v>26.606666666666666</v>
      </c>
      <c r="Z269" s="27">
        <v>5.3866666666666667</v>
      </c>
      <c r="AA269" s="27">
        <v>5.0599999999999996</v>
      </c>
      <c r="AB269" s="27">
        <v>2.1133333333333333</v>
      </c>
      <c r="AC269" s="27">
        <v>3.58</v>
      </c>
      <c r="AD269" s="27">
        <v>1.1766666666666667</v>
      </c>
      <c r="AE269" s="29">
        <v>1172.9166666666667</v>
      </c>
      <c r="AF269" s="29">
        <v>350420.33333333331</v>
      </c>
      <c r="AG269" s="25">
        <v>4.5908888888889363</v>
      </c>
      <c r="AH269" s="29">
        <v>1355.3209342123885</v>
      </c>
      <c r="AI269" s="27">
        <v>356.86005419357804</v>
      </c>
      <c r="AJ269" s="27" t="s">
        <v>829</v>
      </c>
      <c r="AK269" s="27" t="s">
        <v>829</v>
      </c>
      <c r="AL269" s="27">
        <v>356.86005419357804</v>
      </c>
      <c r="AM269" s="27">
        <v>189.82919999999999</v>
      </c>
      <c r="AN269" s="27">
        <v>36.093333333333334</v>
      </c>
      <c r="AO269" s="30">
        <v>3.9203333333333332</v>
      </c>
      <c r="AP269" s="27">
        <v>51.786666666666669</v>
      </c>
      <c r="AQ269" s="27">
        <v>36.606666666666662</v>
      </c>
      <c r="AR269" s="27">
        <v>78.489999999999995</v>
      </c>
      <c r="AS269" s="27">
        <v>10.916666666666666</v>
      </c>
      <c r="AT269" s="27">
        <v>582.80666666666673</v>
      </c>
      <c r="AU269" s="27">
        <v>4.0566666666666666</v>
      </c>
      <c r="AV269" s="27">
        <v>12.116666666666667</v>
      </c>
      <c r="AW269" s="27">
        <v>5.29</v>
      </c>
      <c r="AX269" s="27">
        <v>22.933333333333334</v>
      </c>
      <c r="AY269" s="27">
        <v>60.949999999999996</v>
      </c>
      <c r="AZ269" s="27">
        <v>2.436666666666667</v>
      </c>
      <c r="BA269" s="27">
        <v>1.5433333333333332</v>
      </c>
      <c r="BB269" s="27">
        <v>10.31</v>
      </c>
      <c r="BC269" s="27">
        <v>46.303333333333342</v>
      </c>
      <c r="BD269" s="27">
        <v>39.376666666666665</v>
      </c>
      <c r="BE269" s="27">
        <v>36.410000000000004</v>
      </c>
      <c r="BF269" s="27">
        <v>48.233333333333327</v>
      </c>
      <c r="BG269" s="27">
        <v>5.2955555555555556</v>
      </c>
      <c r="BH269" s="27">
        <v>8.2833333333333332</v>
      </c>
      <c r="BI269" s="27">
        <v>19.113333333333333</v>
      </c>
      <c r="BJ269" s="27">
        <v>4.7266666666666666</v>
      </c>
      <c r="BK269" s="27">
        <v>29.733333333333334</v>
      </c>
      <c r="BL269" s="27">
        <v>10.11</v>
      </c>
      <c r="BM269" s="27">
        <v>11.173333333333334</v>
      </c>
    </row>
    <row r="270" spans="1:65" x14ac:dyDescent="0.15">
      <c r="A270" s="13"/>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9"/>
      <c r="AF270" s="29"/>
      <c r="AG270" s="25"/>
      <c r="AH270" s="29"/>
      <c r="AI270" s="27"/>
      <c r="AJ270" s="27"/>
      <c r="AK270" s="27"/>
      <c r="AL270" s="27"/>
      <c r="AM270" s="27"/>
      <c r="AN270" s="27"/>
      <c r="AO270" s="30"/>
      <c r="AP270" s="27"/>
      <c r="AQ270" s="27"/>
      <c r="AR270" s="27"/>
      <c r="AS270" s="27"/>
      <c r="AT270" s="27"/>
      <c r="AU270" s="27"/>
      <c r="AV270" s="27"/>
      <c r="AW270" s="27"/>
      <c r="AX270" s="27"/>
      <c r="AY270" s="27"/>
      <c r="AZ270" s="27"/>
      <c r="BA270" s="27"/>
      <c r="BB270" s="27"/>
      <c r="BC270" s="27"/>
      <c r="BD270" s="27"/>
      <c r="BE270" s="27"/>
      <c r="BF270" s="27"/>
      <c r="BG270" s="27"/>
      <c r="BH270" s="27"/>
      <c r="BI270" s="27"/>
      <c r="BJ270" s="27"/>
      <c r="BK270" s="27"/>
      <c r="BL270" s="27"/>
      <c r="BM270" s="27"/>
    </row>
    <row r="271" spans="1:65" x14ac:dyDescent="0.15">
      <c r="A271" s="13"/>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c r="AE271" s="29"/>
      <c r="AF271" s="29"/>
      <c r="AG271" s="25"/>
      <c r="AH271" s="29"/>
      <c r="AI271" s="27"/>
      <c r="AJ271" s="27"/>
      <c r="AK271" s="27"/>
      <c r="AL271" s="27"/>
      <c r="AM271" s="27"/>
      <c r="AN271" s="27"/>
      <c r="AO271" s="30"/>
      <c r="AP271" s="27"/>
      <c r="AQ271" s="27"/>
      <c r="AR271" s="27"/>
      <c r="AS271" s="27"/>
      <c r="AT271" s="27"/>
      <c r="AU271" s="27"/>
      <c r="AV271" s="27"/>
      <c r="AW271" s="27"/>
      <c r="AX271" s="27"/>
      <c r="AY271" s="27"/>
      <c r="AZ271" s="27"/>
      <c r="BA271" s="27"/>
      <c r="BB271" s="27"/>
      <c r="BC271" s="27"/>
      <c r="BD271" s="27"/>
      <c r="BE271" s="27"/>
      <c r="BF271" s="27"/>
      <c r="BG271" s="27"/>
      <c r="BH271" s="27"/>
      <c r="BI271" s="27"/>
      <c r="BJ271" s="27"/>
      <c r="BK271" s="27"/>
      <c r="BL271" s="27"/>
      <c r="BM271" s="27"/>
    </row>
    <row r="272" spans="1:65" x14ac:dyDescent="0.15">
      <c r="B272" s="12" t="s">
        <v>806</v>
      </c>
      <c r="D272" s="12" t="s">
        <v>873</v>
      </c>
    </row>
    <row r="273" spans="2:65" x14ac:dyDescent="0.15">
      <c r="D273" t="s">
        <v>807</v>
      </c>
      <c r="E273">
        <v>265</v>
      </c>
      <c r="F273">
        <v>265</v>
      </c>
      <c r="G273">
        <v>265</v>
      </c>
      <c r="H273">
        <v>265</v>
      </c>
      <c r="I273">
        <v>265</v>
      </c>
      <c r="J273">
        <v>265</v>
      </c>
      <c r="K273">
        <v>265</v>
      </c>
      <c r="L273">
        <v>265</v>
      </c>
      <c r="M273">
        <v>265</v>
      </c>
      <c r="N273">
        <v>265</v>
      </c>
      <c r="O273">
        <v>265</v>
      </c>
      <c r="P273">
        <v>265</v>
      </c>
      <c r="Q273">
        <v>265</v>
      </c>
      <c r="R273">
        <v>265</v>
      </c>
      <c r="S273">
        <v>265</v>
      </c>
      <c r="T273">
        <v>265</v>
      </c>
      <c r="U273">
        <v>265</v>
      </c>
      <c r="V273">
        <v>265</v>
      </c>
      <c r="W273">
        <v>265</v>
      </c>
      <c r="X273">
        <v>265</v>
      </c>
      <c r="Y273">
        <v>265</v>
      </c>
      <c r="Z273">
        <v>265</v>
      </c>
      <c r="AA273">
        <v>265</v>
      </c>
      <c r="AB273">
        <v>265</v>
      </c>
      <c r="AC273">
        <v>265</v>
      </c>
      <c r="AD273">
        <v>265</v>
      </c>
      <c r="AE273">
        <v>265</v>
      </c>
      <c r="AF273">
        <v>265</v>
      </c>
      <c r="AG273">
        <v>265</v>
      </c>
      <c r="AH273">
        <v>265</v>
      </c>
      <c r="AI273">
        <v>38</v>
      </c>
      <c r="AJ273">
        <v>227</v>
      </c>
      <c r="AK273">
        <v>227</v>
      </c>
      <c r="AL273">
        <v>265</v>
      </c>
      <c r="AM273">
        <v>265</v>
      </c>
      <c r="AN273">
        <v>265</v>
      </c>
      <c r="AO273">
        <v>265</v>
      </c>
      <c r="AP273">
        <v>265</v>
      </c>
      <c r="AQ273">
        <v>265</v>
      </c>
      <c r="AR273">
        <v>265</v>
      </c>
      <c r="AS273">
        <v>265</v>
      </c>
      <c r="AT273">
        <v>265</v>
      </c>
      <c r="AU273">
        <v>265</v>
      </c>
      <c r="AV273">
        <v>265</v>
      </c>
      <c r="AW273">
        <v>265</v>
      </c>
      <c r="AX273">
        <v>265</v>
      </c>
      <c r="AY273">
        <v>265</v>
      </c>
      <c r="AZ273">
        <v>265</v>
      </c>
      <c r="BA273">
        <v>265</v>
      </c>
      <c r="BB273">
        <v>265</v>
      </c>
      <c r="BC273">
        <v>265</v>
      </c>
      <c r="BD273">
        <v>265</v>
      </c>
      <c r="BE273">
        <v>265</v>
      </c>
      <c r="BF273">
        <v>265</v>
      </c>
      <c r="BG273">
        <v>265</v>
      </c>
      <c r="BH273">
        <v>265</v>
      </c>
      <c r="BI273">
        <v>265</v>
      </c>
      <c r="BJ273">
        <v>265</v>
      </c>
      <c r="BK273">
        <v>265</v>
      </c>
      <c r="BL273">
        <v>265</v>
      </c>
      <c r="BM273">
        <v>265</v>
      </c>
    </row>
    <row r="274" spans="2:65" x14ac:dyDescent="0.15">
      <c r="D274" t="s">
        <v>808</v>
      </c>
      <c r="E274" s="17">
        <v>10.17</v>
      </c>
      <c r="F274" s="17">
        <v>3.4666666666666668</v>
      </c>
      <c r="G274" s="17">
        <v>3.4324687619656822</v>
      </c>
      <c r="H274" s="17">
        <v>0.97913361101355412</v>
      </c>
      <c r="I274" s="17">
        <v>0.89666666666666661</v>
      </c>
      <c r="J274" s="17">
        <v>1.51</v>
      </c>
      <c r="K274" s="17">
        <v>1.4000000000000001</v>
      </c>
      <c r="L274" s="17">
        <v>0.95666666666666667</v>
      </c>
      <c r="M274" s="17">
        <v>3.1166666666666667</v>
      </c>
      <c r="N274" s="17">
        <v>2.2133333333333334</v>
      </c>
      <c r="O274" s="17">
        <v>0.36000000000000004</v>
      </c>
      <c r="P274" s="17">
        <v>1.22</v>
      </c>
      <c r="Q274" s="17">
        <v>1.6766666666666665</v>
      </c>
      <c r="R274" s="17">
        <v>2.8966666666666665</v>
      </c>
      <c r="S274" s="17">
        <v>3.4633333333333334</v>
      </c>
      <c r="T274" s="17">
        <v>1.8</v>
      </c>
      <c r="U274" s="17">
        <v>3.2382971828407343</v>
      </c>
      <c r="V274" s="17">
        <v>0.87</v>
      </c>
      <c r="W274" s="17">
        <v>1.46</v>
      </c>
      <c r="X274" s="17">
        <v>1.3909380415243315</v>
      </c>
      <c r="Y274" s="17">
        <v>17.02333333333333</v>
      </c>
      <c r="Z274" s="17">
        <v>3.5433333333333334</v>
      </c>
      <c r="AA274" s="17">
        <v>2.27</v>
      </c>
      <c r="AB274" s="17">
        <v>0.82333333333333325</v>
      </c>
      <c r="AC274" s="17">
        <v>2.21</v>
      </c>
      <c r="AD274" s="17">
        <v>1.1766666666666667</v>
      </c>
      <c r="AE274" s="32">
        <v>545.55666666666673</v>
      </c>
      <c r="AF274" s="90">
        <v>233480.67094145567</v>
      </c>
      <c r="AG274" s="91">
        <v>3.8692666666666917</v>
      </c>
      <c r="AH274" s="92">
        <v>954.59199211441148</v>
      </c>
      <c r="AI274" s="17">
        <v>100.83890717100616</v>
      </c>
      <c r="AJ274" s="17">
        <v>31.560345833333333</v>
      </c>
      <c r="AK274" s="17">
        <v>27.148505893632592</v>
      </c>
      <c r="AL274" s="17">
        <v>99.46926775117538</v>
      </c>
      <c r="AM274" s="17">
        <v>174.27419999999998</v>
      </c>
      <c r="AN274" s="17">
        <v>16.213333333333335</v>
      </c>
      <c r="AO274" s="31">
        <v>2.8971857182846894</v>
      </c>
      <c r="AP274" s="17">
        <v>51.786666666666669</v>
      </c>
      <c r="AQ274" s="17">
        <v>36.606666666666662</v>
      </c>
      <c r="AR274" s="17">
        <v>58.25</v>
      </c>
      <c r="AS274" s="17">
        <v>7.1766666666666667</v>
      </c>
      <c r="AT274" s="17">
        <v>263.19291383189096</v>
      </c>
      <c r="AU274" s="17">
        <v>3.2233333333333332</v>
      </c>
      <c r="AV274" s="17">
        <v>8.0299999999999994</v>
      </c>
      <c r="AW274" s="17">
        <v>3.01</v>
      </c>
      <c r="AX274" s="17">
        <v>11.496666666666668</v>
      </c>
      <c r="AY274" s="17">
        <v>22.176666666666666</v>
      </c>
      <c r="AZ274" s="17">
        <v>1.2533333333333332</v>
      </c>
      <c r="BA274" s="17">
        <v>0.93333333333333324</v>
      </c>
      <c r="BB274" s="17">
        <v>7.5133333333333328</v>
      </c>
      <c r="BC274" s="17">
        <v>13.046666666666667</v>
      </c>
      <c r="BD274" s="17">
        <v>11.763333333333334</v>
      </c>
      <c r="BE274" s="17">
        <v>15.243333333333334</v>
      </c>
      <c r="BF274" s="17">
        <v>48.233333333333327</v>
      </c>
      <c r="BG274" s="17">
        <v>2.9166666666666665</v>
      </c>
      <c r="BH274" s="17">
        <v>6</v>
      </c>
      <c r="BI274" s="17">
        <v>5</v>
      </c>
      <c r="BJ274" s="17">
        <v>2</v>
      </c>
      <c r="BK274" s="17">
        <v>29.733333333333334</v>
      </c>
      <c r="BL274" s="17">
        <v>7.9666666666666659</v>
      </c>
      <c r="BM274" s="17">
        <v>3.5966666666666671</v>
      </c>
    </row>
    <row r="275" spans="2:65" x14ac:dyDescent="0.15">
      <c r="D275" t="s">
        <v>809</v>
      </c>
      <c r="E275" s="17">
        <v>19.345614591625061</v>
      </c>
      <c r="F275" s="17">
        <v>6.9351686889039472</v>
      </c>
      <c r="G275" s="17">
        <v>6.5397139774687432</v>
      </c>
      <c r="H275" s="17">
        <v>3.2966666666666669</v>
      </c>
      <c r="I275" s="17">
        <v>2.9641952628160353</v>
      </c>
      <c r="J275" s="17">
        <v>4.3166666666666673</v>
      </c>
      <c r="K275" s="17">
        <v>4.3166666666666664</v>
      </c>
      <c r="L275" s="17">
        <v>2.8133333333333339</v>
      </c>
      <c r="M275" s="17">
        <v>6.623333333333334</v>
      </c>
      <c r="N275" s="17">
        <v>9.3699999999999992</v>
      </c>
      <c r="O275" s="17">
        <v>1.7066644391434087</v>
      </c>
      <c r="P275" s="17">
        <v>3.9509051258717478</v>
      </c>
      <c r="Q275" s="17">
        <v>5.7333333333333334</v>
      </c>
      <c r="R275" s="17">
        <v>5.31</v>
      </c>
      <c r="S275" s="17">
        <v>8.59</v>
      </c>
      <c r="T275" s="17">
        <v>5.3033333333333337</v>
      </c>
      <c r="U275" s="17">
        <v>6.3566666666666665</v>
      </c>
      <c r="V275" s="17">
        <v>2.5100000000000002</v>
      </c>
      <c r="W275" s="17">
        <v>2.97</v>
      </c>
      <c r="X275" s="17">
        <v>3.39</v>
      </c>
      <c r="Y275" s="17">
        <v>26.606666666666666</v>
      </c>
      <c r="Z275" s="17">
        <v>9.5788884758587596</v>
      </c>
      <c r="AA275" s="17">
        <v>5.0599999999999996</v>
      </c>
      <c r="AB275" s="17">
        <v>2.8433333333333337</v>
      </c>
      <c r="AC275" s="17">
        <v>4.5633333333333335</v>
      </c>
      <c r="AD275" s="17">
        <v>3.5100853209025558</v>
      </c>
      <c r="AE275" s="32">
        <v>4568.6166666666668</v>
      </c>
      <c r="AF275" s="90">
        <v>2434977.3333333335</v>
      </c>
      <c r="AG275" s="91">
        <v>5.3098791657152686</v>
      </c>
      <c r="AH275" s="92">
        <v>9761.6639168421952</v>
      </c>
      <c r="AI275" s="17">
        <v>356.86005419357804</v>
      </c>
      <c r="AJ275" s="17">
        <v>249.59494657192045</v>
      </c>
      <c r="AK275" s="17">
        <v>272.24446092154449</v>
      </c>
      <c r="AL275" s="17">
        <v>512.57773379154446</v>
      </c>
      <c r="AM275" s="17">
        <v>208.3092</v>
      </c>
      <c r="AN275" s="17">
        <v>108.99605745602662</v>
      </c>
      <c r="AO275" s="31">
        <v>5.5443333333333342</v>
      </c>
      <c r="AP275" s="17">
        <v>265.14000000000004</v>
      </c>
      <c r="AQ275" s="17">
        <v>250.20814310794071</v>
      </c>
      <c r="AR275" s="17">
        <v>162.58333333333334</v>
      </c>
      <c r="AS275" s="17">
        <v>13.69</v>
      </c>
      <c r="AT275" s="17">
        <v>653.13333333333333</v>
      </c>
      <c r="AU275" s="17">
        <v>7.496666666666667</v>
      </c>
      <c r="AV275" s="17">
        <v>20.837910927704709</v>
      </c>
      <c r="AW275" s="17">
        <v>7.81</v>
      </c>
      <c r="AX275" s="17">
        <v>41.946666666666665</v>
      </c>
      <c r="AY275" s="17">
        <v>85.61333333333333</v>
      </c>
      <c r="AZ275" s="17">
        <v>4.78</v>
      </c>
      <c r="BA275" s="17">
        <v>3.0016266010018273</v>
      </c>
      <c r="BB275" s="17">
        <v>25.686666666666667</v>
      </c>
      <c r="BC275" s="17">
        <v>58.49666666666667</v>
      </c>
      <c r="BD275" s="17">
        <v>44.890000000000008</v>
      </c>
      <c r="BE275" s="17">
        <v>60.5</v>
      </c>
      <c r="BF275" s="17">
        <v>193.33897042219189</v>
      </c>
      <c r="BG275" s="17">
        <v>34</v>
      </c>
      <c r="BH275" s="17">
        <v>18.663333333333338</v>
      </c>
      <c r="BI275" s="17">
        <v>31.349999999999998</v>
      </c>
      <c r="BJ275" s="17">
        <v>4.7266666666666666</v>
      </c>
      <c r="BK275" s="17">
        <v>109.027098079342</v>
      </c>
      <c r="BL275" s="17">
        <v>13.95850978923616</v>
      </c>
      <c r="BM275" s="17">
        <v>14.883333333333333</v>
      </c>
    </row>
    <row r="276" spans="2:65" x14ac:dyDescent="0.15">
      <c r="D276" t="s">
        <v>810</v>
      </c>
      <c r="E276" s="17">
        <v>13.656666666666666</v>
      </c>
      <c r="F276" s="17">
        <v>4.97</v>
      </c>
      <c r="G276" s="17">
        <v>4.8466666666666667</v>
      </c>
      <c r="H276" s="17">
        <v>1.5133333333333334</v>
      </c>
      <c r="I276" s="17">
        <v>1.0933333333333335</v>
      </c>
      <c r="J276" s="17">
        <v>2.36</v>
      </c>
      <c r="K276" s="17">
        <v>2.1766666666666663</v>
      </c>
      <c r="L276" s="17">
        <v>1.2100000000000002</v>
      </c>
      <c r="M276" s="17">
        <v>4.1766666666666667</v>
      </c>
      <c r="N276" s="17">
        <v>3.3766666666666665</v>
      </c>
      <c r="O276" s="17">
        <v>0.58333333333333337</v>
      </c>
      <c r="P276" s="17">
        <v>1.7395410753507854</v>
      </c>
      <c r="Q276" s="17">
        <v>3.84</v>
      </c>
      <c r="R276" s="17">
        <v>3.8366666666666664</v>
      </c>
      <c r="S276" s="17">
        <v>4.9000000000000004</v>
      </c>
      <c r="T276" s="17">
        <v>2.6033333333333335</v>
      </c>
      <c r="U276" s="17">
        <v>4.55</v>
      </c>
      <c r="V276" s="17">
        <v>1.33</v>
      </c>
      <c r="W276" s="17">
        <v>2.0366666666666666</v>
      </c>
      <c r="X276" s="17">
        <v>1.9600000000000002</v>
      </c>
      <c r="Y276" s="17">
        <v>20.031890374452715</v>
      </c>
      <c r="Z276" s="17">
        <v>5.0599999999999996</v>
      </c>
      <c r="AA276" s="17">
        <v>3.0666666666666664</v>
      </c>
      <c r="AB276" s="17">
        <v>1.2899999999999998</v>
      </c>
      <c r="AC276" s="17">
        <v>3.1666666666666665</v>
      </c>
      <c r="AD276" s="17">
        <v>2.1433333333333335</v>
      </c>
      <c r="AE276" s="32">
        <v>1199.8066666666666</v>
      </c>
      <c r="AF276" s="90">
        <v>388226.66666666669</v>
      </c>
      <c r="AG276" s="91">
        <v>4.7133333333334093</v>
      </c>
      <c r="AH276" s="92">
        <v>1531.9213554652306</v>
      </c>
      <c r="AI276" s="17">
        <v>173.75129270033165</v>
      </c>
      <c r="AJ276" s="17">
        <v>97.105617511501421</v>
      </c>
      <c r="AK276" s="17">
        <v>74.42083710531152</v>
      </c>
      <c r="AL276" s="17">
        <v>169.23932094171431</v>
      </c>
      <c r="AM276" s="17">
        <v>190.08435</v>
      </c>
      <c r="AN276" s="17">
        <v>56.346666666666671</v>
      </c>
      <c r="AO276" s="31">
        <v>3.7473333333333336</v>
      </c>
      <c r="AP276" s="17">
        <v>111.94666666666667</v>
      </c>
      <c r="AQ276" s="17">
        <v>119.16666666666667</v>
      </c>
      <c r="AR276" s="17">
        <v>104.80666666666667</v>
      </c>
      <c r="AS276" s="17">
        <v>10.113333333333335</v>
      </c>
      <c r="AT276" s="17">
        <v>476.67666666666668</v>
      </c>
      <c r="AU276" s="17">
        <v>4.9833333333333334</v>
      </c>
      <c r="AV276" s="17">
        <v>11.273333333333333</v>
      </c>
      <c r="AW276" s="17">
        <v>4.4799999999999995</v>
      </c>
      <c r="AX276" s="17">
        <v>21.656666666666666</v>
      </c>
      <c r="AY276" s="17">
        <v>41.301330274022327</v>
      </c>
      <c r="AZ276" s="17">
        <v>2.44</v>
      </c>
      <c r="BA276" s="17">
        <v>1.1166666666666665</v>
      </c>
      <c r="BB276" s="17">
        <v>14.5</v>
      </c>
      <c r="BC276" s="17">
        <v>33.216666666666669</v>
      </c>
      <c r="BD276" s="17">
        <v>26.38</v>
      </c>
      <c r="BE276" s="17">
        <v>33.04</v>
      </c>
      <c r="BF276" s="17">
        <v>85.833333333333329</v>
      </c>
      <c r="BG276" s="17">
        <v>9.99</v>
      </c>
      <c r="BH276" s="17">
        <v>11.590000000000002</v>
      </c>
      <c r="BI276" s="17">
        <v>16.25</v>
      </c>
      <c r="BJ276" s="17">
        <v>2.6966666666666668</v>
      </c>
      <c r="BK276" s="17">
        <v>57.95333333333334</v>
      </c>
      <c r="BL276" s="17">
        <v>10.07</v>
      </c>
      <c r="BM276" s="17">
        <v>9.6399999999999988</v>
      </c>
    </row>
    <row r="277" spans="2:65" x14ac:dyDescent="0.15">
      <c r="D277" t="s">
        <v>811</v>
      </c>
      <c r="E277" s="17">
        <v>13.832411463530988</v>
      </c>
      <c r="F277" s="17">
        <v>4.9845036801751164</v>
      </c>
      <c r="G277" s="17">
        <v>4.8726595331538167</v>
      </c>
      <c r="H277" s="17">
        <v>1.5733857187638807</v>
      </c>
      <c r="I277" s="17">
        <v>1.1519326899674249</v>
      </c>
      <c r="J277" s="17">
        <v>2.440136487368683</v>
      </c>
      <c r="K277" s="17">
        <v>2.2488874668880401</v>
      </c>
      <c r="L277" s="17">
        <v>1.2750438222640081</v>
      </c>
      <c r="M277" s="17">
        <v>4.279276186664311</v>
      </c>
      <c r="N277" s="17">
        <v>3.5080539032504019</v>
      </c>
      <c r="O277" s="17">
        <v>0.60305099600417611</v>
      </c>
      <c r="P277" s="17">
        <v>1.7830817122643954</v>
      </c>
      <c r="Q277" s="17">
        <v>3.8816797562783552</v>
      </c>
      <c r="R277" s="17">
        <v>3.8429693492571424</v>
      </c>
      <c r="S277" s="17">
        <v>4.9347408307269633</v>
      </c>
      <c r="T277" s="17">
        <v>2.812522860783087</v>
      </c>
      <c r="U277" s="17">
        <v>4.5715739432127913</v>
      </c>
      <c r="V277" s="17">
        <v>1.3877679957569469</v>
      </c>
      <c r="W277" s="17">
        <v>2.102812433253602</v>
      </c>
      <c r="X277" s="17">
        <v>2.0355588986721784</v>
      </c>
      <c r="Y277" s="17">
        <v>20.39292789816626</v>
      </c>
      <c r="Z277" s="17">
        <v>5.3281456574728328</v>
      </c>
      <c r="AA277" s="17">
        <v>3.1227666836818866</v>
      </c>
      <c r="AB277" s="17">
        <v>1.3586467938582634</v>
      </c>
      <c r="AC277" s="17">
        <v>3.1541277039184483</v>
      </c>
      <c r="AD277" s="17">
        <v>2.1528467166367435</v>
      </c>
      <c r="AE277" s="32">
        <v>1369.0448151796709</v>
      </c>
      <c r="AF277" s="90">
        <v>452509.69411064079</v>
      </c>
      <c r="AG277" s="91">
        <v>4.7095996206151245</v>
      </c>
      <c r="AH277" s="92">
        <v>1767.565306895953</v>
      </c>
      <c r="AI277" s="17">
        <v>178.34033311449406</v>
      </c>
      <c r="AJ277" s="17">
        <v>100.83642030559398</v>
      </c>
      <c r="AK277" s="17">
        <v>77.043677286547549</v>
      </c>
      <c r="AL277" s="17">
        <v>177.94609362930902</v>
      </c>
      <c r="AM277" s="17">
        <v>190.4457168455346</v>
      </c>
      <c r="AN277" s="17">
        <v>56.844296789329995</v>
      </c>
      <c r="AO277" s="31">
        <v>3.8624464735862212</v>
      </c>
      <c r="AP277" s="17">
        <v>116.20631359021772</v>
      </c>
      <c r="AQ277" s="17">
        <v>124.27223102894355</v>
      </c>
      <c r="AR277" s="17">
        <v>107.20275375078339</v>
      </c>
      <c r="AS277" s="17">
        <v>10.269096952700142</v>
      </c>
      <c r="AT277" s="17">
        <v>460.97926347751252</v>
      </c>
      <c r="AU277" s="17">
        <v>5.1114967259148161</v>
      </c>
      <c r="AV277" s="17">
        <v>11.510953806732072</v>
      </c>
      <c r="AW277" s="17">
        <v>4.5548608558796939</v>
      </c>
      <c r="AX277" s="17">
        <v>22.242937204306337</v>
      </c>
      <c r="AY277" s="17">
        <v>43.510135131566898</v>
      </c>
      <c r="AZ277" s="17">
        <v>2.5582598864909087</v>
      </c>
      <c r="BA277" s="17">
        <v>1.1646603687639085</v>
      </c>
      <c r="BB277" s="17">
        <v>14.830489837621879</v>
      </c>
      <c r="BC277" s="17">
        <v>34.096877266263249</v>
      </c>
      <c r="BD277" s="17">
        <v>26.809257372674207</v>
      </c>
      <c r="BE277" s="17">
        <v>33.635674321167457</v>
      </c>
      <c r="BF277" s="17">
        <v>88.045415406201272</v>
      </c>
      <c r="BG277" s="17">
        <v>11.246895736485392</v>
      </c>
      <c r="BH277" s="17">
        <v>11.639226006612958</v>
      </c>
      <c r="BI277" s="17">
        <v>16.854672575133375</v>
      </c>
      <c r="BJ277" s="17">
        <v>2.8297485229672001</v>
      </c>
      <c r="BK277" s="17">
        <v>59.772729758730108</v>
      </c>
      <c r="BL277" s="17">
        <v>10.073121997727982</v>
      </c>
      <c r="BM277" s="17">
        <v>9.7250565550457519</v>
      </c>
    </row>
    <row r="278" spans="2:65" x14ac:dyDescent="0.15">
      <c r="D278" t="s">
        <v>812</v>
      </c>
      <c r="E278" s="35">
        <v>1.6563112380554434</v>
      </c>
      <c r="F278" s="35">
        <v>0.59626599839350547</v>
      </c>
      <c r="G278" s="35">
        <v>0.46624696496946455</v>
      </c>
      <c r="H278" s="35">
        <v>0.36426408648912195</v>
      </c>
      <c r="I278" s="35">
        <v>0.19229552564533692</v>
      </c>
      <c r="J278" s="35">
        <v>0.43783764575618561</v>
      </c>
      <c r="K278" s="35">
        <v>0.44100041677179352</v>
      </c>
      <c r="L278" s="35">
        <v>0.26065851893994146</v>
      </c>
      <c r="M278" s="35">
        <v>0.54155479724244515</v>
      </c>
      <c r="N278" s="35">
        <v>0.75809670550927211</v>
      </c>
      <c r="O278" s="35">
        <v>0.12828296851628157</v>
      </c>
      <c r="P278" s="35">
        <v>0.26966840981985402</v>
      </c>
      <c r="Q278" s="35">
        <v>0.51524145323631843</v>
      </c>
      <c r="R278" s="35">
        <v>0.36560926556260415</v>
      </c>
      <c r="S278" s="35">
        <v>0.735862324432075</v>
      </c>
      <c r="T278" s="35">
        <v>0.60182968415967375</v>
      </c>
      <c r="U278" s="35">
        <v>0.60764403128406297</v>
      </c>
      <c r="V278" s="35">
        <v>0.21568996443828345</v>
      </c>
      <c r="W278" s="35">
        <v>0.23000470911958035</v>
      </c>
      <c r="X278" s="35">
        <v>0.29170169462401413</v>
      </c>
      <c r="Y278" s="35">
        <v>1.5029750541865692</v>
      </c>
      <c r="Z278" s="35">
        <v>1.0056791010438564</v>
      </c>
      <c r="AA278" s="35">
        <v>0.3637211145947396</v>
      </c>
      <c r="AB278" s="35">
        <v>0.37021876109427809</v>
      </c>
      <c r="AC278" s="35">
        <v>0.36590631484124087</v>
      </c>
      <c r="AD278" s="35">
        <v>0.22736585444564122</v>
      </c>
      <c r="AE278" s="87">
        <v>617.31808742068279</v>
      </c>
      <c r="AF278" s="93">
        <v>233660.41199069604</v>
      </c>
      <c r="AG278" s="91">
        <v>0.22803626886834774</v>
      </c>
      <c r="AH278" s="94">
        <v>915.7152543547727</v>
      </c>
      <c r="AI278" s="35">
        <v>44.896113610774364</v>
      </c>
      <c r="AJ278" s="35">
        <v>31.638066742778644</v>
      </c>
      <c r="AK278" s="35">
        <v>27.656272089159653</v>
      </c>
      <c r="AL278" s="35">
        <v>45.120835087730214</v>
      </c>
      <c r="AM278" s="35">
        <v>6.4586088626097435</v>
      </c>
      <c r="AN278" s="35">
        <v>11.718464111934132</v>
      </c>
      <c r="AO278" s="36">
        <v>0.44434664587608991</v>
      </c>
      <c r="AP278" s="35">
        <v>33.845150304763031</v>
      </c>
      <c r="AQ278" s="35">
        <v>31.099836137006172</v>
      </c>
      <c r="AR278" s="35">
        <v>18.338383136531096</v>
      </c>
      <c r="AS278" s="35">
        <v>0.9564310243206553</v>
      </c>
      <c r="AT278" s="35">
        <v>53.626501125737391</v>
      </c>
      <c r="AU278" s="35">
        <v>0.83138293990574297</v>
      </c>
      <c r="AV278" s="35">
        <v>1.3400334122974142</v>
      </c>
      <c r="AW278" s="35">
        <v>0.54793245875260332</v>
      </c>
      <c r="AX278" s="35">
        <v>4.9935503875877627</v>
      </c>
      <c r="AY278" s="35">
        <v>11.923428859146721</v>
      </c>
      <c r="AZ278" s="35">
        <v>0.5231906930778526</v>
      </c>
      <c r="BA278" s="35">
        <v>0.21558205244121917</v>
      </c>
      <c r="BB278" s="35">
        <v>3.0465870380868796</v>
      </c>
      <c r="BC278" s="35">
        <v>8.9673939242369407</v>
      </c>
      <c r="BD278" s="35">
        <v>6.3370448401761328</v>
      </c>
      <c r="BE278" s="35">
        <v>8.4563116668965819</v>
      </c>
      <c r="BF278" s="35">
        <v>18.924740425626197</v>
      </c>
      <c r="BG278" s="35">
        <v>5.6205553320014703</v>
      </c>
      <c r="BH278" s="35">
        <v>1.9238324358310015</v>
      </c>
      <c r="BI278" s="35">
        <v>4.3905786689634319</v>
      </c>
      <c r="BJ278" s="35">
        <v>0.47437070379526347</v>
      </c>
      <c r="BK278" s="35">
        <v>13.067129662794562</v>
      </c>
      <c r="BL278" s="35">
        <v>0.88433038451216261</v>
      </c>
      <c r="BM278" s="35">
        <v>1.9360606006746661</v>
      </c>
    </row>
    <row r="279" spans="2:65" x14ac:dyDescent="0.15">
      <c r="B279" s="12"/>
      <c r="C279" s="12"/>
      <c r="D279" t="s">
        <v>813</v>
      </c>
      <c r="E279" s="95">
        <v>0.11974132221430017</v>
      </c>
      <c r="F279" s="95">
        <v>0.11962394586346406</v>
      </c>
      <c r="G279" s="95">
        <v>9.5686341677906517E-2</v>
      </c>
      <c r="H279" s="95">
        <v>0.23151607526684775</v>
      </c>
      <c r="I279" s="95">
        <v>0.16693295304500366</v>
      </c>
      <c r="J279" s="95">
        <v>0.17943162115014602</v>
      </c>
      <c r="K279" s="95">
        <v>0.19609714726279301</v>
      </c>
      <c r="L279" s="95">
        <v>0.20443102769370541</v>
      </c>
      <c r="M279" s="95">
        <v>0.12655289670952186</v>
      </c>
      <c r="N279" s="95">
        <v>0.21610178361479979</v>
      </c>
      <c r="O279" s="95">
        <v>0.2127232512114004</v>
      </c>
      <c r="P279" s="95">
        <v>0.15123726970279619</v>
      </c>
      <c r="Q279" s="95">
        <v>0.13273672368333583</v>
      </c>
      <c r="R279" s="95">
        <v>9.5137179700191338E-2</v>
      </c>
      <c r="S279" s="95">
        <v>0.14911873787780486</v>
      </c>
      <c r="T279" s="95">
        <v>0.21398214839473592</v>
      </c>
      <c r="U279" s="95">
        <v>0.13291790504366763</v>
      </c>
      <c r="V279" s="95">
        <v>0.1554222068081611</v>
      </c>
      <c r="W279" s="95">
        <v>0.10937956494945332</v>
      </c>
      <c r="X279" s="95">
        <v>0.14330299890329626</v>
      </c>
      <c r="Y279" s="95">
        <v>7.3700797732027354E-2</v>
      </c>
      <c r="Z279" s="95">
        <v>0.18874842500474268</v>
      </c>
      <c r="AA279" s="95">
        <v>0.11647399611869036</v>
      </c>
      <c r="AB279" s="95">
        <v>0.27249080685859256</v>
      </c>
      <c r="AC279" s="95">
        <v>0.11600871911009396</v>
      </c>
      <c r="AD279" s="95">
        <v>0.10561172455456584</v>
      </c>
      <c r="AE279" s="95">
        <v>0.45091152647159116</v>
      </c>
      <c r="AF279" s="95">
        <v>0.51636553875366242</v>
      </c>
      <c r="AG279" s="95">
        <v>4.8419459664930865E-2</v>
      </c>
      <c r="AH279" s="95">
        <v>0.5180658676554778</v>
      </c>
      <c r="AI279" s="95">
        <v>0.25174402686548292</v>
      </c>
      <c r="AJ279" s="95">
        <v>0.31375634564274096</v>
      </c>
      <c r="AK279" s="95">
        <v>0.35896874426564607</v>
      </c>
      <c r="AL279" s="95">
        <v>0.25356462829537768</v>
      </c>
      <c r="AM279" s="95">
        <v>3.3913122172488382E-2</v>
      </c>
      <c r="AN279" s="95">
        <v>0.20615021688743551</v>
      </c>
      <c r="AO279" s="95">
        <v>0.11504279707558536</v>
      </c>
      <c r="AP279" s="95">
        <v>0.29125052898685294</v>
      </c>
      <c r="AQ279" s="95">
        <v>0.25025571585467782</v>
      </c>
      <c r="AR279" s="95">
        <v>0.17106261261872752</v>
      </c>
      <c r="AS279" s="95">
        <v>9.313681901398084E-2</v>
      </c>
      <c r="AT279" s="95">
        <v>0.11633169943739433</v>
      </c>
      <c r="AU279" s="95">
        <v>0.16264960822349905</v>
      </c>
      <c r="AV279" s="95">
        <v>0.11641375986703277</v>
      </c>
      <c r="AW279" s="95">
        <v>0.12029620137469149</v>
      </c>
      <c r="AX279" s="95">
        <v>0.22450049387456744</v>
      </c>
      <c r="AY279" s="95">
        <v>0.27403796432928551</v>
      </c>
      <c r="AZ279" s="95">
        <v>0.2045103766980837</v>
      </c>
      <c r="BA279" s="95">
        <v>0.18510293491829152</v>
      </c>
      <c r="BB279" s="95">
        <v>0.20542726986389348</v>
      </c>
      <c r="BC279" s="95">
        <v>0.26299751306286406</v>
      </c>
      <c r="BD279" s="95">
        <v>0.2363752472545276</v>
      </c>
      <c r="BE279" s="95">
        <v>0.2514090125309274</v>
      </c>
      <c r="BF279" s="95">
        <v>0.21494293982618062</v>
      </c>
      <c r="BG279" s="95">
        <v>0.49974281470114085</v>
      </c>
      <c r="BH279" s="95">
        <v>0.16528869142483824</v>
      </c>
      <c r="BI279" s="95">
        <v>0.26049623031188951</v>
      </c>
      <c r="BJ279" s="95">
        <v>0.16763705323816222</v>
      </c>
      <c r="BK279" s="95">
        <v>0.21861356701524981</v>
      </c>
      <c r="BL279" s="95">
        <v>8.7791092444986327E-2</v>
      </c>
      <c r="BM279" s="95">
        <v>0.19907962382698532</v>
      </c>
    </row>
  </sheetData>
  <phoneticPr fontId="0" type="noConversion"/>
  <conditionalFormatting sqref="B272:D279">
    <cfRule type="cellIs" dxfId="78" priority="1" stopIfTrue="1" operator="equal">
      <formula>#REF!</formula>
    </cfRule>
  </conditionalFormatting>
  <pageMargins left="0.75" right="0.75" top="1" bottom="1" header="0.5" footer="0.5"/>
  <pageSetup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C000"/>
  </sheetPr>
  <dimension ref="A1:K294"/>
  <sheetViews>
    <sheetView tabSelected="1" zoomScale="150" zoomScaleNormal="150" workbookViewId="0">
      <pane xSplit="4" ySplit="4" topLeftCell="E5" activePane="bottomRight" state="frozen"/>
      <selection pane="topRight" activeCell="E1" sqref="E1"/>
      <selection pane="bottomLeft" activeCell="A5" sqref="A5"/>
      <selection pane="bottomRight" activeCell="D23" sqref="D23"/>
    </sheetView>
  </sheetViews>
  <sheetFormatPr baseColWidth="10" defaultColWidth="8.83203125" defaultRowHeight="13" x14ac:dyDescent="0.15"/>
  <cols>
    <col min="1" max="1" width="12.1640625" bestFit="1" customWidth="1"/>
    <col min="2" max="2" width="17.5" bestFit="1" customWidth="1"/>
    <col min="3" max="3" width="64" bestFit="1" customWidth="1"/>
    <col min="4" max="4" width="35.1640625" bestFit="1" customWidth="1"/>
    <col min="5" max="5" width="12.1640625" bestFit="1" customWidth="1"/>
    <col min="6" max="6" width="10" bestFit="1" customWidth="1"/>
    <col min="7" max="7" width="9.5" bestFit="1" customWidth="1"/>
    <col min="8" max="8" width="9.83203125" bestFit="1" customWidth="1"/>
    <col min="9" max="9" width="11.83203125" bestFit="1" customWidth="1"/>
    <col min="10" max="10" width="14" bestFit="1" customWidth="1"/>
    <col min="11" max="11" width="14.83203125" bestFit="1" customWidth="1"/>
  </cols>
  <sheetData>
    <row r="1" spans="1:11" x14ac:dyDescent="0.15">
      <c r="A1" s="18"/>
      <c r="B1" s="18"/>
      <c r="C1" s="18" t="s">
        <v>169</v>
      </c>
      <c r="D1" s="19" t="s">
        <v>893</v>
      </c>
      <c r="E1" s="18"/>
      <c r="F1" s="18"/>
      <c r="G1" s="18"/>
      <c r="H1" s="18"/>
      <c r="I1" s="18"/>
      <c r="J1" s="18"/>
      <c r="K1" s="18"/>
    </row>
    <row r="2" spans="1:11" x14ac:dyDescent="0.15">
      <c r="A2" s="18"/>
      <c r="B2" s="18"/>
      <c r="C2" s="18"/>
      <c r="D2" s="18"/>
      <c r="E2" s="20">
        <v>1</v>
      </c>
      <c r="F2" s="37">
        <v>0.1573</v>
      </c>
      <c r="G2" s="37">
        <v>0.28100000000000003</v>
      </c>
      <c r="H2" s="37">
        <v>9.06E-2</v>
      </c>
      <c r="I2" s="37">
        <v>8.5300000000000001E-2</v>
      </c>
      <c r="J2" s="37">
        <v>4.8300000000000003E-2</v>
      </c>
      <c r="K2" s="37">
        <v>0.33750000000000002</v>
      </c>
    </row>
    <row r="3" spans="1:11" x14ac:dyDescent="0.15">
      <c r="A3" s="18"/>
      <c r="B3" s="18"/>
      <c r="C3" s="18"/>
      <c r="D3" s="18"/>
      <c r="E3" s="19" t="s">
        <v>170</v>
      </c>
      <c r="F3" s="19" t="s">
        <v>171</v>
      </c>
      <c r="G3" s="19"/>
      <c r="H3" s="19"/>
      <c r="I3" s="19" t="s">
        <v>172</v>
      </c>
      <c r="J3" s="19"/>
      <c r="K3" s="19" t="s">
        <v>173</v>
      </c>
    </row>
    <row r="4" spans="1:11" x14ac:dyDescent="0.15">
      <c r="A4" s="18" t="s">
        <v>174</v>
      </c>
      <c r="B4" s="18" t="s">
        <v>175</v>
      </c>
      <c r="C4" s="18" t="s">
        <v>176</v>
      </c>
      <c r="D4" s="18" t="s">
        <v>177</v>
      </c>
      <c r="E4" s="19" t="s">
        <v>178</v>
      </c>
      <c r="F4" s="19" t="s">
        <v>179</v>
      </c>
      <c r="G4" s="19" t="s">
        <v>180</v>
      </c>
      <c r="H4" s="19" t="s">
        <v>181</v>
      </c>
      <c r="I4" s="19" t="s">
        <v>182</v>
      </c>
      <c r="J4" s="19" t="s">
        <v>183</v>
      </c>
      <c r="K4" s="19" t="s">
        <v>184</v>
      </c>
    </row>
    <row r="5" spans="1:11" x14ac:dyDescent="0.15">
      <c r="A5" s="13"/>
      <c r="B5" s="12"/>
      <c r="C5" s="12"/>
      <c r="D5" s="12"/>
      <c r="E5" s="16"/>
      <c r="F5" s="16"/>
      <c r="G5" s="16"/>
      <c r="H5" s="16"/>
      <c r="I5" s="16"/>
      <c r="J5" s="16"/>
      <c r="K5" s="16"/>
    </row>
    <row r="6" spans="1:11" x14ac:dyDescent="0.15">
      <c r="A6" s="96">
        <v>111500100</v>
      </c>
      <c r="B6" s="14" t="s">
        <v>185</v>
      </c>
      <c r="C6" s="14" t="s">
        <v>186</v>
      </c>
      <c r="D6" s="97" t="s">
        <v>187</v>
      </c>
      <c r="E6" s="98">
        <v>83.1</v>
      </c>
      <c r="F6" s="98">
        <v>92.5</v>
      </c>
      <c r="G6" s="98">
        <v>58.8</v>
      </c>
      <c r="H6" s="98">
        <v>123.4</v>
      </c>
      <c r="I6" s="98">
        <v>88.3</v>
      </c>
      <c r="J6" s="98">
        <v>78</v>
      </c>
      <c r="K6" s="98">
        <v>87.5</v>
      </c>
    </row>
    <row r="7" spans="1:11" x14ac:dyDescent="0.15">
      <c r="A7" s="96">
        <v>112220125</v>
      </c>
      <c r="B7" s="14" t="s">
        <v>185</v>
      </c>
      <c r="C7" s="97" t="s">
        <v>188</v>
      </c>
      <c r="D7" s="97" t="s">
        <v>189</v>
      </c>
      <c r="E7" s="98">
        <v>92</v>
      </c>
      <c r="F7" s="98">
        <v>96.5</v>
      </c>
      <c r="G7" s="98">
        <v>78.3</v>
      </c>
      <c r="H7" s="98">
        <v>104.1</v>
      </c>
      <c r="I7" s="98">
        <v>96.9</v>
      </c>
      <c r="J7" s="98">
        <v>91.9</v>
      </c>
      <c r="K7" s="98">
        <v>96.8</v>
      </c>
    </row>
    <row r="8" spans="1:11" x14ac:dyDescent="0.15">
      <c r="A8" s="96">
        <v>113820200</v>
      </c>
      <c r="B8" s="14" t="s">
        <v>185</v>
      </c>
      <c r="C8" s="97" t="s">
        <v>190</v>
      </c>
      <c r="D8" s="97" t="s">
        <v>191</v>
      </c>
      <c r="E8" s="98">
        <v>91.9</v>
      </c>
      <c r="F8" s="98">
        <v>91.6</v>
      </c>
      <c r="G8" s="98">
        <v>80.099999999999994</v>
      </c>
      <c r="H8" s="98">
        <v>101.7</v>
      </c>
      <c r="I8" s="98">
        <v>90.2</v>
      </c>
      <c r="J8" s="98">
        <v>98.5</v>
      </c>
      <c r="K8" s="98">
        <v>98.7</v>
      </c>
    </row>
    <row r="9" spans="1:11" x14ac:dyDescent="0.15">
      <c r="A9" s="96">
        <v>119460235</v>
      </c>
      <c r="B9" s="14" t="s">
        <v>185</v>
      </c>
      <c r="C9" s="97" t="s">
        <v>192</v>
      </c>
      <c r="D9" s="97" t="s">
        <v>193</v>
      </c>
      <c r="E9" s="98">
        <v>85.5</v>
      </c>
      <c r="F9" s="98">
        <v>97.5</v>
      </c>
      <c r="G9" s="98">
        <v>64.8</v>
      </c>
      <c r="H9" s="98">
        <v>96.9</v>
      </c>
      <c r="I9" s="98">
        <v>87.6</v>
      </c>
      <c r="J9" s="98">
        <v>78.400000000000006</v>
      </c>
      <c r="K9" s="98">
        <v>94.7</v>
      </c>
    </row>
    <row r="10" spans="1:11" x14ac:dyDescent="0.15">
      <c r="A10" s="96">
        <v>120020250</v>
      </c>
      <c r="B10" s="14" t="s">
        <v>185</v>
      </c>
      <c r="C10" s="97" t="s">
        <v>194</v>
      </c>
      <c r="D10" s="97" t="s">
        <v>195</v>
      </c>
      <c r="E10" s="98">
        <v>92.5</v>
      </c>
      <c r="F10" s="98">
        <v>105.1</v>
      </c>
      <c r="G10" s="98">
        <v>74.7</v>
      </c>
      <c r="H10" s="98">
        <v>87.7</v>
      </c>
      <c r="I10" s="98">
        <v>84.1</v>
      </c>
      <c r="J10" s="98">
        <v>101.2</v>
      </c>
      <c r="K10" s="98">
        <v>103.6</v>
      </c>
    </row>
    <row r="11" spans="1:11" x14ac:dyDescent="0.15">
      <c r="A11" s="96">
        <v>122520300</v>
      </c>
      <c r="B11" s="14" t="s">
        <v>185</v>
      </c>
      <c r="C11" s="97" t="s">
        <v>196</v>
      </c>
      <c r="D11" s="97" t="s">
        <v>197</v>
      </c>
      <c r="E11" s="98">
        <v>84.5</v>
      </c>
      <c r="F11" s="98">
        <v>97.2</v>
      </c>
      <c r="G11" s="98">
        <v>64.2</v>
      </c>
      <c r="H11" s="98">
        <v>98.8</v>
      </c>
      <c r="I11" s="98">
        <v>93.8</v>
      </c>
      <c r="J11" s="98">
        <v>78.099999999999994</v>
      </c>
      <c r="K11" s="98">
        <v>90.3</v>
      </c>
    </row>
    <row r="12" spans="1:11" x14ac:dyDescent="0.15">
      <c r="A12" s="96">
        <v>126620500</v>
      </c>
      <c r="B12" s="14" t="s">
        <v>185</v>
      </c>
      <c r="C12" s="97" t="s">
        <v>198</v>
      </c>
      <c r="D12" s="97" t="s">
        <v>199</v>
      </c>
      <c r="E12" s="98">
        <v>91.5</v>
      </c>
      <c r="F12" s="98">
        <v>98.1</v>
      </c>
      <c r="G12" s="98">
        <v>74.900000000000006</v>
      </c>
      <c r="H12" s="98">
        <v>98.1</v>
      </c>
      <c r="I12" s="98">
        <v>91.2</v>
      </c>
      <c r="J12" s="98">
        <v>94.1</v>
      </c>
      <c r="K12" s="98">
        <v>100.1</v>
      </c>
    </row>
    <row r="13" spans="1:11" x14ac:dyDescent="0.15">
      <c r="A13" s="96">
        <v>133660600</v>
      </c>
      <c r="B13" s="14" t="s">
        <v>185</v>
      </c>
      <c r="C13" s="97" t="s">
        <v>200</v>
      </c>
      <c r="D13" s="97" t="s">
        <v>201</v>
      </c>
      <c r="E13" s="98">
        <v>84.3</v>
      </c>
      <c r="F13" s="98">
        <v>100.9</v>
      </c>
      <c r="G13" s="98">
        <v>60.1</v>
      </c>
      <c r="H13" s="98">
        <v>99.2</v>
      </c>
      <c r="I13" s="98">
        <v>85.7</v>
      </c>
      <c r="J13" s="98">
        <v>98.9</v>
      </c>
      <c r="K13" s="98">
        <v>90.2</v>
      </c>
    </row>
    <row r="14" spans="1:11" x14ac:dyDescent="0.15">
      <c r="A14" s="96">
        <v>133860700</v>
      </c>
      <c r="B14" s="14" t="s">
        <v>185</v>
      </c>
      <c r="C14" s="97" t="s">
        <v>202</v>
      </c>
      <c r="D14" s="97" t="s">
        <v>203</v>
      </c>
      <c r="E14" s="98">
        <v>87.3</v>
      </c>
      <c r="F14" s="98">
        <v>97.8</v>
      </c>
      <c r="G14" s="98">
        <v>72.099999999999994</v>
      </c>
      <c r="H14" s="98">
        <v>100.4</v>
      </c>
      <c r="I14" s="98">
        <v>89.8</v>
      </c>
      <c r="J14" s="98">
        <v>84.6</v>
      </c>
      <c r="K14" s="98">
        <v>91.2</v>
      </c>
    </row>
    <row r="15" spans="1:11" x14ac:dyDescent="0.15">
      <c r="A15" s="96">
        <v>211260100</v>
      </c>
      <c r="B15" s="14" t="s">
        <v>204</v>
      </c>
      <c r="C15" s="97" t="s">
        <v>205</v>
      </c>
      <c r="D15" s="97" t="s">
        <v>206</v>
      </c>
      <c r="E15" s="98">
        <v>126.7</v>
      </c>
      <c r="F15" s="98">
        <v>124.6</v>
      </c>
      <c r="G15" s="98">
        <v>136.69999999999999</v>
      </c>
      <c r="H15" s="98">
        <v>118</v>
      </c>
      <c r="I15" s="98">
        <v>114.3</v>
      </c>
      <c r="J15" s="98">
        <v>150.5</v>
      </c>
      <c r="K15" s="98">
        <v>121.4</v>
      </c>
    </row>
    <row r="16" spans="1:11" x14ac:dyDescent="0.15">
      <c r="A16" s="96">
        <v>221820300</v>
      </c>
      <c r="B16" s="14" t="s">
        <v>204</v>
      </c>
      <c r="C16" s="97" t="s">
        <v>207</v>
      </c>
      <c r="D16" s="97" t="s">
        <v>208</v>
      </c>
      <c r="E16" s="98">
        <v>123</v>
      </c>
      <c r="F16" s="98">
        <v>122.1</v>
      </c>
      <c r="G16" s="98">
        <v>101</v>
      </c>
      <c r="H16" s="98">
        <v>209.9</v>
      </c>
      <c r="I16" s="98">
        <v>112.4</v>
      </c>
      <c r="J16" s="98">
        <v>154.80000000000001</v>
      </c>
      <c r="K16" s="98">
        <v>116.4</v>
      </c>
    </row>
    <row r="17" spans="1:11" x14ac:dyDescent="0.15">
      <c r="A17" s="96">
        <v>227940400</v>
      </c>
      <c r="B17" s="14" t="s">
        <v>204</v>
      </c>
      <c r="C17" s="97" t="s">
        <v>209</v>
      </c>
      <c r="D17" s="97" t="s">
        <v>210</v>
      </c>
      <c r="E17" s="98">
        <v>128</v>
      </c>
      <c r="F17" s="98">
        <v>136.19999999999999</v>
      </c>
      <c r="G17" s="98">
        <v>142.69999999999999</v>
      </c>
      <c r="H17" s="98">
        <v>133.6</v>
      </c>
      <c r="I17" s="98">
        <v>115.1</v>
      </c>
      <c r="J17" s="98">
        <v>153.1</v>
      </c>
      <c r="K17" s="98">
        <v>110</v>
      </c>
    </row>
    <row r="18" spans="1:11" x14ac:dyDescent="0.15">
      <c r="A18" s="96">
        <v>288888550</v>
      </c>
      <c r="B18" s="14" t="s">
        <v>204</v>
      </c>
      <c r="C18" s="97" t="s">
        <v>838</v>
      </c>
      <c r="D18" s="97" t="s">
        <v>814</v>
      </c>
      <c r="E18" s="98">
        <v>128.69999999999999</v>
      </c>
      <c r="F18" s="98">
        <v>153.1</v>
      </c>
      <c r="G18" s="98">
        <v>105.9</v>
      </c>
      <c r="H18" s="98">
        <v>126</v>
      </c>
      <c r="I18" s="98">
        <v>129.4</v>
      </c>
      <c r="J18" s="98">
        <v>156.5</v>
      </c>
      <c r="K18" s="98">
        <v>132.9</v>
      </c>
    </row>
    <row r="19" spans="1:11" x14ac:dyDescent="0.15">
      <c r="A19" s="96">
        <v>429420150</v>
      </c>
      <c r="B19" s="14" t="s">
        <v>211</v>
      </c>
      <c r="C19" s="14" t="s">
        <v>214</v>
      </c>
      <c r="D19" s="97" t="s">
        <v>215</v>
      </c>
      <c r="E19" s="98">
        <v>90.6</v>
      </c>
      <c r="F19" s="98">
        <v>93.6</v>
      </c>
      <c r="G19" s="98">
        <v>96.7</v>
      </c>
      <c r="H19" s="98">
        <v>90.2</v>
      </c>
      <c r="I19" s="98">
        <v>96.5</v>
      </c>
      <c r="J19" s="98">
        <v>92.1</v>
      </c>
      <c r="K19" s="98">
        <v>82.6</v>
      </c>
    </row>
    <row r="20" spans="1:11" x14ac:dyDescent="0.15">
      <c r="A20" s="96">
        <v>422380300</v>
      </c>
      <c r="B20" s="14" t="s">
        <v>211</v>
      </c>
      <c r="C20" s="97" t="s">
        <v>212</v>
      </c>
      <c r="D20" s="97" t="s">
        <v>213</v>
      </c>
      <c r="E20" s="98">
        <v>114.8</v>
      </c>
      <c r="F20" s="98">
        <v>110.4</v>
      </c>
      <c r="G20" s="98">
        <v>132.5</v>
      </c>
      <c r="H20" s="98">
        <v>89.6</v>
      </c>
      <c r="I20" s="98">
        <v>112.9</v>
      </c>
      <c r="J20" s="98">
        <v>104.4</v>
      </c>
      <c r="K20" s="98">
        <v>110.7</v>
      </c>
    </row>
    <row r="21" spans="1:11" x14ac:dyDescent="0.15">
      <c r="A21" s="96">
        <v>429420400</v>
      </c>
      <c r="B21" s="14" t="s">
        <v>211</v>
      </c>
      <c r="C21" s="97" t="s">
        <v>214</v>
      </c>
      <c r="D21" s="97" t="s">
        <v>216</v>
      </c>
      <c r="E21" s="98">
        <v>131.9</v>
      </c>
      <c r="F21" s="98">
        <v>121.1</v>
      </c>
      <c r="G21" s="98">
        <v>188.2</v>
      </c>
      <c r="H21" s="98">
        <v>89.1</v>
      </c>
      <c r="I21" s="98">
        <v>98.5</v>
      </c>
      <c r="J21" s="98">
        <v>96.9</v>
      </c>
      <c r="K21" s="98">
        <v>114.9</v>
      </c>
    </row>
    <row r="22" spans="1:11" x14ac:dyDescent="0.15">
      <c r="A22" s="96">
        <v>438060600</v>
      </c>
      <c r="B22" s="14" t="s">
        <v>211</v>
      </c>
      <c r="C22" s="14" t="s">
        <v>217</v>
      </c>
      <c r="D22" s="97" t="s">
        <v>218</v>
      </c>
      <c r="E22" s="98">
        <v>104.3</v>
      </c>
      <c r="F22" s="98">
        <v>99.5</v>
      </c>
      <c r="G22" s="98">
        <v>124</v>
      </c>
      <c r="H22" s="98">
        <v>102.7</v>
      </c>
      <c r="I22" s="98">
        <v>106.5</v>
      </c>
      <c r="J22" s="98">
        <v>93.4</v>
      </c>
      <c r="K22" s="98">
        <v>91.7</v>
      </c>
    </row>
    <row r="23" spans="1:11" x14ac:dyDescent="0.15">
      <c r="A23" s="96">
        <v>439150650</v>
      </c>
      <c r="B23" s="14" t="s">
        <v>211</v>
      </c>
      <c r="C23" s="97" t="s">
        <v>220</v>
      </c>
      <c r="D23" s="97" t="s">
        <v>221</v>
      </c>
      <c r="E23" s="98">
        <v>116</v>
      </c>
      <c r="F23" s="98">
        <v>100.9</v>
      </c>
      <c r="G23" s="98">
        <v>143.9</v>
      </c>
      <c r="H23" s="98">
        <v>90.4</v>
      </c>
      <c r="I23" s="98">
        <v>109.9</v>
      </c>
      <c r="J23" s="98">
        <v>94.2</v>
      </c>
      <c r="K23" s="98">
        <v>111.2</v>
      </c>
    </row>
    <row r="24" spans="1:11" x14ac:dyDescent="0.15">
      <c r="A24" s="96">
        <v>438060750</v>
      </c>
      <c r="B24" s="14" t="s">
        <v>211</v>
      </c>
      <c r="C24" s="97" t="s">
        <v>217</v>
      </c>
      <c r="D24" s="97" t="s">
        <v>219</v>
      </c>
      <c r="E24" s="98">
        <v>98.4</v>
      </c>
      <c r="F24" s="98">
        <v>92.3</v>
      </c>
      <c r="G24" s="98">
        <v>100.6</v>
      </c>
      <c r="H24" s="98">
        <v>128</v>
      </c>
      <c r="I24" s="98">
        <v>92.4</v>
      </c>
      <c r="J24" s="98">
        <v>84.7</v>
      </c>
      <c r="K24" s="98">
        <v>95</v>
      </c>
    </row>
    <row r="25" spans="1:11" x14ac:dyDescent="0.15">
      <c r="A25" s="96">
        <v>446060850</v>
      </c>
      <c r="B25" s="14" t="s">
        <v>211</v>
      </c>
      <c r="C25" s="14" t="s">
        <v>222</v>
      </c>
      <c r="D25" s="97" t="s">
        <v>223</v>
      </c>
      <c r="E25" s="98">
        <v>103.7</v>
      </c>
      <c r="F25" s="98">
        <v>103.9</v>
      </c>
      <c r="G25" s="98">
        <v>105.5</v>
      </c>
      <c r="H25" s="98">
        <v>97.8</v>
      </c>
      <c r="I25" s="98">
        <v>106.7</v>
      </c>
      <c r="J25" s="98">
        <v>101.3</v>
      </c>
      <c r="K25" s="98">
        <v>103.2</v>
      </c>
    </row>
    <row r="26" spans="1:11" x14ac:dyDescent="0.15">
      <c r="A26" s="96">
        <v>449740900</v>
      </c>
      <c r="B26" s="14" t="s">
        <v>211</v>
      </c>
      <c r="C26" s="97" t="s">
        <v>224</v>
      </c>
      <c r="D26" s="97" t="s">
        <v>225</v>
      </c>
      <c r="E26" s="98">
        <v>95.8</v>
      </c>
      <c r="F26" s="98">
        <v>98.6</v>
      </c>
      <c r="G26" s="98">
        <v>87.2</v>
      </c>
      <c r="H26" s="98">
        <v>107.6</v>
      </c>
      <c r="I26" s="98">
        <v>97.5</v>
      </c>
      <c r="J26" s="98">
        <v>101.3</v>
      </c>
      <c r="K26" s="98">
        <v>97.2</v>
      </c>
    </row>
    <row r="27" spans="1:11" x14ac:dyDescent="0.15">
      <c r="A27" s="96">
        <v>530780125</v>
      </c>
      <c r="B27" s="14" t="s">
        <v>226</v>
      </c>
      <c r="C27" s="97" t="s">
        <v>233</v>
      </c>
      <c r="D27" s="97" t="s">
        <v>234</v>
      </c>
      <c r="E27" s="98">
        <v>83.5</v>
      </c>
      <c r="F27" s="98">
        <v>88.5</v>
      </c>
      <c r="G27" s="98">
        <v>73.5</v>
      </c>
      <c r="H27" s="98">
        <v>95.8</v>
      </c>
      <c r="I27" s="98">
        <v>91.1</v>
      </c>
      <c r="J27" s="98">
        <v>85</v>
      </c>
      <c r="K27" s="98">
        <v>84.1</v>
      </c>
    </row>
    <row r="28" spans="1:11" x14ac:dyDescent="0.15">
      <c r="A28" s="96">
        <v>522220300</v>
      </c>
      <c r="B28" s="14" t="s">
        <v>226</v>
      </c>
      <c r="C28" s="97" t="s">
        <v>227</v>
      </c>
      <c r="D28" s="97" t="s">
        <v>228</v>
      </c>
      <c r="E28" s="98">
        <v>91.1</v>
      </c>
      <c r="F28" s="98">
        <v>90.5</v>
      </c>
      <c r="G28" s="98">
        <v>79.400000000000006</v>
      </c>
      <c r="H28" s="98">
        <v>94.8</v>
      </c>
      <c r="I28" s="98">
        <v>100.7</v>
      </c>
      <c r="J28" s="98">
        <v>85.1</v>
      </c>
      <c r="K28" s="98">
        <v>98.7</v>
      </c>
    </row>
    <row r="29" spans="1:11" x14ac:dyDescent="0.15">
      <c r="A29" s="96">
        <v>526300500</v>
      </c>
      <c r="B29" s="14" t="s">
        <v>226</v>
      </c>
      <c r="C29" s="97" t="s">
        <v>229</v>
      </c>
      <c r="D29" s="97" t="s">
        <v>230</v>
      </c>
      <c r="E29" s="98">
        <v>93.8</v>
      </c>
      <c r="F29" s="98">
        <v>96.6</v>
      </c>
      <c r="G29" s="98">
        <v>82.9</v>
      </c>
      <c r="H29" s="98">
        <v>101</v>
      </c>
      <c r="I29" s="98">
        <v>88.5</v>
      </c>
      <c r="J29" s="98">
        <v>80.3</v>
      </c>
      <c r="K29" s="98">
        <v>103</v>
      </c>
    </row>
    <row r="30" spans="1:11" x14ac:dyDescent="0.15">
      <c r="A30" s="96">
        <v>527860600</v>
      </c>
      <c r="B30" s="14" t="s">
        <v>226</v>
      </c>
      <c r="C30" s="97" t="s">
        <v>231</v>
      </c>
      <c r="D30" s="97" t="s">
        <v>232</v>
      </c>
      <c r="E30" s="98">
        <v>88.9</v>
      </c>
      <c r="F30" s="98">
        <v>92.8</v>
      </c>
      <c r="G30" s="98">
        <v>71.3</v>
      </c>
      <c r="H30" s="98">
        <v>95.7</v>
      </c>
      <c r="I30" s="98">
        <v>85.9</v>
      </c>
      <c r="J30" s="98">
        <v>79.5</v>
      </c>
      <c r="K30" s="98">
        <v>102</v>
      </c>
    </row>
    <row r="31" spans="1:11" x14ac:dyDescent="0.15">
      <c r="A31" s="96">
        <v>530780700</v>
      </c>
      <c r="B31" s="14" t="s">
        <v>226</v>
      </c>
      <c r="C31" s="97" t="s">
        <v>233</v>
      </c>
      <c r="D31" s="97" t="s">
        <v>235</v>
      </c>
      <c r="E31" s="98">
        <v>95.6</v>
      </c>
      <c r="F31" s="98">
        <v>94.7</v>
      </c>
      <c r="G31" s="98">
        <v>83.3</v>
      </c>
      <c r="H31" s="98">
        <v>102</v>
      </c>
      <c r="I31" s="98">
        <v>92.2</v>
      </c>
      <c r="J31" s="98">
        <v>78.400000000000006</v>
      </c>
      <c r="K31" s="98">
        <v>108</v>
      </c>
    </row>
    <row r="32" spans="1:11" x14ac:dyDescent="0.15">
      <c r="A32" s="96">
        <v>612540100</v>
      </c>
      <c r="B32" s="14" t="s">
        <v>236</v>
      </c>
      <c r="C32" s="97" t="s">
        <v>815</v>
      </c>
      <c r="D32" s="97" t="s">
        <v>816</v>
      </c>
      <c r="E32" s="98">
        <v>109.6</v>
      </c>
      <c r="F32" s="98">
        <v>110.1</v>
      </c>
      <c r="G32" s="98">
        <v>102.5</v>
      </c>
      <c r="H32" s="98">
        <v>158.19999999999999</v>
      </c>
      <c r="I32" s="98">
        <v>116.3</v>
      </c>
      <c r="J32" s="98">
        <v>101.2</v>
      </c>
      <c r="K32" s="98">
        <v>101.8</v>
      </c>
    </row>
    <row r="33" spans="1:11" x14ac:dyDescent="0.15">
      <c r="A33" s="96">
        <v>631084500</v>
      </c>
      <c r="B33" s="14" t="s">
        <v>236</v>
      </c>
      <c r="C33" s="97" t="s">
        <v>239</v>
      </c>
      <c r="D33" s="97" t="s">
        <v>240</v>
      </c>
      <c r="E33" s="98">
        <v>150.69999999999999</v>
      </c>
      <c r="F33" s="98">
        <v>111.2</v>
      </c>
      <c r="G33" s="98">
        <v>240.4</v>
      </c>
      <c r="H33" s="98">
        <v>110.8</v>
      </c>
      <c r="I33" s="98">
        <v>128.30000000000001</v>
      </c>
      <c r="J33" s="98">
        <v>111.6</v>
      </c>
      <c r="K33" s="98">
        <v>116.5</v>
      </c>
    </row>
    <row r="34" spans="1:11" x14ac:dyDescent="0.15">
      <c r="A34" s="96">
        <v>633700540</v>
      </c>
      <c r="B34" s="14" t="s">
        <v>236</v>
      </c>
      <c r="C34" s="97" t="s">
        <v>817</v>
      </c>
      <c r="D34" s="97" t="s">
        <v>818</v>
      </c>
      <c r="E34" s="98">
        <v>117.7</v>
      </c>
      <c r="F34" s="98">
        <v>107.1</v>
      </c>
      <c r="G34" s="98">
        <v>136.80000000000001</v>
      </c>
      <c r="H34" s="98">
        <v>141.1</v>
      </c>
      <c r="I34" s="98">
        <v>127.3</v>
      </c>
      <c r="J34" s="98">
        <v>95.2</v>
      </c>
      <c r="K34" s="98">
        <v>101.3</v>
      </c>
    </row>
    <row r="35" spans="1:11" x14ac:dyDescent="0.15">
      <c r="A35" s="96">
        <v>636084600</v>
      </c>
      <c r="B35" s="14" t="s">
        <v>236</v>
      </c>
      <c r="C35" s="97" t="s">
        <v>839</v>
      </c>
      <c r="D35" s="97" t="s">
        <v>241</v>
      </c>
      <c r="E35" s="98">
        <v>145.9</v>
      </c>
      <c r="F35" s="98">
        <v>130.19999999999999</v>
      </c>
      <c r="G35" s="98">
        <v>199.4</v>
      </c>
      <c r="H35" s="98">
        <v>130.19999999999999</v>
      </c>
      <c r="I35" s="98">
        <v>134.1</v>
      </c>
      <c r="J35" s="98">
        <v>128</v>
      </c>
      <c r="K35" s="98">
        <v>118.5</v>
      </c>
    </row>
    <row r="36" spans="1:11" x14ac:dyDescent="0.15">
      <c r="A36" s="96">
        <v>611244620</v>
      </c>
      <c r="B36" s="14" t="s">
        <v>236</v>
      </c>
      <c r="C36" s="97" t="s">
        <v>237</v>
      </c>
      <c r="D36" s="97" t="s">
        <v>238</v>
      </c>
      <c r="E36" s="98">
        <v>151.4</v>
      </c>
      <c r="F36" s="98">
        <v>111.4</v>
      </c>
      <c r="G36" s="98">
        <v>257</v>
      </c>
      <c r="H36" s="98">
        <v>91.8</v>
      </c>
      <c r="I36" s="98">
        <v>128.9</v>
      </c>
      <c r="J36" s="98">
        <v>98.9</v>
      </c>
      <c r="K36" s="98">
        <v>111.2</v>
      </c>
    </row>
    <row r="37" spans="1:11" x14ac:dyDescent="0.15">
      <c r="A37" s="96">
        <v>640900720</v>
      </c>
      <c r="B37" s="14" t="s">
        <v>236</v>
      </c>
      <c r="C37" s="97" t="s">
        <v>840</v>
      </c>
      <c r="D37" s="97" t="s">
        <v>242</v>
      </c>
      <c r="E37" s="98">
        <v>118.7</v>
      </c>
      <c r="F37" s="98">
        <v>105.5</v>
      </c>
      <c r="G37" s="98">
        <v>142.9</v>
      </c>
      <c r="H37" s="98">
        <v>106.2</v>
      </c>
      <c r="I37" s="98">
        <v>124</v>
      </c>
      <c r="J37" s="98">
        <v>114.1</v>
      </c>
      <c r="K37" s="98">
        <v>107.5</v>
      </c>
    </row>
    <row r="38" spans="1:11" x14ac:dyDescent="0.15">
      <c r="A38" s="96">
        <v>641740760</v>
      </c>
      <c r="B38" s="14" t="s">
        <v>236</v>
      </c>
      <c r="C38" s="97" t="s">
        <v>243</v>
      </c>
      <c r="D38" s="97" t="s">
        <v>244</v>
      </c>
      <c r="E38" s="98">
        <v>143.80000000000001</v>
      </c>
      <c r="F38" s="98">
        <v>111.9</v>
      </c>
      <c r="G38" s="98">
        <v>222.8</v>
      </c>
      <c r="H38" s="98">
        <v>113</v>
      </c>
      <c r="I38" s="98">
        <v>131.5</v>
      </c>
      <c r="J38" s="98">
        <v>104.4</v>
      </c>
      <c r="K38" s="98">
        <v>109.9</v>
      </c>
    </row>
    <row r="39" spans="1:11" x14ac:dyDescent="0.15">
      <c r="A39" s="96">
        <v>641884800</v>
      </c>
      <c r="B39" s="14" t="s">
        <v>236</v>
      </c>
      <c r="C39" s="97" t="s">
        <v>841</v>
      </c>
      <c r="D39" s="97" t="s">
        <v>245</v>
      </c>
      <c r="E39" s="98">
        <v>178.8</v>
      </c>
      <c r="F39" s="98">
        <v>131.19999999999999</v>
      </c>
      <c r="G39" s="98">
        <v>307.39999999999998</v>
      </c>
      <c r="H39" s="98">
        <v>132.4</v>
      </c>
      <c r="I39" s="98">
        <v>138.19999999999999</v>
      </c>
      <c r="J39" s="98">
        <v>131</v>
      </c>
      <c r="K39" s="98">
        <v>123.4</v>
      </c>
    </row>
    <row r="40" spans="1:11" x14ac:dyDescent="0.15">
      <c r="A40" s="96">
        <v>644700900</v>
      </c>
      <c r="B40" s="14" t="s">
        <v>236</v>
      </c>
      <c r="C40" s="97" t="s">
        <v>246</v>
      </c>
      <c r="D40" s="97" t="s">
        <v>247</v>
      </c>
      <c r="E40" s="98">
        <v>122.6</v>
      </c>
      <c r="F40" s="98">
        <v>117.2</v>
      </c>
      <c r="G40" s="98">
        <v>139.19999999999999</v>
      </c>
      <c r="H40" s="98">
        <v>141.6</v>
      </c>
      <c r="I40" s="98">
        <v>131.1</v>
      </c>
      <c r="J40" s="98">
        <v>105.8</v>
      </c>
      <c r="K40" s="98">
        <v>106.5</v>
      </c>
    </row>
    <row r="41" spans="1:11" x14ac:dyDescent="0.15">
      <c r="A41" s="96">
        <v>817820200</v>
      </c>
      <c r="B41" s="14" t="s">
        <v>248</v>
      </c>
      <c r="C41" s="97" t="s">
        <v>249</v>
      </c>
      <c r="D41" s="97" t="s">
        <v>250</v>
      </c>
      <c r="E41" s="98">
        <v>105</v>
      </c>
      <c r="F41" s="98">
        <v>99</v>
      </c>
      <c r="G41" s="98">
        <v>110.4</v>
      </c>
      <c r="H41" s="98">
        <v>103.6</v>
      </c>
      <c r="I41" s="98">
        <v>100.6</v>
      </c>
      <c r="J41" s="98">
        <v>103.4</v>
      </c>
      <c r="K41" s="98">
        <v>105</v>
      </c>
    </row>
    <row r="42" spans="1:11" x14ac:dyDescent="0.15">
      <c r="A42" s="96">
        <v>819740300</v>
      </c>
      <c r="B42" s="14" t="s">
        <v>248</v>
      </c>
      <c r="C42" s="97" t="s">
        <v>251</v>
      </c>
      <c r="D42" s="97" t="s">
        <v>252</v>
      </c>
      <c r="E42" s="98">
        <v>110.5</v>
      </c>
      <c r="F42" s="98">
        <v>94.3</v>
      </c>
      <c r="G42" s="98">
        <v>135.9</v>
      </c>
      <c r="H42" s="98">
        <v>86.8</v>
      </c>
      <c r="I42" s="98">
        <v>100.1</v>
      </c>
      <c r="J42" s="98">
        <v>99.2</v>
      </c>
      <c r="K42" s="98">
        <v>107.6</v>
      </c>
    </row>
    <row r="43" spans="1:11" x14ac:dyDescent="0.15">
      <c r="A43" s="96">
        <v>824300500</v>
      </c>
      <c r="B43" s="14" t="s">
        <v>248</v>
      </c>
      <c r="C43" s="97" t="s">
        <v>254</v>
      </c>
      <c r="D43" s="97" t="s">
        <v>255</v>
      </c>
      <c r="E43" s="98">
        <v>98.6</v>
      </c>
      <c r="F43" s="98">
        <v>104.1</v>
      </c>
      <c r="G43" s="98">
        <v>99</v>
      </c>
      <c r="H43" s="98">
        <v>89.3</v>
      </c>
      <c r="I43" s="98">
        <v>102.4</v>
      </c>
      <c r="J43" s="98">
        <v>104.7</v>
      </c>
      <c r="K43" s="98">
        <v>96.5</v>
      </c>
    </row>
    <row r="44" spans="1:11" x14ac:dyDescent="0.15">
      <c r="A44" s="96">
        <v>839380800</v>
      </c>
      <c r="B44" s="14" t="s">
        <v>248</v>
      </c>
      <c r="C44" s="97" t="s">
        <v>256</v>
      </c>
      <c r="D44" s="97" t="s">
        <v>257</v>
      </c>
      <c r="E44" s="98">
        <v>97.2</v>
      </c>
      <c r="F44" s="98">
        <v>100.7</v>
      </c>
      <c r="G44" s="98">
        <v>97.7</v>
      </c>
      <c r="H44" s="98">
        <v>99.9</v>
      </c>
      <c r="I44" s="98">
        <v>96.6</v>
      </c>
      <c r="J44" s="98">
        <v>91.5</v>
      </c>
      <c r="K44" s="98">
        <v>95.3</v>
      </c>
    </row>
    <row r="45" spans="1:11" x14ac:dyDescent="0.15">
      <c r="A45" s="96">
        <v>819740351</v>
      </c>
      <c r="B45" s="14" t="s">
        <v>248</v>
      </c>
      <c r="C45" s="97" t="s">
        <v>251</v>
      </c>
      <c r="D45" s="97" t="s">
        <v>253</v>
      </c>
      <c r="E45" s="98">
        <v>105.7</v>
      </c>
      <c r="F45" s="98">
        <v>86.9</v>
      </c>
      <c r="G45" s="98">
        <v>136.4</v>
      </c>
      <c r="H45" s="98">
        <v>75.599999999999994</v>
      </c>
      <c r="I45" s="98">
        <v>108.7</v>
      </c>
      <c r="J45" s="98">
        <v>88.4</v>
      </c>
      <c r="K45" s="98">
        <v>98.8</v>
      </c>
    </row>
    <row r="46" spans="1:11" x14ac:dyDescent="0.15">
      <c r="A46" s="96">
        <v>925540400</v>
      </c>
      <c r="B46" s="14" t="s">
        <v>258</v>
      </c>
      <c r="C46" s="97" t="s">
        <v>261</v>
      </c>
      <c r="D46" s="97" t="s">
        <v>262</v>
      </c>
      <c r="E46" s="98">
        <v>106.2</v>
      </c>
      <c r="F46" s="98">
        <v>102.2</v>
      </c>
      <c r="G46" s="98">
        <v>98.4</v>
      </c>
      <c r="H46" s="98">
        <v>126.1</v>
      </c>
      <c r="I46" s="98">
        <v>105.3</v>
      </c>
      <c r="J46" s="98">
        <v>93.1</v>
      </c>
      <c r="K46" s="98">
        <v>111.2</v>
      </c>
    </row>
    <row r="47" spans="1:11" x14ac:dyDescent="0.15">
      <c r="A47" s="96">
        <v>935300620</v>
      </c>
      <c r="B47" s="14" t="s">
        <v>258</v>
      </c>
      <c r="C47" s="97" t="s">
        <v>263</v>
      </c>
      <c r="D47" s="97" t="s">
        <v>264</v>
      </c>
      <c r="E47" s="98">
        <v>113.8</v>
      </c>
      <c r="F47" s="98">
        <v>99.2</v>
      </c>
      <c r="G47" s="98">
        <v>114.8</v>
      </c>
      <c r="H47" s="98">
        <v>133.69999999999999</v>
      </c>
      <c r="I47" s="98">
        <v>110.6</v>
      </c>
      <c r="J47" s="98">
        <v>111.9</v>
      </c>
      <c r="K47" s="98">
        <v>115.6</v>
      </c>
    </row>
    <row r="48" spans="1:11" x14ac:dyDescent="0.15">
      <c r="A48" s="96">
        <v>914860800</v>
      </c>
      <c r="B48" s="14" t="s">
        <v>258</v>
      </c>
      <c r="C48" s="97" t="s">
        <v>259</v>
      </c>
      <c r="D48" s="97" t="s">
        <v>260</v>
      </c>
      <c r="E48" s="98">
        <v>130.4</v>
      </c>
      <c r="F48" s="98">
        <v>107.3</v>
      </c>
      <c r="G48" s="98">
        <v>164.1</v>
      </c>
      <c r="H48" s="98">
        <v>133.1</v>
      </c>
      <c r="I48" s="98">
        <v>112.6</v>
      </c>
      <c r="J48" s="98">
        <v>108</v>
      </c>
      <c r="K48" s="98">
        <v>120</v>
      </c>
    </row>
    <row r="49" spans="1:11" x14ac:dyDescent="0.15">
      <c r="A49" s="96">
        <v>1020100500</v>
      </c>
      <c r="B49" s="14" t="s">
        <v>265</v>
      </c>
      <c r="C49" s="97" t="s">
        <v>266</v>
      </c>
      <c r="D49" s="97" t="s">
        <v>267</v>
      </c>
      <c r="E49" s="98">
        <v>101.5</v>
      </c>
      <c r="F49" s="98">
        <v>102.9</v>
      </c>
      <c r="G49" s="98">
        <v>95.9</v>
      </c>
      <c r="H49" s="98">
        <v>103.4</v>
      </c>
      <c r="I49" s="98">
        <v>103.1</v>
      </c>
      <c r="J49" s="98">
        <v>94.2</v>
      </c>
      <c r="K49" s="98">
        <v>105.7</v>
      </c>
    </row>
    <row r="50" spans="1:11" x14ac:dyDescent="0.15">
      <c r="A50" s="96">
        <v>1041540600</v>
      </c>
      <c r="B50" s="14" t="s">
        <v>265</v>
      </c>
      <c r="C50" s="97" t="s">
        <v>842</v>
      </c>
      <c r="D50" s="97" t="s">
        <v>843</v>
      </c>
      <c r="E50" s="98">
        <v>105.7</v>
      </c>
      <c r="F50" s="98">
        <v>102</v>
      </c>
      <c r="G50" s="98">
        <v>110.2</v>
      </c>
      <c r="H50" s="98">
        <v>93.2</v>
      </c>
      <c r="I50" s="98">
        <v>128</v>
      </c>
      <c r="J50" s="98">
        <v>103.3</v>
      </c>
      <c r="K50" s="98">
        <v>101.7</v>
      </c>
    </row>
    <row r="51" spans="1:11" x14ac:dyDescent="0.15">
      <c r="A51" s="96">
        <v>1048864800</v>
      </c>
      <c r="B51" s="14" t="s">
        <v>265</v>
      </c>
      <c r="C51" s="97" t="s">
        <v>268</v>
      </c>
      <c r="D51" s="97" t="s">
        <v>269</v>
      </c>
      <c r="E51" s="98">
        <v>109.5</v>
      </c>
      <c r="F51" s="98">
        <v>110.5</v>
      </c>
      <c r="G51" s="98">
        <v>110.4</v>
      </c>
      <c r="H51" s="98">
        <v>87.5</v>
      </c>
      <c r="I51" s="98">
        <v>111.7</v>
      </c>
      <c r="J51" s="98">
        <v>116</v>
      </c>
      <c r="K51" s="98">
        <v>112.8</v>
      </c>
    </row>
    <row r="52" spans="1:11" x14ac:dyDescent="0.15">
      <c r="A52" s="96">
        <v>1147894750</v>
      </c>
      <c r="B52" s="14" t="s">
        <v>270</v>
      </c>
      <c r="C52" s="97" t="s">
        <v>271</v>
      </c>
      <c r="D52" s="14" t="s">
        <v>272</v>
      </c>
      <c r="E52" s="98">
        <v>152.30000000000001</v>
      </c>
      <c r="F52" s="98">
        <v>109.2</v>
      </c>
      <c r="G52" s="98">
        <v>252.1</v>
      </c>
      <c r="H52" s="98">
        <v>113.1</v>
      </c>
      <c r="I52" s="98">
        <v>108.3</v>
      </c>
      <c r="J52" s="98">
        <v>98.8</v>
      </c>
      <c r="K52" s="98">
        <v>118.7</v>
      </c>
    </row>
    <row r="53" spans="1:11" x14ac:dyDescent="0.15">
      <c r="A53" s="96">
        <v>1215980190</v>
      </c>
      <c r="B53" s="14" t="s">
        <v>273</v>
      </c>
      <c r="C53" s="14" t="s">
        <v>274</v>
      </c>
      <c r="D53" t="s">
        <v>275</v>
      </c>
      <c r="E53" s="98">
        <v>108.9</v>
      </c>
      <c r="F53" s="98">
        <v>107.7</v>
      </c>
      <c r="G53" s="98">
        <v>117.9</v>
      </c>
      <c r="H53" s="98">
        <v>103.1</v>
      </c>
      <c r="I53" s="98">
        <v>107.5</v>
      </c>
      <c r="J53" s="98">
        <v>104.1</v>
      </c>
      <c r="K53" s="98">
        <v>104.5</v>
      </c>
    </row>
    <row r="54" spans="1:11" x14ac:dyDescent="0.15">
      <c r="A54" s="96">
        <v>1219660210</v>
      </c>
      <c r="B54" s="14" t="s">
        <v>273</v>
      </c>
      <c r="C54" s="14" t="s">
        <v>276</v>
      </c>
      <c r="D54" s="97" t="s">
        <v>277</v>
      </c>
      <c r="E54" s="98">
        <v>97.1</v>
      </c>
      <c r="F54" s="98">
        <v>91</v>
      </c>
      <c r="G54" s="98">
        <v>100.1</v>
      </c>
      <c r="H54" s="98">
        <v>103.2</v>
      </c>
      <c r="I54" s="98">
        <v>93.3</v>
      </c>
      <c r="J54" s="98">
        <v>94.9</v>
      </c>
      <c r="K54" s="98">
        <v>97.1</v>
      </c>
    </row>
    <row r="55" spans="1:11" x14ac:dyDescent="0.15">
      <c r="A55" s="96">
        <v>1222744240</v>
      </c>
      <c r="B55" s="14" t="s">
        <v>273</v>
      </c>
      <c r="C55" s="97" t="s">
        <v>844</v>
      </c>
      <c r="D55" s="97" t="s">
        <v>278</v>
      </c>
      <c r="E55" s="98">
        <v>122.2</v>
      </c>
      <c r="F55" s="98">
        <v>118.7</v>
      </c>
      <c r="G55" s="98">
        <v>160.69999999999999</v>
      </c>
      <c r="H55" s="98">
        <v>106.4</v>
      </c>
      <c r="I55" s="98">
        <v>103.9</v>
      </c>
      <c r="J55" s="98">
        <v>94.7</v>
      </c>
      <c r="K55" s="98">
        <v>104.5</v>
      </c>
    </row>
    <row r="56" spans="1:11" x14ac:dyDescent="0.15">
      <c r="A56" s="96">
        <v>1223540300</v>
      </c>
      <c r="B56" s="14" t="s">
        <v>273</v>
      </c>
      <c r="C56" s="97" t="s">
        <v>875</v>
      </c>
      <c r="D56" s="97" t="s">
        <v>876</v>
      </c>
      <c r="E56" s="98">
        <v>101.6</v>
      </c>
      <c r="F56" s="98">
        <v>98.5</v>
      </c>
      <c r="G56" s="98">
        <v>111.6</v>
      </c>
      <c r="H56" s="98">
        <v>95.9</v>
      </c>
      <c r="I56" s="98">
        <v>106.7</v>
      </c>
      <c r="J56" s="98">
        <v>94.6</v>
      </c>
      <c r="K56" s="98">
        <v>96.1</v>
      </c>
    </row>
    <row r="57" spans="1:11" x14ac:dyDescent="0.15">
      <c r="A57" s="96">
        <v>1227260440</v>
      </c>
      <c r="B57" s="14" t="s">
        <v>273</v>
      </c>
      <c r="C57" s="97" t="s">
        <v>279</v>
      </c>
      <c r="D57" s="97" t="s">
        <v>280</v>
      </c>
      <c r="E57" s="98">
        <v>94.2</v>
      </c>
      <c r="F57" s="98">
        <v>97.8</v>
      </c>
      <c r="G57" s="98">
        <v>94.3</v>
      </c>
      <c r="H57" s="98">
        <v>104.9</v>
      </c>
      <c r="I57" s="98">
        <v>83.2</v>
      </c>
      <c r="J57" s="98">
        <v>82.6</v>
      </c>
      <c r="K57" s="98">
        <v>94</v>
      </c>
    </row>
    <row r="58" spans="1:11" x14ac:dyDescent="0.15">
      <c r="A58" s="96">
        <v>1233124500</v>
      </c>
      <c r="B58" s="14" t="s">
        <v>273</v>
      </c>
      <c r="C58" s="97" t="s">
        <v>281</v>
      </c>
      <c r="D58" s="97" t="s">
        <v>282</v>
      </c>
      <c r="E58" s="98">
        <v>120.6</v>
      </c>
      <c r="F58" s="98">
        <v>120</v>
      </c>
      <c r="G58" s="98">
        <v>147.30000000000001</v>
      </c>
      <c r="H58" s="98">
        <v>106.4</v>
      </c>
      <c r="I58" s="98">
        <v>107.8</v>
      </c>
      <c r="J58" s="98">
        <v>94.5</v>
      </c>
      <c r="K58" s="98">
        <v>109.4</v>
      </c>
    </row>
    <row r="59" spans="1:11" x14ac:dyDescent="0.15">
      <c r="A59" s="96">
        <v>1236100580</v>
      </c>
      <c r="B59" s="14" t="s">
        <v>273</v>
      </c>
      <c r="C59" s="97" t="s">
        <v>285</v>
      </c>
      <c r="D59" s="97" t="s">
        <v>286</v>
      </c>
      <c r="E59" s="98">
        <v>93</v>
      </c>
      <c r="F59" s="98">
        <v>95.5</v>
      </c>
      <c r="G59" s="98">
        <v>90.1</v>
      </c>
      <c r="H59" s="98">
        <v>91.5</v>
      </c>
      <c r="I59" s="98">
        <v>100.4</v>
      </c>
      <c r="J59" s="98">
        <v>99.2</v>
      </c>
      <c r="K59" s="98">
        <v>91.9</v>
      </c>
    </row>
    <row r="60" spans="1:11" x14ac:dyDescent="0.15">
      <c r="A60" s="96">
        <v>1236740600</v>
      </c>
      <c r="B60" s="14" t="s">
        <v>273</v>
      </c>
      <c r="C60" s="97" t="s">
        <v>287</v>
      </c>
      <c r="D60" s="97" t="s">
        <v>288</v>
      </c>
      <c r="E60" s="98">
        <v>104.8</v>
      </c>
      <c r="F60" s="98">
        <v>103</v>
      </c>
      <c r="G60" s="98">
        <v>110.9</v>
      </c>
      <c r="H60" s="98">
        <v>93</v>
      </c>
      <c r="I60" s="98">
        <v>100.7</v>
      </c>
      <c r="J60" s="98">
        <v>91.7</v>
      </c>
      <c r="K60" s="98">
        <v>106.6</v>
      </c>
    </row>
    <row r="61" spans="1:11" x14ac:dyDescent="0.15">
      <c r="A61" s="96">
        <v>1237860640</v>
      </c>
      <c r="B61" s="14" t="s">
        <v>273</v>
      </c>
      <c r="C61" s="97" t="s">
        <v>289</v>
      </c>
      <c r="D61" s="97" t="s">
        <v>290</v>
      </c>
      <c r="E61" s="98">
        <v>95.2</v>
      </c>
      <c r="F61" s="98">
        <v>98.3</v>
      </c>
      <c r="G61" s="98">
        <v>90.9</v>
      </c>
      <c r="H61" s="98">
        <v>117.4</v>
      </c>
      <c r="I61" s="98">
        <v>90.6</v>
      </c>
      <c r="J61" s="98">
        <v>90.3</v>
      </c>
      <c r="K61" s="98">
        <v>93.3</v>
      </c>
    </row>
    <row r="62" spans="1:11" x14ac:dyDescent="0.15">
      <c r="A62" s="96">
        <v>1235840760</v>
      </c>
      <c r="B62" s="14" t="s">
        <v>273</v>
      </c>
      <c r="C62" s="97" t="s">
        <v>283</v>
      </c>
      <c r="D62" s="97" t="s">
        <v>284</v>
      </c>
      <c r="E62" s="98">
        <v>106</v>
      </c>
      <c r="F62" s="98">
        <v>101</v>
      </c>
      <c r="G62" s="98">
        <v>121.6</v>
      </c>
      <c r="H62" s="98">
        <v>98.5</v>
      </c>
      <c r="I62" s="98">
        <v>105.1</v>
      </c>
      <c r="J62" s="98">
        <v>105</v>
      </c>
      <c r="K62" s="98">
        <v>97.6</v>
      </c>
    </row>
    <row r="63" spans="1:11" x14ac:dyDescent="0.15">
      <c r="A63" s="96">
        <v>1245220800</v>
      </c>
      <c r="B63" s="14" t="s">
        <v>273</v>
      </c>
      <c r="C63" s="97" t="s">
        <v>293</v>
      </c>
      <c r="D63" s="97" t="s">
        <v>294</v>
      </c>
      <c r="E63" s="98">
        <v>95.5</v>
      </c>
      <c r="F63" s="98">
        <v>108</v>
      </c>
      <c r="G63" s="98">
        <v>88.4</v>
      </c>
      <c r="H63" s="98">
        <v>86.7</v>
      </c>
      <c r="I63" s="98">
        <v>92.3</v>
      </c>
      <c r="J63" s="98">
        <v>113.1</v>
      </c>
      <c r="K63" s="98">
        <v>96.3</v>
      </c>
    </row>
    <row r="64" spans="1:11" x14ac:dyDescent="0.15">
      <c r="A64" s="96">
        <v>1245300840</v>
      </c>
      <c r="B64" s="14" t="s">
        <v>273</v>
      </c>
      <c r="C64" s="97" t="s">
        <v>295</v>
      </c>
      <c r="D64" s="97" t="s">
        <v>296</v>
      </c>
      <c r="E64" s="98">
        <v>99.8</v>
      </c>
      <c r="F64" s="98">
        <v>108</v>
      </c>
      <c r="G64" s="98">
        <v>96.7</v>
      </c>
      <c r="H64" s="98">
        <v>97.4</v>
      </c>
      <c r="I64" s="98">
        <v>100.2</v>
      </c>
      <c r="J64" s="98">
        <v>92.2</v>
      </c>
      <c r="K64" s="98">
        <v>100.2</v>
      </c>
    </row>
    <row r="65" spans="1:11" x14ac:dyDescent="0.15">
      <c r="A65" s="96">
        <v>1242680850</v>
      </c>
      <c r="B65" s="14" t="s">
        <v>273</v>
      </c>
      <c r="C65" s="97" t="s">
        <v>291</v>
      </c>
      <c r="D65" s="97" t="s">
        <v>292</v>
      </c>
      <c r="E65" s="98">
        <v>96.8</v>
      </c>
      <c r="F65" s="98">
        <v>113.8</v>
      </c>
      <c r="G65" s="98">
        <v>85.9</v>
      </c>
      <c r="H65" s="98">
        <v>112</v>
      </c>
      <c r="I65" s="98">
        <v>96.9</v>
      </c>
      <c r="J65" s="98">
        <v>101.1</v>
      </c>
      <c r="K65" s="98">
        <v>93.1</v>
      </c>
    </row>
    <row r="66" spans="1:11" x14ac:dyDescent="0.15">
      <c r="A66" s="96">
        <v>1310500070</v>
      </c>
      <c r="B66" s="14" t="s">
        <v>297</v>
      </c>
      <c r="C66" s="97" t="s">
        <v>298</v>
      </c>
      <c r="D66" s="97" t="s">
        <v>299</v>
      </c>
      <c r="E66" s="98">
        <v>83.5</v>
      </c>
      <c r="F66" s="98">
        <v>96.1</v>
      </c>
      <c r="G66" s="98">
        <v>59.8</v>
      </c>
      <c r="H66" s="98">
        <v>90.1</v>
      </c>
      <c r="I66" s="98">
        <v>87.2</v>
      </c>
      <c r="J66" s="98">
        <v>95.9</v>
      </c>
      <c r="K66" s="98">
        <v>92.8</v>
      </c>
    </row>
    <row r="67" spans="1:11" x14ac:dyDescent="0.15">
      <c r="A67" s="96">
        <v>1312060150</v>
      </c>
      <c r="B67" s="14" t="s">
        <v>297</v>
      </c>
      <c r="C67" s="97" t="s">
        <v>300</v>
      </c>
      <c r="D67" s="97" t="s">
        <v>301</v>
      </c>
      <c r="E67" s="98">
        <v>101.6</v>
      </c>
      <c r="F67" s="98">
        <v>92.5</v>
      </c>
      <c r="G67" s="98">
        <v>107.6</v>
      </c>
      <c r="H67" s="98">
        <v>85.8</v>
      </c>
      <c r="I67" s="98">
        <v>102.5</v>
      </c>
      <c r="J67" s="98">
        <v>107</v>
      </c>
      <c r="K67" s="98">
        <v>104.2</v>
      </c>
    </row>
    <row r="68" spans="1:11" x14ac:dyDescent="0.15">
      <c r="A68" s="96">
        <v>1312260200</v>
      </c>
      <c r="B68" s="14" t="s">
        <v>297</v>
      </c>
      <c r="C68" s="97" t="s">
        <v>302</v>
      </c>
      <c r="D68" s="97" t="s">
        <v>303</v>
      </c>
      <c r="E68" s="98">
        <v>84.5</v>
      </c>
      <c r="F68" s="98">
        <v>91.7</v>
      </c>
      <c r="G68" s="98">
        <v>70.2</v>
      </c>
      <c r="H68" s="98">
        <v>89</v>
      </c>
      <c r="I68" s="98">
        <v>81.5</v>
      </c>
      <c r="J68" s="98">
        <v>85.5</v>
      </c>
      <c r="K68" s="98">
        <v>92.5</v>
      </c>
    </row>
    <row r="69" spans="1:11" x14ac:dyDescent="0.15">
      <c r="A69" s="96">
        <v>1319140375</v>
      </c>
      <c r="B69" s="14" t="s">
        <v>297</v>
      </c>
      <c r="C69" s="97" t="s">
        <v>304</v>
      </c>
      <c r="D69" s="97" t="s">
        <v>305</v>
      </c>
      <c r="E69" s="98">
        <v>88</v>
      </c>
      <c r="F69" s="98">
        <v>91.3</v>
      </c>
      <c r="G69" s="98">
        <v>74.400000000000006</v>
      </c>
      <c r="H69" s="98">
        <v>97.3</v>
      </c>
      <c r="I69" s="98">
        <v>80.5</v>
      </c>
      <c r="J69" s="98">
        <v>87.1</v>
      </c>
      <c r="K69" s="98">
        <v>97.4</v>
      </c>
    </row>
    <row r="70" spans="1:11" x14ac:dyDescent="0.15">
      <c r="A70" s="96">
        <v>1312060350</v>
      </c>
      <c r="B70" s="14" t="s">
        <v>297</v>
      </c>
      <c r="C70" s="97" t="s">
        <v>300</v>
      </c>
      <c r="D70" s="97" t="s">
        <v>845</v>
      </c>
      <c r="E70" s="98">
        <v>89.9</v>
      </c>
      <c r="F70" s="98">
        <v>96.7</v>
      </c>
      <c r="G70" s="98">
        <v>82.7</v>
      </c>
      <c r="H70" s="98">
        <v>82.1</v>
      </c>
      <c r="I70" s="98">
        <v>97.1</v>
      </c>
      <c r="J70" s="98">
        <v>87.1</v>
      </c>
      <c r="K70" s="98">
        <v>93.5</v>
      </c>
    </row>
    <row r="71" spans="1:11" x14ac:dyDescent="0.15">
      <c r="A71" s="96">
        <v>1320140500</v>
      </c>
      <c r="B71" s="14" t="s">
        <v>297</v>
      </c>
      <c r="C71" s="97" t="s">
        <v>306</v>
      </c>
      <c r="D71" s="97" t="s">
        <v>307</v>
      </c>
      <c r="E71" s="98">
        <v>85</v>
      </c>
      <c r="F71" s="98">
        <v>94</v>
      </c>
      <c r="G71" s="98">
        <v>61.9</v>
      </c>
      <c r="H71" s="98">
        <v>90.9</v>
      </c>
      <c r="I71" s="98">
        <v>90.6</v>
      </c>
      <c r="J71" s="98">
        <v>92.1</v>
      </c>
      <c r="K71" s="98">
        <v>96</v>
      </c>
    </row>
    <row r="72" spans="1:11" x14ac:dyDescent="0.15">
      <c r="A72" s="96">
        <v>1342340800</v>
      </c>
      <c r="B72" s="14" t="s">
        <v>297</v>
      </c>
      <c r="C72" s="97" t="s">
        <v>308</v>
      </c>
      <c r="D72" s="97" t="s">
        <v>309</v>
      </c>
      <c r="E72" s="98">
        <v>90.1</v>
      </c>
      <c r="F72" s="98">
        <v>95.2</v>
      </c>
      <c r="G72" s="98">
        <v>71.900000000000006</v>
      </c>
      <c r="H72" s="98">
        <v>93.1</v>
      </c>
      <c r="I72" s="98">
        <v>92.1</v>
      </c>
      <c r="J72" s="98">
        <v>107.5</v>
      </c>
      <c r="K72" s="98">
        <v>99</v>
      </c>
    </row>
    <row r="73" spans="1:11" x14ac:dyDescent="0.15">
      <c r="A73" s="96">
        <v>1344340820</v>
      </c>
      <c r="B73" s="14" t="s">
        <v>297</v>
      </c>
      <c r="C73" s="97" t="s">
        <v>310</v>
      </c>
      <c r="D73" s="97" t="s">
        <v>311</v>
      </c>
      <c r="E73" s="98">
        <v>83</v>
      </c>
      <c r="F73" s="98">
        <v>92.1</v>
      </c>
      <c r="G73" s="98">
        <v>71.900000000000006</v>
      </c>
      <c r="H73" s="98">
        <v>93.9</v>
      </c>
      <c r="I73" s="98">
        <v>87.7</v>
      </c>
      <c r="J73" s="98">
        <v>86.8</v>
      </c>
      <c r="K73" s="98">
        <v>83.3</v>
      </c>
    </row>
    <row r="74" spans="1:11" x14ac:dyDescent="0.15">
      <c r="A74" s="96">
        <v>1346660850</v>
      </c>
      <c r="B74" s="14" t="s">
        <v>297</v>
      </c>
      <c r="C74" s="97" t="s">
        <v>312</v>
      </c>
      <c r="D74" s="97" t="s">
        <v>313</v>
      </c>
      <c r="E74" s="98">
        <v>92.1</v>
      </c>
      <c r="F74" s="98">
        <v>101.2</v>
      </c>
      <c r="G74" s="98">
        <v>81.8</v>
      </c>
      <c r="H74" s="98">
        <v>93.7</v>
      </c>
      <c r="I74" s="98">
        <v>87.8</v>
      </c>
      <c r="J74" s="98">
        <v>98.9</v>
      </c>
      <c r="K74" s="98">
        <v>96.2</v>
      </c>
    </row>
    <row r="75" spans="1:11" x14ac:dyDescent="0.15">
      <c r="A75" s="96">
        <v>1546520500</v>
      </c>
      <c r="B75" s="14" t="s">
        <v>314</v>
      </c>
      <c r="C75" s="97" t="s">
        <v>315</v>
      </c>
      <c r="D75" s="97" t="s">
        <v>316</v>
      </c>
      <c r="E75" s="98">
        <v>184.1</v>
      </c>
      <c r="F75" s="98">
        <v>149.9</v>
      </c>
      <c r="G75" s="98">
        <v>314.3</v>
      </c>
      <c r="H75" s="98">
        <v>142.1</v>
      </c>
      <c r="I75" s="98">
        <v>125.5</v>
      </c>
      <c r="J75" s="98">
        <v>117.6</v>
      </c>
      <c r="K75" s="98">
        <v>127.3</v>
      </c>
    </row>
    <row r="76" spans="1:11" x14ac:dyDescent="0.15">
      <c r="A76" s="96">
        <v>1614260200</v>
      </c>
      <c r="B76" s="14" t="s">
        <v>317</v>
      </c>
      <c r="C76" s="97" t="s">
        <v>318</v>
      </c>
      <c r="D76" s="97" t="s">
        <v>319</v>
      </c>
      <c r="E76" s="98">
        <v>107.7</v>
      </c>
      <c r="F76" s="98">
        <v>96</v>
      </c>
      <c r="G76" s="98">
        <v>125.6</v>
      </c>
      <c r="H76" s="98">
        <v>80.099999999999994</v>
      </c>
      <c r="I76" s="98">
        <v>114.1</v>
      </c>
      <c r="J76" s="98">
        <v>99.6</v>
      </c>
      <c r="K76" s="98">
        <v>105.2</v>
      </c>
    </row>
    <row r="77" spans="1:11" x14ac:dyDescent="0.15">
      <c r="A77" s="96">
        <v>1646300800</v>
      </c>
      <c r="B77" s="14" t="s">
        <v>317</v>
      </c>
      <c r="C77" s="97" t="s">
        <v>320</v>
      </c>
      <c r="D77" s="97" t="s">
        <v>321</v>
      </c>
      <c r="E77" s="98">
        <v>91.3</v>
      </c>
      <c r="F77" s="98">
        <v>96.4</v>
      </c>
      <c r="G77" s="98">
        <v>84.5</v>
      </c>
      <c r="H77" s="98">
        <v>81.599999999999994</v>
      </c>
      <c r="I77" s="98">
        <v>110.7</v>
      </c>
      <c r="J77" s="98">
        <v>85.8</v>
      </c>
      <c r="K77" s="98">
        <v>93.2</v>
      </c>
    </row>
    <row r="78" spans="1:11" x14ac:dyDescent="0.15">
      <c r="A78" s="96">
        <v>1714010115</v>
      </c>
      <c r="B78" s="14" t="s">
        <v>322</v>
      </c>
      <c r="C78" s="97" t="s">
        <v>323</v>
      </c>
      <c r="D78" s="97" t="s">
        <v>324</v>
      </c>
      <c r="E78" s="98">
        <v>89.8</v>
      </c>
      <c r="F78" s="98">
        <v>104.1</v>
      </c>
      <c r="G78" s="98">
        <v>69.3</v>
      </c>
      <c r="H78" s="98">
        <v>77</v>
      </c>
      <c r="I78" s="98">
        <v>99.9</v>
      </c>
      <c r="J78" s="98">
        <v>102.2</v>
      </c>
      <c r="K78" s="98">
        <v>99.4</v>
      </c>
    </row>
    <row r="79" spans="1:11" x14ac:dyDescent="0.15">
      <c r="A79" s="96">
        <v>1716580200</v>
      </c>
      <c r="B79" s="14" t="s">
        <v>322</v>
      </c>
      <c r="C79" s="14" t="s">
        <v>325</v>
      </c>
      <c r="D79" s="97" t="s">
        <v>326</v>
      </c>
      <c r="E79" s="98">
        <v>88.1</v>
      </c>
      <c r="F79" s="98">
        <v>94.6</v>
      </c>
      <c r="G79" s="98">
        <v>71.8</v>
      </c>
      <c r="H79" s="98">
        <v>90.7</v>
      </c>
      <c r="I79" s="98">
        <v>93.2</v>
      </c>
      <c r="J79" s="98">
        <v>88</v>
      </c>
      <c r="K79" s="98">
        <v>96.6</v>
      </c>
    </row>
    <row r="80" spans="1:11" x14ac:dyDescent="0.15">
      <c r="A80" s="96">
        <v>1716984280</v>
      </c>
      <c r="B80" s="14" t="s">
        <v>322</v>
      </c>
      <c r="C80" s="97" t="s">
        <v>846</v>
      </c>
      <c r="D80" s="97" t="s">
        <v>819</v>
      </c>
      <c r="E80" s="98">
        <v>120.3</v>
      </c>
      <c r="F80" s="98">
        <v>105.4</v>
      </c>
      <c r="G80" s="98">
        <v>151.69999999999999</v>
      </c>
      <c r="H80" s="98">
        <v>97.1</v>
      </c>
      <c r="I80" s="98">
        <v>124.5</v>
      </c>
      <c r="J80" s="98">
        <v>113.4</v>
      </c>
      <c r="K80" s="98">
        <v>107.2</v>
      </c>
    </row>
    <row r="81" spans="1:11" x14ac:dyDescent="0.15">
      <c r="A81" s="96">
        <v>1719180325</v>
      </c>
      <c r="B81" s="14" t="s">
        <v>322</v>
      </c>
      <c r="C81" s="97" t="s">
        <v>327</v>
      </c>
      <c r="D81" s="97" t="s">
        <v>328</v>
      </c>
      <c r="E81" s="98">
        <v>83.6</v>
      </c>
      <c r="F81" s="98">
        <v>95.2</v>
      </c>
      <c r="G81" s="98">
        <v>56.5</v>
      </c>
      <c r="H81" s="98">
        <v>92.5</v>
      </c>
      <c r="I81" s="98">
        <v>101.3</v>
      </c>
      <c r="J81" s="98">
        <v>83.8</v>
      </c>
      <c r="K81" s="98">
        <v>94</v>
      </c>
    </row>
    <row r="82" spans="1:11" x14ac:dyDescent="0.15">
      <c r="A82" s="96">
        <v>1719500370</v>
      </c>
      <c r="B82" s="14" t="s">
        <v>322</v>
      </c>
      <c r="C82" s="97" t="s">
        <v>329</v>
      </c>
      <c r="D82" s="97" t="s">
        <v>330</v>
      </c>
      <c r="E82" s="98">
        <v>80</v>
      </c>
      <c r="F82" s="98">
        <v>95.1</v>
      </c>
      <c r="G82" s="98">
        <v>57.2</v>
      </c>
      <c r="H82" s="98">
        <v>94.7</v>
      </c>
      <c r="I82" s="98">
        <v>92.2</v>
      </c>
      <c r="J82" s="98">
        <v>83.9</v>
      </c>
      <c r="K82" s="98">
        <v>84.5</v>
      </c>
    </row>
    <row r="83" spans="1:11" x14ac:dyDescent="0.15">
      <c r="A83" s="96">
        <v>1728100480</v>
      </c>
      <c r="B83" s="14" t="s">
        <v>322</v>
      </c>
      <c r="C83" s="14" t="s">
        <v>331</v>
      </c>
      <c r="D83" s="97" t="s">
        <v>332</v>
      </c>
      <c r="E83" s="98">
        <v>90.8</v>
      </c>
      <c r="F83" s="98">
        <v>96.2</v>
      </c>
      <c r="G83" s="98">
        <v>75.900000000000006</v>
      </c>
      <c r="H83" s="98">
        <v>98</v>
      </c>
      <c r="I83" s="98">
        <v>107.1</v>
      </c>
      <c r="J83" s="98">
        <v>99.5</v>
      </c>
      <c r="K83" s="98">
        <v>93.4</v>
      </c>
    </row>
    <row r="84" spans="1:11" x14ac:dyDescent="0.15">
      <c r="A84" s="96">
        <v>1737900700</v>
      </c>
      <c r="B84" s="14" t="s">
        <v>322</v>
      </c>
      <c r="C84" s="97" t="s">
        <v>333</v>
      </c>
      <c r="D84" s="97" t="s">
        <v>334</v>
      </c>
      <c r="E84" s="98">
        <v>89.8</v>
      </c>
      <c r="F84" s="98">
        <v>100.9</v>
      </c>
      <c r="G84" s="98">
        <v>73</v>
      </c>
      <c r="H84" s="98">
        <v>90.2</v>
      </c>
      <c r="I84" s="98">
        <v>106.9</v>
      </c>
      <c r="J84" s="98">
        <v>90.2</v>
      </c>
      <c r="K84" s="98">
        <v>94.1</v>
      </c>
    </row>
    <row r="85" spans="1:11" x14ac:dyDescent="0.15">
      <c r="A85" s="96">
        <v>1740420800</v>
      </c>
      <c r="B85" s="14" t="s">
        <v>322</v>
      </c>
      <c r="C85" s="97" t="s">
        <v>335</v>
      </c>
      <c r="D85" s="97" t="s">
        <v>336</v>
      </c>
      <c r="E85" s="98">
        <v>88.4</v>
      </c>
      <c r="F85" s="98">
        <v>94</v>
      </c>
      <c r="G85" s="98">
        <v>69</v>
      </c>
      <c r="H85" s="98">
        <v>94.6</v>
      </c>
      <c r="I85" s="98">
        <v>116.6</v>
      </c>
      <c r="J85" s="98">
        <v>108.3</v>
      </c>
      <c r="K85" s="98">
        <v>90.2</v>
      </c>
    </row>
    <row r="86" spans="1:11" x14ac:dyDescent="0.15">
      <c r="A86" s="96">
        <v>1744100870</v>
      </c>
      <c r="B86" s="14" t="s">
        <v>322</v>
      </c>
      <c r="C86" s="97" t="s">
        <v>337</v>
      </c>
      <c r="D86" s="97" t="s">
        <v>338</v>
      </c>
      <c r="E86" s="98">
        <v>93.1</v>
      </c>
      <c r="F86" s="98">
        <v>96.5</v>
      </c>
      <c r="G86" s="98">
        <v>89.3</v>
      </c>
      <c r="H86" s="98">
        <v>102.1</v>
      </c>
      <c r="I86" s="98">
        <v>104.6</v>
      </c>
      <c r="J86" s="98">
        <v>98.3</v>
      </c>
      <c r="K86" s="98">
        <v>88.6</v>
      </c>
    </row>
    <row r="87" spans="1:11" x14ac:dyDescent="0.15">
      <c r="A87" s="96">
        <v>1814020100</v>
      </c>
      <c r="B87" s="14" t="s">
        <v>339</v>
      </c>
      <c r="C87" s="97" t="s">
        <v>340</v>
      </c>
      <c r="D87" s="97" t="s">
        <v>341</v>
      </c>
      <c r="E87" s="98">
        <v>99.7</v>
      </c>
      <c r="F87" s="98">
        <v>97.8</v>
      </c>
      <c r="G87" s="98">
        <v>104.1</v>
      </c>
      <c r="H87" s="98">
        <v>106.3</v>
      </c>
      <c r="I87" s="98">
        <v>90.4</v>
      </c>
      <c r="J87" s="98">
        <v>91.8</v>
      </c>
      <c r="K87" s="98">
        <v>98.7</v>
      </c>
    </row>
    <row r="88" spans="1:11" x14ac:dyDescent="0.15">
      <c r="A88" s="96">
        <v>1821140320</v>
      </c>
      <c r="B88" s="14" t="s">
        <v>339</v>
      </c>
      <c r="C88" s="97" t="s">
        <v>342</v>
      </c>
      <c r="D88" s="97" t="s">
        <v>343</v>
      </c>
      <c r="E88" s="98">
        <v>88.4</v>
      </c>
      <c r="F88" s="98">
        <v>91.8</v>
      </c>
      <c r="G88" s="98">
        <v>72.5</v>
      </c>
      <c r="H88" s="98">
        <v>98.9</v>
      </c>
      <c r="I88" s="98">
        <v>94.1</v>
      </c>
      <c r="J88" s="98">
        <v>112.8</v>
      </c>
      <c r="K88" s="98">
        <v>92.4</v>
      </c>
    </row>
    <row r="89" spans="1:11" x14ac:dyDescent="0.15">
      <c r="A89" s="96">
        <v>1821780340</v>
      </c>
      <c r="B89" s="14" t="s">
        <v>339</v>
      </c>
      <c r="C89" s="97" t="s">
        <v>344</v>
      </c>
      <c r="D89" s="97" t="s">
        <v>345</v>
      </c>
      <c r="E89" s="98">
        <v>92.5</v>
      </c>
      <c r="F89" s="98">
        <v>94.1</v>
      </c>
      <c r="G89" s="98">
        <v>73.7</v>
      </c>
      <c r="H89" s="98">
        <v>110.3</v>
      </c>
      <c r="I89" s="98">
        <v>98.7</v>
      </c>
      <c r="J89" s="98">
        <v>90.9</v>
      </c>
      <c r="K89" s="98">
        <v>101.4</v>
      </c>
    </row>
    <row r="90" spans="1:11" x14ac:dyDescent="0.15">
      <c r="A90" s="96">
        <v>1823060400</v>
      </c>
      <c r="B90" s="14" t="s">
        <v>339</v>
      </c>
      <c r="C90" s="14" t="s">
        <v>346</v>
      </c>
      <c r="D90" s="97" t="s">
        <v>347</v>
      </c>
      <c r="E90" s="98">
        <v>89.3</v>
      </c>
      <c r="F90" s="98">
        <v>95.2</v>
      </c>
      <c r="G90" s="98">
        <v>70.8</v>
      </c>
      <c r="H90" s="98">
        <v>98.2</v>
      </c>
      <c r="I90" s="98">
        <v>100.7</v>
      </c>
      <c r="J90" s="98">
        <v>103.3</v>
      </c>
      <c r="K90" s="98">
        <v>94.7</v>
      </c>
    </row>
    <row r="91" spans="1:11" x14ac:dyDescent="0.15">
      <c r="A91" s="96">
        <v>1826900550</v>
      </c>
      <c r="B91" s="14" t="s">
        <v>339</v>
      </c>
      <c r="C91" s="97" t="s">
        <v>348</v>
      </c>
      <c r="D91" s="97" t="s">
        <v>349</v>
      </c>
      <c r="E91" s="98">
        <v>92.5</v>
      </c>
      <c r="F91" s="98">
        <v>96.6</v>
      </c>
      <c r="G91" s="98">
        <v>82.8</v>
      </c>
      <c r="H91" s="98">
        <v>107.7</v>
      </c>
      <c r="I91" s="98">
        <v>92.6</v>
      </c>
      <c r="J91" s="98">
        <v>88.1</v>
      </c>
      <c r="K91" s="98">
        <v>95.2</v>
      </c>
    </row>
    <row r="92" spans="1:11" x14ac:dyDescent="0.15">
      <c r="A92" s="96">
        <v>1829020100</v>
      </c>
      <c r="B92" s="14" t="s">
        <v>339</v>
      </c>
      <c r="C92" s="97" t="s">
        <v>350</v>
      </c>
      <c r="D92" s="97" t="s">
        <v>351</v>
      </c>
      <c r="E92" s="98">
        <v>86.8</v>
      </c>
      <c r="F92" s="98">
        <v>97</v>
      </c>
      <c r="G92" s="98">
        <v>66.3</v>
      </c>
      <c r="H92" s="98">
        <v>110.5</v>
      </c>
      <c r="I92" s="98">
        <v>94.8</v>
      </c>
      <c r="J92" s="98">
        <v>102.2</v>
      </c>
      <c r="K92" s="98">
        <v>88.6</v>
      </c>
    </row>
    <row r="93" spans="1:11" x14ac:dyDescent="0.15">
      <c r="A93" s="96">
        <v>1834620780</v>
      </c>
      <c r="B93" s="14" t="s">
        <v>339</v>
      </c>
      <c r="C93" s="97" t="s">
        <v>877</v>
      </c>
      <c r="D93" s="97" t="s">
        <v>878</v>
      </c>
      <c r="E93" s="98">
        <v>91.3</v>
      </c>
      <c r="F93" s="98">
        <v>100.7</v>
      </c>
      <c r="G93" s="98">
        <v>70.7</v>
      </c>
      <c r="H93" s="98">
        <v>113.4</v>
      </c>
      <c r="I93" s="98">
        <v>94.8</v>
      </c>
      <c r="J93" s="98">
        <v>108.6</v>
      </c>
      <c r="K93" s="98">
        <v>94.7</v>
      </c>
    </row>
    <row r="94" spans="1:11" x14ac:dyDescent="0.15">
      <c r="A94" s="96">
        <v>1839980840</v>
      </c>
      <c r="B94" s="14" t="s">
        <v>339</v>
      </c>
      <c r="C94" s="97" t="s">
        <v>352</v>
      </c>
      <c r="D94" s="97" t="s">
        <v>353</v>
      </c>
      <c r="E94" s="98">
        <v>82.9</v>
      </c>
      <c r="F94" s="98">
        <v>86.6</v>
      </c>
      <c r="G94" s="98">
        <v>66.5</v>
      </c>
      <c r="H94" s="98">
        <v>105.3</v>
      </c>
      <c r="I94" s="98">
        <v>94.3</v>
      </c>
      <c r="J94" s="98">
        <v>83.8</v>
      </c>
      <c r="K94" s="98">
        <v>85.8</v>
      </c>
    </row>
    <row r="95" spans="1:11" x14ac:dyDescent="0.15">
      <c r="A95" s="96">
        <v>1843780870</v>
      </c>
      <c r="B95" s="14" t="s">
        <v>339</v>
      </c>
      <c r="C95" s="97" t="s">
        <v>354</v>
      </c>
      <c r="D95" s="97" t="s">
        <v>355</v>
      </c>
      <c r="E95" s="98">
        <v>86.4</v>
      </c>
      <c r="F95" s="98">
        <v>89.5</v>
      </c>
      <c r="G95" s="98">
        <v>83.5</v>
      </c>
      <c r="H95" s="98">
        <v>98.3</v>
      </c>
      <c r="I95" s="98">
        <v>84.9</v>
      </c>
      <c r="J95" s="98">
        <v>88.4</v>
      </c>
      <c r="K95" s="98">
        <v>84.4</v>
      </c>
    </row>
    <row r="96" spans="1:11" x14ac:dyDescent="0.15">
      <c r="A96" s="96">
        <v>1845460920</v>
      </c>
      <c r="B96" s="14" t="s">
        <v>339</v>
      </c>
      <c r="C96" s="97" t="s">
        <v>356</v>
      </c>
      <c r="D96" s="97" t="s">
        <v>357</v>
      </c>
      <c r="E96" s="98">
        <v>91.5</v>
      </c>
      <c r="F96" s="98">
        <v>90.4</v>
      </c>
      <c r="G96" s="98">
        <v>77.5</v>
      </c>
      <c r="H96" s="98">
        <v>92.8</v>
      </c>
      <c r="I96" s="98">
        <v>117.7</v>
      </c>
      <c r="J96" s="98">
        <v>89.5</v>
      </c>
      <c r="K96" s="98">
        <v>97.1</v>
      </c>
    </row>
    <row r="97" spans="1:11" x14ac:dyDescent="0.15">
      <c r="A97" s="96">
        <v>1911180100</v>
      </c>
      <c r="B97" s="14" t="s">
        <v>358</v>
      </c>
      <c r="C97" s="14" t="s">
        <v>359</v>
      </c>
      <c r="D97" s="97" t="s">
        <v>360</v>
      </c>
      <c r="E97" s="98">
        <v>95</v>
      </c>
      <c r="F97" s="98">
        <v>106.6</v>
      </c>
      <c r="G97" s="98">
        <v>81.7</v>
      </c>
      <c r="H97" s="98">
        <v>95.1</v>
      </c>
      <c r="I97" s="98">
        <v>96.2</v>
      </c>
      <c r="J97" s="98">
        <v>106.3</v>
      </c>
      <c r="K97" s="98">
        <v>98.7</v>
      </c>
    </row>
    <row r="98" spans="1:11" x14ac:dyDescent="0.15">
      <c r="A98" s="96">
        <v>1915460177</v>
      </c>
      <c r="B98" s="14" t="s">
        <v>358</v>
      </c>
      <c r="C98" s="97" t="s">
        <v>361</v>
      </c>
      <c r="D98" s="97" t="s">
        <v>362</v>
      </c>
      <c r="E98" s="98">
        <v>87.4</v>
      </c>
      <c r="F98" s="98">
        <v>95.6</v>
      </c>
      <c r="G98" s="98">
        <v>57.7</v>
      </c>
      <c r="H98" s="98">
        <v>112.1</v>
      </c>
      <c r="I98" s="98">
        <v>95.2</v>
      </c>
      <c r="J98" s="98">
        <v>94.8</v>
      </c>
      <c r="K98" s="98">
        <v>98.7</v>
      </c>
    </row>
    <row r="99" spans="1:11" x14ac:dyDescent="0.15">
      <c r="A99" s="96">
        <v>1916300200</v>
      </c>
      <c r="B99" s="14" t="s">
        <v>358</v>
      </c>
      <c r="C99" s="14" t="s">
        <v>363</v>
      </c>
      <c r="D99" s="97" t="s">
        <v>364</v>
      </c>
      <c r="E99" s="98">
        <v>89</v>
      </c>
      <c r="F99" s="98">
        <v>96.8</v>
      </c>
      <c r="G99" s="98">
        <v>71.2</v>
      </c>
      <c r="H99" s="98">
        <v>91.7</v>
      </c>
      <c r="I99" s="98">
        <v>100.2</v>
      </c>
      <c r="J99" s="98">
        <v>101.6</v>
      </c>
      <c r="K99" s="98">
        <v>94.9</v>
      </c>
    </row>
    <row r="100" spans="1:11" x14ac:dyDescent="0.15">
      <c r="A100" s="96">
        <v>1919340300</v>
      </c>
      <c r="B100" s="14" t="s">
        <v>358</v>
      </c>
      <c r="C100" s="97" t="s">
        <v>365</v>
      </c>
      <c r="D100" s="97" t="s">
        <v>366</v>
      </c>
      <c r="E100" s="98">
        <v>90.2</v>
      </c>
      <c r="F100" s="98">
        <v>113.3</v>
      </c>
      <c r="G100" s="98">
        <v>66.900000000000006</v>
      </c>
      <c r="H100" s="98">
        <v>91.4</v>
      </c>
      <c r="I100" s="98">
        <v>94.3</v>
      </c>
      <c r="J100" s="98">
        <v>95.9</v>
      </c>
      <c r="K100" s="98">
        <v>96.7</v>
      </c>
    </row>
    <row r="101" spans="1:11" x14ac:dyDescent="0.15">
      <c r="A101" s="96">
        <v>1919780330</v>
      </c>
      <c r="B101" s="14" t="s">
        <v>358</v>
      </c>
      <c r="C101" s="97" t="s">
        <v>820</v>
      </c>
      <c r="D101" s="97" t="s">
        <v>821</v>
      </c>
      <c r="E101" s="98">
        <v>86</v>
      </c>
      <c r="F101" s="98">
        <v>98.3</v>
      </c>
      <c r="G101" s="98">
        <v>67.8</v>
      </c>
      <c r="H101" s="98">
        <v>85.1</v>
      </c>
      <c r="I101" s="98">
        <v>88.2</v>
      </c>
      <c r="J101" s="98">
        <v>96.3</v>
      </c>
      <c r="K101" s="98">
        <v>93.6</v>
      </c>
    </row>
    <row r="102" spans="1:11" x14ac:dyDescent="0.15">
      <c r="A102" s="96">
        <v>1920220360</v>
      </c>
      <c r="B102" s="14" t="s">
        <v>358</v>
      </c>
      <c r="C102" s="97" t="s">
        <v>367</v>
      </c>
      <c r="D102" s="97" t="s">
        <v>368</v>
      </c>
      <c r="E102" s="98">
        <v>90.2</v>
      </c>
      <c r="F102" s="98">
        <v>96.2</v>
      </c>
      <c r="G102" s="98">
        <v>67.7</v>
      </c>
      <c r="H102" s="98">
        <v>97.1</v>
      </c>
      <c r="I102" s="98">
        <v>92.9</v>
      </c>
      <c r="J102" s="98">
        <v>113</v>
      </c>
      <c r="K102" s="98">
        <v>100.3</v>
      </c>
    </row>
    <row r="103" spans="1:11" x14ac:dyDescent="0.15">
      <c r="A103" s="96">
        <v>1926980500</v>
      </c>
      <c r="B103" s="14" t="s">
        <v>358</v>
      </c>
      <c r="C103" s="97" t="s">
        <v>369</v>
      </c>
      <c r="D103" s="97" t="s">
        <v>370</v>
      </c>
      <c r="E103" s="98">
        <v>93.4</v>
      </c>
      <c r="F103" s="98">
        <v>96.1</v>
      </c>
      <c r="G103" s="98">
        <v>79</v>
      </c>
      <c r="H103" s="98">
        <v>84.7</v>
      </c>
      <c r="I103" s="98">
        <v>110.6</v>
      </c>
      <c r="J103" s="98">
        <v>97.6</v>
      </c>
      <c r="K103" s="98">
        <v>101.5</v>
      </c>
    </row>
    <row r="104" spans="1:11" x14ac:dyDescent="0.15">
      <c r="A104" s="96">
        <v>1932380650</v>
      </c>
      <c r="B104" s="14" t="s">
        <v>358</v>
      </c>
      <c r="C104" s="97" t="s">
        <v>371</v>
      </c>
      <c r="D104" s="97" t="s">
        <v>372</v>
      </c>
      <c r="E104" s="98">
        <v>88.9</v>
      </c>
      <c r="F104" s="98">
        <v>94</v>
      </c>
      <c r="G104" s="98">
        <v>69.900000000000006</v>
      </c>
      <c r="H104" s="98">
        <v>110.6</v>
      </c>
      <c r="I104" s="98">
        <v>92.4</v>
      </c>
      <c r="J104" s="98">
        <v>103</v>
      </c>
      <c r="K104" s="98">
        <v>93.7</v>
      </c>
    </row>
    <row r="105" spans="1:11" x14ac:dyDescent="0.15">
      <c r="A105" s="96">
        <v>1943580759</v>
      </c>
      <c r="B105" s="14" t="s">
        <v>358</v>
      </c>
      <c r="C105" s="97" t="s">
        <v>373</v>
      </c>
      <c r="D105" s="97" t="s">
        <v>374</v>
      </c>
      <c r="E105" s="98">
        <v>86.7</v>
      </c>
      <c r="F105" s="98">
        <v>99.1</v>
      </c>
      <c r="G105" s="98">
        <v>70.3</v>
      </c>
      <c r="H105" s="98">
        <v>85.7</v>
      </c>
      <c r="I105" s="98">
        <v>93.2</v>
      </c>
      <c r="J105" s="98">
        <v>105</v>
      </c>
      <c r="K105" s="98">
        <v>90.5</v>
      </c>
    </row>
    <row r="106" spans="1:11" x14ac:dyDescent="0.15">
      <c r="A106" s="96">
        <v>1947940900</v>
      </c>
      <c r="B106" s="14" t="s">
        <v>358</v>
      </c>
      <c r="C106" s="97" t="s">
        <v>375</v>
      </c>
      <c r="D106" s="97" t="s">
        <v>376</v>
      </c>
      <c r="E106" s="98">
        <v>86.1</v>
      </c>
      <c r="F106" s="98">
        <v>94.3</v>
      </c>
      <c r="G106" s="98">
        <v>80.2</v>
      </c>
      <c r="H106" s="98">
        <v>90.3</v>
      </c>
      <c r="I106" s="98">
        <v>90.2</v>
      </c>
      <c r="J106" s="98">
        <v>95.8</v>
      </c>
      <c r="K106" s="98">
        <v>83.7</v>
      </c>
    </row>
    <row r="107" spans="1:11" x14ac:dyDescent="0.15">
      <c r="A107" s="96">
        <v>2019980200</v>
      </c>
      <c r="B107" s="14" t="s">
        <v>377</v>
      </c>
      <c r="C107" s="97" t="s">
        <v>378</v>
      </c>
      <c r="D107" s="97" t="s">
        <v>379</v>
      </c>
      <c r="E107" s="98">
        <v>87.1</v>
      </c>
      <c r="F107" s="98">
        <v>99</v>
      </c>
      <c r="G107" s="98">
        <v>62.1</v>
      </c>
      <c r="H107" s="98">
        <v>105</v>
      </c>
      <c r="I107" s="98">
        <v>100</v>
      </c>
      <c r="J107" s="98">
        <v>108.2</v>
      </c>
      <c r="K107" s="98">
        <v>91.2</v>
      </c>
    </row>
    <row r="108" spans="1:11" x14ac:dyDescent="0.15">
      <c r="A108" s="96">
        <v>2026740400</v>
      </c>
      <c r="B108" s="14" t="s">
        <v>377</v>
      </c>
      <c r="C108" s="97" t="s">
        <v>822</v>
      </c>
      <c r="D108" s="97" t="s">
        <v>823</v>
      </c>
      <c r="E108" s="98">
        <v>89.7</v>
      </c>
      <c r="F108" s="98">
        <v>98.9</v>
      </c>
      <c r="G108" s="98">
        <v>69.099999999999994</v>
      </c>
      <c r="H108" s="98">
        <v>96</v>
      </c>
      <c r="I108" s="98">
        <v>91.3</v>
      </c>
      <c r="J108" s="98">
        <v>101.4</v>
      </c>
      <c r="K108" s="98">
        <v>98.7</v>
      </c>
    </row>
    <row r="109" spans="1:11" x14ac:dyDescent="0.15">
      <c r="A109" s="96">
        <v>2031740650</v>
      </c>
      <c r="B109" s="14" t="s">
        <v>377</v>
      </c>
      <c r="C109" s="97" t="s">
        <v>380</v>
      </c>
      <c r="D109" s="97" t="s">
        <v>381</v>
      </c>
      <c r="E109" s="98">
        <v>94.5</v>
      </c>
      <c r="F109" s="98">
        <v>93.5</v>
      </c>
      <c r="G109" s="98">
        <v>83</v>
      </c>
      <c r="H109" s="98">
        <v>99.2</v>
      </c>
      <c r="I109" s="98">
        <v>97.5</v>
      </c>
      <c r="J109" s="98">
        <v>110.4</v>
      </c>
      <c r="K109" s="98">
        <v>100.2</v>
      </c>
    </row>
    <row r="110" spans="1:11" x14ac:dyDescent="0.15">
      <c r="A110" s="96">
        <v>2038260700</v>
      </c>
      <c r="B110" s="14" t="s">
        <v>377</v>
      </c>
      <c r="C110" s="97" t="s">
        <v>382</v>
      </c>
      <c r="D110" s="97" t="s">
        <v>383</v>
      </c>
      <c r="E110" s="98">
        <v>84.9</v>
      </c>
      <c r="F110" s="98">
        <v>93</v>
      </c>
      <c r="G110" s="98">
        <v>69.3</v>
      </c>
      <c r="H110" s="98">
        <v>96.5</v>
      </c>
      <c r="I110" s="98">
        <v>99.1</v>
      </c>
      <c r="J110" s="98">
        <v>92.9</v>
      </c>
      <c r="K110" s="98">
        <v>86.3</v>
      </c>
    </row>
    <row r="111" spans="1:11" x14ac:dyDescent="0.15">
      <c r="A111" s="96">
        <v>2041460750</v>
      </c>
      <c r="B111" s="14" t="s">
        <v>377</v>
      </c>
      <c r="C111" s="97" t="s">
        <v>384</v>
      </c>
      <c r="D111" s="97" t="s">
        <v>385</v>
      </c>
      <c r="E111" s="98">
        <v>82.7</v>
      </c>
      <c r="F111" s="98">
        <v>87.9</v>
      </c>
      <c r="G111" s="98">
        <v>68.599999999999994</v>
      </c>
      <c r="H111" s="98">
        <v>98.9</v>
      </c>
      <c r="I111" s="98">
        <v>89.5</v>
      </c>
      <c r="J111" s="98">
        <v>95.6</v>
      </c>
      <c r="K111" s="98">
        <v>84</v>
      </c>
    </row>
    <row r="112" spans="1:11" x14ac:dyDescent="0.15">
      <c r="A112" s="96">
        <v>2045820800</v>
      </c>
      <c r="B112" s="14" t="s">
        <v>377</v>
      </c>
      <c r="C112" s="14" t="s">
        <v>386</v>
      </c>
      <c r="D112" s="97" t="s">
        <v>387</v>
      </c>
      <c r="E112" s="98">
        <v>82.5</v>
      </c>
      <c r="F112" s="98">
        <v>82</v>
      </c>
      <c r="G112" s="98">
        <v>76</v>
      </c>
      <c r="H112" s="98">
        <v>95.3</v>
      </c>
      <c r="I112" s="98">
        <v>93.2</v>
      </c>
      <c r="J112" s="98">
        <v>98.8</v>
      </c>
      <c r="K112" s="98">
        <v>79.7</v>
      </c>
    </row>
    <row r="113" spans="1:11" x14ac:dyDescent="0.15">
      <c r="A113" s="96">
        <v>2048620900</v>
      </c>
      <c r="B113" s="14" t="s">
        <v>377</v>
      </c>
      <c r="C113" s="97" t="s">
        <v>388</v>
      </c>
      <c r="D113" s="97" t="s">
        <v>389</v>
      </c>
      <c r="E113" s="98">
        <v>91</v>
      </c>
      <c r="F113" s="98">
        <v>100.6</v>
      </c>
      <c r="G113" s="98">
        <v>71.2</v>
      </c>
      <c r="H113" s="98">
        <v>98</v>
      </c>
      <c r="I113" s="98">
        <v>97</v>
      </c>
      <c r="J113" s="98">
        <v>92.8</v>
      </c>
      <c r="K113" s="98">
        <v>99.5</v>
      </c>
    </row>
    <row r="114" spans="1:11" x14ac:dyDescent="0.15">
      <c r="A114" s="96">
        <v>2130460600</v>
      </c>
      <c r="B114" s="14" t="s">
        <v>390</v>
      </c>
      <c r="C114" s="97" t="s">
        <v>391</v>
      </c>
      <c r="D114" s="97" t="s">
        <v>392</v>
      </c>
      <c r="E114" s="98">
        <v>93.9</v>
      </c>
      <c r="F114" s="98">
        <v>93.3</v>
      </c>
      <c r="G114" s="98">
        <v>76.099999999999994</v>
      </c>
      <c r="H114" s="98">
        <v>107.8</v>
      </c>
      <c r="I114" s="98">
        <v>97</v>
      </c>
      <c r="J114" s="98">
        <v>81.599999999999994</v>
      </c>
      <c r="K114" s="98">
        <v>106.3</v>
      </c>
    </row>
    <row r="115" spans="1:11" x14ac:dyDescent="0.15">
      <c r="A115" s="96">
        <v>2131140700</v>
      </c>
      <c r="B115" s="14" t="s">
        <v>390</v>
      </c>
      <c r="C115" s="97" t="s">
        <v>393</v>
      </c>
      <c r="D115" s="97" t="s">
        <v>394</v>
      </c>
      <c r="E115" s="98">
        <v>95.7</v>
      </c>
      <c r="F115" s="98">
        <v>93.5</v>
      </c>
      <c r="G115" s="98">
        <v>78.8</v>
      </c>
      <c r="H115" s="98">
        <v>105.3</v>
      </c>
      <c r="I115" s="98">
        <v>113</v>
      </c>
      <c r="J115" s="98">
        <v>75.7</v>
      </c>
      <c r="K115" s="98">
        <v>106.8</v>
      </c>
    </row>
    <row r="116" spans="1:11" x14ac:dyDescent="0.15">
      <c r="A116" s="96">
        <v>2210780100</v>
      </c>
      <c r="B116" s="14" t="s">
        <v>395</v>
      </c>
      <c r="C116" s="97" t="s">
        <v>396</v>
      </c>
      <c r="D116" s="97" t="s">
        <v>397</v>
      </c>
      <c r="E116" s="98">
        <v>89.1</v>
      </c>
      <c r="F116" s="98">
        <v>97.1</v>
      </c>
      <c r="G116" s="98">
        <v>77.400000000000006</v>
      </c>
      <c r="H116" s="98">
        <v>104.2</v>
      </c>
      <c r="I116" s="98">
        <v>90.1</v>
      </c>
      <c r="J116" s="98">
        <v>87.5</v>
      </c>
      <c r="K116" s="98">
        <v>91.1</v>
      </c>
    </row>
    <row r="117" spans="1:11" x14ac:dyDescent="0.15">
      <c r="A117" s="96">
        <v>2212940200</v>
      </c>
      <c r="B117" s="14" t="s">
        <v>395</v>
      </c>
      <c r="C117" s="14" t="s">
        <v>398</v>
      </c>
      <c r="D117" s="14" t="s">
        <v>399</v>
      </c>
      <c r="E117" s="98">
        <v>96.9</v>
      </c>
      <c r="F117" s="98">
        <v>100.1</v>
      </c>
      <c r="G117" s="98">
        <v>91.6</v>
      </c>
      <c r="H117" s="98">
        <v>73.8</v>
      </c>
      <c r="I117" s="98">
        <v>108.8</v>
      </c>
      <c r="J117" s="98">
        <v>94.9</v>
      </c>
      <c r="K117" s="98">
        <v>103.4</v>
      </c>
    </row>
    <row r="118" spans="1:11" x14ac:dyDescent="0.15">
      <c r="A118" s="96">
        <v>2226380365</v>
      </c>
      <c r="B118" s="14" t="s">
        <v>395</v>
      </c>
      <c r="C118" s="14" t="s">
        <v>400</v>
      </c>
      <c r="D118" s="97" t="s">
        <v>401</v>
      </c>
      <c r="E118" s="98">
        <v>96.1</v>
      </c>
      <c r="F118" s="98">
        <v>99.9</v>
      </c>
      <c r="G118" s="98">
        <v>93.3</v>
      </c>
      <c r="H118" s="98">
        <v>98.1</v>
      </c>
      <c r="I118" s="98">
        <v>100.7</v>
      </c>
      <c r="J118" s="98">
        <v>100.6</v>
      </c>
      <c r="K118" s="98">
        <v>94.3</v>
      </c>
    </row>
    <row r="119" spans="1:11" x14ac:dyDescent="0.15">
      <c r="A119" s="96">
        <v>2229180400</v>
      </c>
      <c r="B119" s="14" t="s">
        <v>395</v>
      </c>
      <c r="C119" s="97" t="s">
        <v>403</v>
      </c>
      <c r="D119" s="97" t="s">
        <v>404</v>
      </c>
      <c r="E119" s="98">
        <v>88.1</v>
      </c>
      <c r="F119" s="98">
        <v>99.3</v>
      </c>
      <c r="G119" s="98">
        <v>68.8</v>
      </c>
      <c r="H119" s="98">
        <v>89.5</v>
      </c>
      <c r="I119" s="98">
        <v>97.9</v>
      </c>
      <c r="J119" s="98">
        <v>94.3</v>
      </c>
      <c r="K119" s="98">
        <v>95.1</v>
      </c>
    </row>
    <row r="120" spans="1:11" x14ac:dyDescent="0.15">
      <c r="A120" s="96">
        <v>2229340450</v>
      </c>
      <c r="B120" s="14" t="s">
        <v>395</v>
      </c>
      <c r="C120" s="14" t="s">
        <v>405</v>
      </c>
      <c r="D120" s="97" t="s">
        <v>406</v>
      </c>
      <c r="E120" s="98">
        <v>85.3</v>
      </c>
      <c r="F120" s="98">
        <v>94</v>
      </c>
      <c r="G120" s="98">
        <v>70.099999999999994</v>
      </c>
      <c r="H120" s="98">
        <v>76.7</v>
      </c>
      <c r="I120" s="98">
        <v>94.7</v>
      </c>
      <c r="J120" s="98">
        <v>94.2</v>
      </c>
      <c r="K120" s="98">
        <v>92.6</v>
      </c>
    </row>
    <row r="121" spans="1:11" x14ac:dyDescent="0.15">
      <c r="A121" s="96">
        <v>2233740500</v>
      </c>
      <c r="B121" s="14" t="s">
        <v>395</v>
      </c>
      <c r="C121" s="97" t="s">
        <v>407</v>
      </c>
      <c r="D121" s="97" t="s">
        <v>408</v>
      </c>
      <c r="E121" s="98">
        <v>87</v>
      </c>
      <c r="F121" s="98">
        <v>91.3</v>
      </c>
      <c r="G121" s="98">
        <v>73.2</v>
      </c>
      <c r="H121" s="98">
        <v>83.1</v>
      </c>
      <c r="I121" s="98">
        <v>85.4</v>
      </c>
      <c r="J121" s="98">
        <v>110.1</v>
      </c>
      <c r="K121" s="98">
        <v>94.6</v>
      </c>
    </row>
    <row r="122" spans="1:11" x14ac:dyDescent="0.15">
      <c r="A122" s="96">
        <v>2235380600</v>
      </c>
      <c r="B122" s="14" t="s">
        <v>395</v>
      </c>
      <c r="C122" s="14" t="s">
        <v>409</v>
      </c>
      <c r="D122" s="97" t="s">
        <v>410</v>
      </c>
      <c r="E122" s="98">
        <v>111.5</v>
      </c>
      <c r="F122" s="98">
        <v>96.6</v>
      </c>
      <c r="G122" s="98">
        <v>143.5</v>
      </c>
      <c r="H122" s="98">
        <v>80</v>
      </c>
      <c r="I122" s="98">
        <v>99</v>
      </c>
      <c r="J122" s="98">
        <v>119.6</v>
      </c>
      <c r="K122" s="98">
        <v>102.2</v>
      </c>
    </row>
    <row r="123" spans="1:11" x14ac:dyDescent="0.15">
      <c r="A123" s="96">
        <v>2243340800</v>
      </c>
      <c r="B123" s="14" t="s">
        <v>395</v>
      </c>
      <c r="C123" s="97" t="s">
        <v>411</v>
      </c>
      <c r="D123" s="97" t="s">
        <v>412</v>
      </c>
      <c r="E123" s="98">
        <v>93.4</v>
      </c>
      <c r="F123" s="98">
        <v>100</v>
      </c>
      <c r="G123" s="98">
        <v>72.599999999999994</v>
      </c>
      <c r="H123" s="98">
        <v>87.2</v>
      </c>
      <c r="I123" s="98">
        <v>94.2</v>
      </c>
      <c r="J123" s="98">
        <v>103.8</v>
      </c>
      <c r="K123" s="98">
        <v>107.5</v>
      </c>
    </row>
    <row r="124" spans="1:11" x14ac:dyDescent="0.15">
      <c r="A124" s="96">
        <v>2226380900</v>
      </c>
      <c r="B124" s="14" t="s">
        <v>395</v>
      </c>
      <c r="C124" s="14" t="s">
        <v>400</v>
      </c>
      <c r="D124" s="97" t="s">
        <v>402</v>
      </c>
      <c r="E124" s="98">
        <v>94.6</v>
      </c>
      <c r="F124" s="98">
        <v>97.6</v>
      </c>
      <c r="G124" s="98">
        <v>91.2</v>
      </c>
      <c r="H124" s="98">
        <v>96.5</v>
      </c>
      <c r="I124" s="98">
        <v>96.4</v>
      </c>
      <c r="J124" s="98">
        <v>98.3</v>
      </c>
      <c r="K124" s="98">
        <v>94.5</v>
      </c>
    </row>
    <row r="125" spans="1:11" x14ac:dyDescent="0.15">
      <c r="A125" s="96">
        <v>2338860500</v>
      </c>
      <c r="B125" s="14" t="s">
        <v>413</v>
      </c>
      <c r="C125" s="14" t="s">
        <v>414</v>
      </c>
      <c r="D125" s="97" t="s">
        <v>415</v>
      </c>
      <c r="E125" s="98">
        <v>115.3</v>
      </c>
      <c r="F125" s="98">
        <v>103.3</v>
      </c>
      <c r="G125" s="98">
        <v>125.3</v>
      </c>
      <c r="H125" s="98">
        <v>105.5</v>
      </c>
      <c r="I125" s="98">
        <v>117.8</v>
      </c>
      <c r="J125" s="98">
        <v>100.2</v>
      </c>
      <c r="K125" s="98">
        <v>116.7</v>
      </c>
    </row>
    <row r="126" spans="1:11" x14ac:dyDescent="0.15">
      <c r="A126" s="96">
        <v>2412580100</v>
      </c>
      <c r="B126" s="14" t="s">
        <v>416</v>
      </c>
      <c r="C126" s="14" t="s">
        <v>417</v>
      </c>
      <c r="D126" s="97" t="s">
        <v>418</v>
      </c>
      <c r="E126" s="98">
        <v>108.3</v>
      </c>
      <c r="F126" s="98">
        <v>113.5</v>
      </c>
      <c r="G126" s="98">
        <v>109.1</v>
      </c>
      <c r="H126" s="98">
        <v>104.5</v>
      </c>
      <c r="I126" s="98">
        <v>101</v>
      </c>
      <c r="J126" s="98">
        <v>89.9</v>
      </c>
      <c r="K126" s="98">
        <v>110.6</v>
      </c>
    </row>
    <row r="127" spans="1:11" x14ac:dyDescent="0.15">
      <c r="A127" s="96">
        <v>2423224250</v>
      </c>
      <c r="B127" s="14" t="s">
        <v>416</v>
      </c>
      <c r="C127" s="14" t="s">
        <v>847</v>
      </c>
      <c r="D127" s="97" t="s">
        <v>419</v>
      </c>
      <c r="E127" s="98">
        <v>139.80000000000001</v>
      </c>
      <c r="F127" s="98">
        <v>109</v>
      </c>
      <c r="G127" s="98">
        <v>219.6</v>
      </c>
      <c r="H127" s="98">
        <v>109.8</v>
      </c>
      <c r="I127" s="98">
        <v>104.7</v>
      </c>
      <c r="J127" s="98">
        <v>84.8</v>
      </c>
      <c r="K127" s="98">
        <v>112.4</v>
      </c>
    </row>
    <row r="128" spans="1:11" x14ac:dyDescent="0.15">
      <c r="A128" s="96">
        <v>2514454200</v>
      </c>
      <c r="B128" s="14" t="s">
        <v>420</v>
      </c>
      <c r="C128" s="97" t="s">
        <v>421</v>
      </c>
      <c r="D128" s="97" t="s">
        <v>422</v>
      </c>
      <c r="E128" s="98">
        <v>149.69999999999999</v>
      </c>
      <c r="F128" s="98">
        <v>113.8</v>
      </c>
      <c r="G128" s="98">
        <v>224.3</v>
      </c>
      <c r="H128" s="98">
        <v>125.4</v>
      </c>
      <c r="I128" s="98">
        <v>127.7</v>
      </c>
      <c r="J128" s="98">
        <v>119.2</v>
      </c>
      <c r="K128" s="98">
        <v>120.9</v>
      </c>
    </row>
    <row r="129" spans="1:11" x14ac:dyDescent="0.15">
      <c r="A129" s="96">
        <v>2515764530</v>
      </c>
      <c r="B129" s="14" t="s">
        <v>420</v>
      </c>
      <c r="C129" s="97" t="s">
        <v>879</v>
      </c>
      <c r="D129" s="97" t="s">
        <v>880</v>
      </c>
      <c r="E129" s="98">
        <v>140.1</v>
      </c>
      <c r="F129" s="98">
        <v>112.1</v>
      </c>
      <c r="G129" s="98">
        <v>183.5</v>
      </c>
      <c r="H129" s="98">
        <v>119.2</v>
      </c>
      <c r="I129" s="98">
        <v>103.5</v>
      </c>
      <c r="J129" s="98">
        <v>119.3</v>
      </c>
      <c r="K129" s="98">
        <v>135</v>
      </c>
    </row>
    <row r="130" spans="1:11" x14ac:dyDescent="0.15">
      <c r="A130" s="96">
        <v>2538340700</v>
      </c>
      <c r="B130" s="14" t="s">
        <v>420</v>
      </c>
      <c r="C130" s="97" t="s">
        <v>423</v>
      </c>
      <c r="D130" s="97" t="s">
        <v>424</v>
      </c>
      <c r="E130" s="98">
        <v>109.7</v>
      </c>
      <c r="F130" s="98">
        <v>106.8</v>
      </c>
      <c r="G130" s="98">
        <v>113</v>
      </c>
      <c r="H130" s="98">
        <v>95.2</v>
      </c>
      <c r="I130" s="98">
        <v>120.7</v>
      </c>
      <c r="J130" s="98">
        <v>119.7</v>
      </c>
      <c r="K130" s="98">
        <v>108.1</v>
      </c>
    </row>
    <row r="131" spans="1:11" x14ac:dyDescent="0.15">
      <c r="A131" s="96">
        <v>2619804400</v>
      </c>
      <c r="B131" s="14" t="s">
        <v>425</v>
      </c>
      <c r="C131" s="97" t="s">
        <v>426</v>
      </c>
      <c r="D131" s="97" t="s">
        <v>427</v>
      </c>
      <c r="E131" s="98">
        <v>104.3</v>
      </c>
      <c r="F131" s="98">
        <v>101.1</v>
      </c>
      <c r="G131" s="98">
        <v>107.9</v>
      </c>
      <c r="H131" s="98">
        <v>98.3</v>
      </c>
      <c r="I131" s="98">
        <v>100.9</v>
      </c>
      <c r="J131" s="98">
        <v>99</v>
      </c>
      <c r="K131" s="98">
        <v>106</v>
      </c>
    </row>
    <row r="132" spans="1:11" x14ac:dyDescent="0.15">
      <c r="A132" s="96">
        <v>2624340570</v>
      </c>
      <c r="B132" s="14" t="s">
        <v>425</v>
      </c>
      <c r="C132" s="97" t="s">
        <v>428</v>
      </c>
      <c r="D132" s="97" t="s">
        <v>429</v>
      </c>
      <c r="E132" s="98">
        <v>94.7</v>
      </c>
      <c r="F132" s="98">
        <v>92.3</v>
      </c>
      <c r="G132" s="98">
        <v>84.8</v>
      </c>
      <c r="H132" s="98">
        <v>102.8</v>
      </c>
      <c r="I132" s="98">
        <v>101.3</v>
      </c>
      <c r="J132" s="98">
        <v>95.3</v>
      </c>
      <c r="K132" s="98">
        <v>100.1</v>
      </c>
    </row>
    <row r="133" spans="1:11" x14ac:dyDescent="0.15">
      <c r="A133" s="96">
        <v>2628020650</v>
      </c>
      <c r="B133" s="14" t="s">
        <v>425</v>
      </c>
      <c r="C133" s="97" t="s">
        <v>430</v>
      </c>
      <c r="D133" s="97" t="s">
        <v>431</v>
      </c>
      <c r="E133" s="98">
        <v>77.5</v>
      </c>
      <c r="F133" s="98">
        <v>81</v>
      </c>
      <c r="G133" s="98">
        <v>51</v>
      </c>
      <c r="H133" s="98">
        <v>97</v>
      </c>
      <c r="I133" s="98">
        <v>93.3</v>
      </c>
      <c r="J133" s="98">
        <v>97.3</v>
      </c>
      <c r="K133" s="98">
        <v>85.8</v>
      </c>
    </row>
    <row r="134" spans="1:11" x14ac:dyDescent="0.15">
      <c r="A134" s="96">
        <v>2731860500</v>
      </c>
      <c r="B134" s="14" t="s">
        <v>432</v>
      </c>
      <c r="C134" s="14" t="s">
        <v>433</v>
      </c>
      <c r="D134" s="97" t="s">
        <v>434</v>
      </c>
      <c r="E134" s="98">
        <v>93.8</v>
      </c>
      <c r="F134" s="98">
        <v>105</v>
      </c>
      <c r="G134" s="98">
        <v>80.599999999999994</v>
      </c>
      <c r="H134" s="98">
        <v>95.3</v>
      </c>
      <c r="I134" s="98">
        <v>92.7</v>
      </c>
      <c r="J134" s="98">
        <v>110.9</v>
      </c>
      <c r="K134" s="98">
        <v>97.1</v>
      </c>
    </row>
    <row r="135" spans="1:11" x14ac:dyDescent="0.15">
      <c r="A135" s="96">
        <v>2733460511</v>
      </c>
      <c r="B135" s="14" t="s">
        <v>432</v>
      </c>
      <c r="C135" s="97" t="s">
        <v>435</v>
      </c>
      <c r="D135" s="97" t="s">
        <v>436</v>
      </c>
      <c r="E135" s="98">
        <v>98.9</v>
      </c>
      <c r="F135" s="98">
        <v>95</v>
      </c>
      <c r="G135" s="98">
        <v>91.6</v>
      </c>
      <c r="H135" s="98">
        <v>99.6</v>
      </c>
      <c r="I135" s="98">
        <v>104.2</v>
      </c>
      <c r="J135" s="98">
        <v>102.4</v>
      </c>
      <c r="K135" s="98">
        <v>104.8</v>
      </c>
    </row>
    <row r="136" spans="1:11" x14ac:dyDescent="0.15">
      <c r="A136" s="96">
        <v>2741060840</v>
      </c>
      <c r="B136" s="14" t="s">
        <v>432</v>
      </c>
      <c r="C136" s="97" t="s">
        <v>438</v>
      </c>
      <c r="D136" s="97" t="s">
        <v>439</v>
      </c>
      <c r="E136" s="98">
        <v>99.3</v>
      </c>
      <c r="F136" s="98">
        <v>109.6</v>
      </c>
      <c r="G136" s="98">
        <v>77.2</v>
      </c>
      <c r="H136" s="98">
        <v>98.4</v>
      </c>
      <c r="I136" s="98">
        <v>97.2</v>
      </c>
      <c r="J136" s="98">
        <v>129.6</v>
      </c>
      <c r="K136" s="98">
        <v>109.2</v>
      </c>
    </row>
    <row r="137" spans="1:11" x14ac:dyDescent="0.15">
      <c r="A137" s="96">
        <v>2733460880</v>
      </c>
      <c r="B137" s="14" t="s">
        <v>432</v>
      </c>
      <c r="C137" s="97" t="s">
        <v>435</v>
      </c>
      <c r="D137" s="97" t="s">
        <v>437</v>
      </c>
      <c r="E137" s="98">
        <v>97.6</v>
      </c>
      <c r="F137" s="98">
        <v>92.7</v>
      </c>
      <c r="G137" s="98">
        <v>90.1</v>
      </c>
      <c r="H137" s="98">
        <v>97.6</v>
      </c>
      <c r="I137" s="98">
        <v>102.5</v>
      </c>
      <c r="J137" s="98">
        <v>104.6</v>
      </c>
      <c r="K137" s="98">
        <v>103.9</v>
      </c>
    </row>
    <row r="138" spans="1:11" x14ac:dyDescent="0.15">
      <c r="A138" s="96">
        <v>2825620500</v>
      </c>
      <c r="B138" s="14" t="s">
        <v>440</v>
      </c>
      <c r="C138" s="97" t="s">
        <v>441</v>
      </c>
      <c r="D138" s="97" t="s">
        <v>442</v>
      </c>
      <c r="E138" s="98">
        <v>88.2</v>
      </c>
      <c r="F138" s="98">
        <v>96.5</v>
      </c>
      <c r="G138" s="98">
        <v>68.5</v>
      </c>
      <c r="H138" s="98">
        <v>92.9</v>
      </c>
      <c r="I138" s="98">
        <v>97.5</v>
      </c>
      <c r="J138" s="98">
        <v>100.6</v>
      </c>
      <c r="K138" s="98">
        <v>95.3</v>
      </c>
    </row>
    <row r="139" spans="1:11" x14ac:dyDescent="0.15">
      <c r="A139" s="96">
        <v>2827140600</v>
      </c>
      <c r="B139" s="14" t="s">
        <v>440</v>
      </c>
      <c r="C139" s="97" t="s">
        <v>443</v>
      </c>
      <c r="D139" s="97" t="s">
        <v>444</v>
      </c>
      <c r="E139" s="98">
        <v>83.7</v>
      </c>
      <c r="F139" s="98">
        <v>95.3</v>
      </c>
      <c r="G139" s="98">
        <v>67.8</v>
      </c>
      <c r="H139" s="98">
        <v>83.2</v>
      </c>
      <c r="I139" s="98">
        <v>86.6</v>
      </c>
      <c r="J139" s="98">
        <v>100.4</v>
      </c>
      <c r="K139" s="98">
        <v>88.5</v>
      </c>
    </row>
    <row r="140" spans="1:11" x14ac:dyDescent="0.15">
      <c r="A140" s="96">
        <v>2832940700</v>
      </c>
      <c r="B140" s="14" t="s">
        <v>440</v>
      </c>
      <c r="C140" s="97" t="s">
        <v>445</v>
      </c>
      <c r="D140" s="97" t="s">
        <v>446</v>
      </c>
      <c r="E140" s="98">
        <v>86.6</v>
      </c>
      <c r="F140" s="98">
        <v>89.5</v>
      </c>
      <c r="G140" s="98">
        <v>70.2</v>
      </c>
      <c r="H140" s="98">
        <v>93.8</v>
      </c>
      <c r="I140" s="98">
        <v>93.7</v>
      </c>
      <c r="J140" s="98">
        <v>100.1</v>
      </c>
      <c r="K140" s="98">
        <v>93.2</v>
      </c>
    </row>
    <row r="141" spans="1:11" x14ac:dyDescent="0.15">
      <c r="A141" s="96">
        <v>2846180850</v>
      </c>
      <c r="B141" s="14" t="s">
        <v>440</v>
      </c>
      <c r="C141" s="97" t="s">
        <v>447</v>
      </c>
      <c r="D141" s="97" t="s">
        <v>448</v>
      </c>
      <c r="E141" s="98">
        <v>81.400000000000006</v>
      </c>
      <c r="F141" s="98">
        <v>87.8</v>
      </c>
      <c r="G141" s="98">
        <v>63.6</v>
      </c>
      <c r="H141" s="98">
        <v>87.7</v>
      </c>
      <c r="I141" s="98">
        <v>89</v>
      </c>
      <c r="J141" s="98">
        <v>88.4</v>
      </c>
      <c r="K141" s="98">
        <v>88.5</v>
      </c>
    </row>
    <row r="142" spans="1:11" x14ac:dyDescent="0.15">
      <c r="A142" s="96">
        <v>2916020050</v>
      </c>
      <c r="B142" s="14" t="s">
        <v>449</v>
      </c>
      <c r="C142" s="97" t="s">
        <v>881</v>
      </c>
      <c r="D142" s="97" t="s">
        <v>882</v>
      </c>
      <c r="E142" s="98">
        <v>95.2</v>
      </c>
      <c r="F142" s="98">
        <v>103.8</v>
      </c>
      <c r="G142" s="98">
        <v>81.8</v>
      </c>
      <c r="H142" s="98">
        <v>95.4</v>
      </c>
      <c r="I142" s="98">
        <v>110.8</v>
      </c>
      <c r="J142" s="98">
        <v>79</v>
      </c>
      <c r="K142" s="98">
        <v>100.7</v>
      </c>
    </row>
    <row r="143" spans="1:11" x14ac:dyDescent="0.15">
      <c r="A143" s="96">
        <v>2917860250</v>
      </c>
      <c r="B143" s="14" t="s">
        <v>449</v>
      </c>
      <c r="C143" s="97" t="s">
        <v>450</v>
      </c>
      <c r="D143" s="97" t="s">
        <v>451</v>
      </c>
      <c r="E143" s="98">
        <v>95</v>
      </c>
      <c r="F143" s="98">
        <v>99.8</v>
      </c>
      <c r="G143" s="98">
        <v>86.4</v>
      </c>
      <c r="H143" s="98">
        <v>96</v>
      </c>
      <c r="I143" s="98">
        <v>98.8</v>
      </c>
      <c r="J143" s="98">
        <v>91.5</v>
      </c>
      <c r="K143" s="98">
        <v>99.3</v>
      </c>
    </row>
    <row r="144" spans="1:11" x14ac:dyDescent="0.15">
      <c r="A144" s="96">
        <v>2927900500</v>
      </c>
      <c r="B144" s="14" t="s">
        <v>449</v>
      </c>
      <c r="C144" s="97" t="s">
        <v>452</v>
      </c>
      <c r="D144" s="97" t="s">
        <v>453</v>
      </c>
      <c r="E144" s="98">
        <v>82</v>
      </c>
      <c r="F144" s="98">
        <v>91.3</v>
      </c>
      <c r="G144" s="98">
        <v>62.7</v>
      </c>
      <c r="H144" s="98">
        <v>97.9</v>
      </c>
      <c r="I144" s="98">
        <v>93.9</v>
      </c>
      <c r="J144" s="98">
        <v>92.6</v>
      </c>
      <c r="K144" s="98">
        <v>85</v>
      </c>
    </row>
    <row r="145" spans="1:11" x14ac:dyDescent="0.15">
      <c r="A145" s="96">
        <v>2928140600</v>
      </c>
      <c r="B145" s="14" t="s">
        <v>449</v>
      </c>
      <c r="C145" s="97" t="s">
        <v>454</v>
      </c>
      <c r="D145" s="97" t="s">
        <v>455</v>
      </c>
      <c r="E145" s="98">
        <v>94.9</v>
      </c>
      <c r="F145" s="98">
        <v>92.3</v>
      </c>
      <c r="G145" s="98">
        <v>102.6</v>
      </c>
      <c r="H145" s="98">
        <v>102</v>
      </c>
      <c r="I145" s="98">
        <v>86.2</v>
      </c>
      <c r="J145" s="98">
        <v>88.2</v>
      </c>
      <c r="K145" s="98">
        <v>91.1</v>
      </c>
    </row>
    <row r="146" spans="1:11" x14ac:dyDescent="0.15">
      <c r="A146" s="96">
        <v>2944180920</v>
      </c>
      <c r="B146" s="14" t="s">
        <v>449</v>
      </c>
      <c r="C146" s="97" t="s">
        <v>458</v>
      </c>
      <c r="D146" s="97" t="s">
        <v>459</v>
      </c>
      <c r="E146" s="98">
        <v>87.4</v>
      </c>
      <c r="F146" s="98">
        <v>95.8</v>
      </c>
      <c r="G146" s="98">
        <v>74.7</v>
      </c>
      <c r="H146" s="98">
        <v>86.5</v>
      </c>
      <c r="I146" s="98">
        <v>88.9</v>
      </c>
      <c r="J146" s="98">
        <v>98.8</v>
      </c>
      <c r="K146" s="98">
        <v>92.3</v>
      </c>
    </row>
    <row r="147" spans="1:11" x14ac:dyDescent="0.15">
      <c r="A147" s="96">
        <v>2941180880</v>
      </c>
      <c r="B147" s="14" t="s">
        <v>449</v>
      </c>
      <c r="C147" s="97" t="s">
        <v>456</v>
      </c>
      <c r="D147" s="97" t="s">
        <v>457</v>
      </c>
      <c r="E147" s="98">
        <v>86.3</v>
      </c>
      <c r="F147" s="98">
        <v>97.3</v>
      </c>
      <c r="G147" s="98">
        <v>74.3</v>
      </c>
      <c r="H147" s="98">
        <v>93.4</v>
      </c>
      <c r="I147" s="98">
        <v>90.2</v>
      </c>
      <c r="J147" s="98">
        <v>88.6</v>
      </c>
      <c r="K147" s="98">
        <v>88</v>
      </c>
    </row>
    <row r="148" spans="1:11" x14ac:dyDescent="0.15">
      <c r="A148" s="96">
        <v>3014580250</v>
      </c>
      <c r="B148" s="14" t="s">
        <v>460</v>
      </c>
      <c r="C148" s="97" t="s">
        <v>461</v>
      </c>
      <c r="D148" s="97" t="s">
        <v>462</v>
      </c>
      <c r="E148" s="98">
        <v>122.1</v>
      </c>
      <c r="F148" s="98">
        <v>106.7</v>
      </c>
      <c r="G148" s="98">
        <v>161.80000000000001</v>
      </c>
      <c r="H148" s="98">
        <v>85.7</v>
      </c>
      <c r="I148" s="98">
        <v>102.4</v>
      </c>
      <c r="J148" s="98">
        <v>94.8</v>
      </c>
      <c r="K148" s="98">
        <v>115</v>
      </c>
    </row>
    <row r="149" spans="1:11" x14ac:dyDescent="0.15">
      <c r="A149" s="96">
        <v>3024500500</v>
      </c>
      <c r="B149" s="14" t="s">
        <v>460</v>
      </c>
      <c r="C149" s="97" t="s">
        <v>463</v>
      </c>
      <c r="D149" s="97" t="s">
        <v>464</v>
      </c>
      <c r="E149" s="98">
        <v>87.4</v>
      </c>
      <c r="F149" s="98">
        <v>94.9</v>
      </c>
      <c r="G149" s="98">
        <v>73.8</v>
      </c>
      <c r="H149" s="98">
        <v>83.5</v>
      </c>
      <c r="I149" s="98">
        <v>110.7</v>
      </c>
      <c r="J149" s="98">
        <v>98.5</v>
      </c>
      <c r="K149" s="98">
        <v>88.7</v>
      </c>
    </row>
    <row r="150" spans="1:11" x14ac:dyDescent="0.15">
      <c r="A150" s="96">
        <v>3125580420</v>
      </c>
      <c r="B150" s="14" t="s">
        <v>465</v>
      </c>
      <c r="C150" s="97" t="s">
        <v>466</v>
      </c>
      <c r="D150" s="97" t="s">
        <v>467</v>
      </c>
      <c r="E150" s="98">
        <v>91.6</v>
      </c>
      <c r="F150" s="98">
        <v>101.2</v>
      </c>
      <c r="G150" s="98">
        <v>85.7</v>
      </c>
      <c r="H150" s="98">
        <v>82.7</v>
      </c>
      <c r="I150" s="98">
        <v>95</v>
      </c>
      <c r="J150" s="98">
        <v>104.1</v>
      </c>
      <c r="K150" s="98">
        <v>91.9</v>
      </c>
    </row>
    <row r="151" spans="1:11" x14ac:dyDescent="0.15">
      <c r="A151" s="96">
        <v>3130700600</v>
      </c>
      <c r="B151" s="14" t="s">
        <v>465</v>
      </c>
      <c r="C151" s="97" t="s">
        <v>468</v>
      </c>
      <c r="D151" s="97" t="s">
        <v>469</v>
      </c>
      <c r="E151" s="98">
        <v>91.7</v>
      </c>
      <c r="F151" s="98">
        <v>94.2</v>
      </c>
      <c r="G151" s="98">
        <v>79.900000000000006</v>
      </c>
      <c r="H151" s="98">
        <v>85.8</v>
      </c>
      <c r="I151" s="98">
        <v>98.1</v>
      </c>
      <c r="J151" s="98">
        <v>108.1</v>
      </c>
      <c r="K151" s="98">
        <v>98</v>
      </c>
    </row>
    <row r="152" spans="1:11" x14ac:dyDescent="0.15">
      <c r="A152" s="96">
        <v>3136540700</v>
      </c>
      <c r="B152" s="14" t="s">
        <v>465</v>
      </c>
      <c r="C152" s="97" t="s">
        <v>470</v>
      </c>
      <c r="D152" s="97" t="s">
        <v>471</v>
      </c>
      <c r="E152" s="98">
        <v>92.5</v>
      </c>
      <c r="F152" s="98">
        <v>96.5</v>
      </c>
      <c r="G152" s="98">
        <v>84</v>
      </c>
      <c r="H152" s="98">
        <v>94</v>
      </c>
      <c r="I152" s="98">
        <v>102.9</v>
      </c>
      <c r="J152" s="98">
        <v>96.8</v>
      </c>
      <c r="K152" s="98">
        <v>94</v>
      </c>
    </row>
    <row r="153" spans="1:11" x14ac:dyDescent="0.15">
      <c r="A153" s="96">
        <v>3229820400</v>
      </c>
      <c r="B153" s="14" t="s">
        <v>472</v>
      </c>
      <c r="C153" s="97" t="s">
        <v>473</v>
      </c>
      <c r="D153" s="97" t="s">
        <v>474</v>
      </c>
      <c r="E153" s="98">
        <v>101</v>
      </c>
      <c r="F153" s="98">
        <v>102.8</v>
      </c>
      <c r="G153" s="98">
        <v>110.3</v>
      </c>
      <c r="H153" s="98">
        <v>102.3</v>
      </c>
      <c r="I153" s="98">
        <v>113.3</v>
      </c>
      <c r="J153" s="98">
        <v>92.8</v>
      </c>
      <c r="K153" s="98">
        <v>90.1</v>
      </c>
    </row>
    <row r="154" spans="1:11" x14ac:dyDescent="0.15">
      <c r="A154" s="96">
        <v>3239900600</v>
      </c>
      <c r="B154" s="14" t="s">
        <v>472</v>
      </c>
      <c r="C154" s="97" t="s">
        <v>475</v>
      </c>
      <c r="D154" s="97" t="s">
        <v>476</v>
      </c>
      <c r="E154" s="98">
        <v>105.4</v>
      </c>
      <c r="F154" s="98">
        <v>105.4</v>
      </c>
      <c r="G154" s="98">
        <v>121.2</v>
      </c>
      <c r="H154" s="98">
        <v>87.6</v>
      </c>
      <c r="I154" s="98">
        <v>116.7</v>
      </c>
      <c r="J154" s="98">
        <v>99.3</v>
      </c>
      <c r="K154" s="98">
        <v>94.9</v>
      </c>
    </row>
    <row r="155" spans="1:11" x14ac:dyDescent="0.15">
      <c r="A155" s="96">
        <v>3331700500</v>
      </c>
      <c r="B155" s="14" t="s">
        <v>477</v>
      </c>
      <c r="C155" s="97" t="s">
        <v>478</v>
      </c>
      <c r="D155" s="97" t="s">
        <v>479</v>
      </c>
      <c r="E155" s="98">
        <v>116.1</v>
      </c>
      <c r="F155" s="98">
        <v>105.2</v>
      </c>
      <c r="G155" s="98">
        <v>109.9</v>
      </c>
      <c r="H155" s="98">
        <v>114.9</v>
      </c>
      <c r="I155" s="98">
        <v>106.7</v>
      </c>
      <c r="J155" s="98">
        <v>130.1</v>
      </c>
      <c r="K155" s="98">
        <v>127</v>
      </c>
    </row>
    <row r="156" spans="1:11" x14ac:dyDescent="0.15">
      <c r="A156" s="96">
        <v>3435614050</v>
      </c>
      <c r="B156" s="14" t="s">
        <v>480</v>
      </c>
      <c r="C156" s="97" t="s">
        <v>483</v>
      </c>
      <c r="D156" s="97" t="s">
        <v>484</v>
      </c>
      <c r="E156" s="98">
        <v>119.6</v>
      </c>
      <c r="F156" s="98">
        <v>104.1</v>
      </c>
      <c r="G156" s="98">
        <v>151.4</v>
      </c>
      <c r="H156" s="98">
        <v>110</v>
      </c>
      <c r="I156" s="98">
        <v>109.9</v>
      </c>
      <c r="J156" s="98">
        <v>98</v>
      </c>
      <c r="K156" s="98">
        <v>108.5</v>
      </c>
    </row>
    <row r="157" spans="1:11" x14ac:dyDescent="0.15">
      <c r="A157" s="96">
        <v>3435154250</v>
      </c>
      <c r="B157" s="14" t="s">
        <v>480</v>
      </c>
      <c r="C157" s="97" t="s">
        <v>848</v>
      </c>
      <c r="D157" s="97" t="s">
        <v>485</v>
      </c>
      <c r="E157" s="98">
        <v>114.3</v>
      </c>
      <c r="F157" s="98">
        <v>105.4</v>
      </c>
      <c r="G157" s="98">
        <v>133.9</v>
      </c>
      <c r="H157" s="98">
        <v>110</v>
      </c>
      <c r="I157" s="98">
        <v>108.6</v>
      </c>
      <c r="J157" s="98">
        <v>91.2</v>
      </c>
      <c r="K157" s="98">
        <v>108.1</v>
      </c>
    </row>
    <row r="158" spans="1:11" x14ac:dyDescent="0.15">
      <c r="A158" s="96">
        <v>3435614260</v>
      </c>
      <c r="B158" s="14" t="s">
        <v>480</v>
      </c>
      <c r="C158" s="97" t="s">
        <v>483</v>
      </c>
      <c r="D158" s="97" t="s">
        <v>486</v>
      </c>
      <c r="E158" s="98">
        <v>112.2</v>
      </c>
      <c r="F158" s="98">
        <v>112.4</v>
      </c>
      <c r="G158" s="98">
        <v>135</v>
      </c>
      <c r="H158" s="98">
        <v>102.5</v>
      </c>
      <c r="I158" s="98">
        <v>104.3</v>
      </c>
      <c r="J158" s="98">
        <v>100.5</v>
      </c>
      <c r="K158" s="98">
        <v>99.5</v>
      </c>
    </row>
    <row r="159" spans="1:11" x14ac:dyDescent="0.15">
      <c r="A159" s="96">
        <v>3435084500</v>
      </c>
      <c r="B159" s="14" t="s">
        <v>480</v>
      </c>
      <c r="C159" s="97" t="s">
        <v>481</v>
      </c>
      <c r="D159" s="97" t="s">
        <v>482</v>
      </c>
      <c r="E159" s="98">
        <v>120.5</v>
      </c>
      <c r="F159" s="98">
        <v>104.7</v>
      </c>
      <c r="G159" s="98">
        <v>152.19999999999999</v>
      </c>
      <c r="H159" s="98">
        <v>112.6</v>
      </c>
      <c r="I159" s="98">
        <v>112</v>
      </c>
      <c r="J159" s="98">
        <v>93.1</v>
      </c>
      <c r="K159" s="98">
        <v>109.8</v>
      </c>
    </row>
    <row r="160" spans="1:11" x14ac:dyDescent="0.15">
      <c r="A160" s="96">
        <v>3435084560</v>
      </c>
      <c r="B160" s="14" t="s">
        <v>480</v>
      </c>
      <c r="C160" s="97" t="s">
        <v>481</v>
      </c>
      <c r="D160" s="97" t="s">
        <v>824</v>
      </c>
      <c r="E160" s="98">
        <v>95.6</v>
      </c>
      <c r="F160" s="98">
        <v>103.7</v>
      </c>
      <c r="G160" s="98">
        <v>88.3</v>
      </c>
      <c r="H160" s="98">
        <v>107.6</v>
      </c>
      <c r="I160" s="98">
        <v>97.1</v>
      </c>
      <c r="J160" s="98">
        <v>91.1</v>
      </c>
      <c r="K160" s="98">
        <v>94.9</v>
      </c>
    </row>
    <row r="161" spans="1:11" x14ac:dyDescent="0.15">
      <c r="A161" s="96">
        <v>3510740200</v>
      </c>
      <c r="B161" s="14" t="s">
        <v>487</v>
      </c>
      <c r="C161" s="14" t="s">
        <v>488</v>
      </c>
      <c r="D161" s="97" t="s">
        <v>825</v>
      </c>
      <c r="E161" s="98">
        <v>92.9</v>
      </c>
      <c r="F161" s="98">
        <v>98.4</v>
      </c>
      <c r="G161" s="98">
        <v>87.6</v>
      </c>
      <c r="H161" s="98">
        <v>91.7</v>
      </c>
      <c r="I161" s="98">
        <v>92.5</v>
      </c>
      <c r="J161" s="98">
        <v>90.9</v>
      </c>
      <c r="K161" s="98">
        <v>95.4</v>
      </c>
    </row>
    <row r="162" spans="1:11" x14ac:dyDescent="0.15">
      <c r="A162" s="96">
        <v>3529740500</v>
      </c>
      <c r="B162" s="14" t="s">
        <v>487</v>
      </c>
      <c r="C162" s="14" t="s">
        <v>489</v>
      </c>
      <c r="D162" s="97" t="s">
        <v>490</v>
      </c>
      <c r="E162" s="98">
        <v>92</v>
      </c>
      <c r="F162" s="98">
        <v>102.3</v>
      </c>
      <c r="G162" s="98">
        <v>78.900000000000006</v>
      </c>
      <c r="H162" s="98">
        <v>86.7</v>
      </c>
      <c r="I162" s="98">
        <v>100.6</v>
      </c>
      <c r="J162" s="98">
        <v>105.3</v>
      </c>
      <c r="K162" s="98">
        <v>95.5</v>
      </c>
    </row>
    <row r="163" spans="1:11" x14ac:dyDescent="0.15">
      <c r="A163" s="96">
        <v>3510740595</v>
      </c>
      <c r="B163" s="14" t="s">
        <v>487</v>
      </c>
      <c r="C163" s="97" t="s">
        <v>488</v>
      </c>
      <c r="D163" s="97" t="s">
        <v>849</v>
      </c>
      <c r="E163" s="98">
        <v>97.1</v>
      </c>
      <c r="F163" s="98">
        <v>94.7</v>
      </c>
      <c r="G163" s="98">
        <v>99.3</v>
      </c>
      <c r="H163" s="98">
        <v>91.4</v>
      </c>
      <c r="I163" s="98">
        <v>102</v>
      </c>
      <c r="J163" s="98">
        <v>105.3</v>
      </c>
      <c r="K163" s="98">
        <v>95.5</v>
      </c>
    </row>
    <row r="164" spans="1:11" x14ac:dyDescent="0.15">
      <c r="A164" s="96">
        <v>3610580001</v>
      </c>
      <c r="B164" s="14" t="s">
        <v>491</v>
      </c>
      <c r="C164" s="97" t="s">
        <v>492</v>
      </c>
      <c r="D164" s="97" t="s">
        <v>493</v>
      </c>
      <c r="E164" s="98">
        <v>105.7</v>
      </c>
      <c r="F164" s="98">
        <v>109.4</v>
      </c>
      <c r="G164" s="98">
        <v>103.3</v>
      </c>
      <c r="H164" s="98">
        <v>97.3</v>
      </c>
      <c r="I164" s="98">
        <v>102.4</v>
      </c>
      <c r="J164" s="98">
        <v>104.9</v>
      </c>
      <c r="K164" s="98">
        <v>109.1</v>
      </c>
    </row>
    <row r="165" spans="1:11" x14ac:dyDescent="0.15">
      <c r="A165" s="96">
        <v>3615380160</v>
      </c>
      <c r="B165" s="14" t="s">
        <v>491</v>
      </c>
      <c r="C165" s="97" t="s">
        <v>494</v>
      </c>
      <c r="D165" s="97" t="s">
        <v>495</v>
      </c>
      <c r="E165" s="98">
        <v>95.2</v>
      </c>
      <c r="F165" s="98">
        <v>97</v>
      </c>
      <c r="G165" s="98">
        <v>92.7</v>
      </c>
      <c r="H165" s="98">
        <v>95.9</v>
      </c>
      <c r="I165" s="98">
        <v>100.4</v>
      </c>
      <c r="J165" s="98">
        <v>93.2</v>
      </c>
      <c r="K165" s="98">
        <v>95.3</v>
      </c>
    </row>
    <row r="166" spans="1:11" x14ac:dyDescent="0.15">
      <c r="A166" s="96">
        <v>3635614599</v>
      </c>
      <c r="B166" s="14" t="s">
        <v>491</v>
      </c>
      <c r="C166" s="97" t="s">
        <v>483</v>
      </c>
      <c r="D166" s="97" t="s">
        <v>496</v>
      </c>
      <c r="E166" s="98">
        <v>168.7</v>
      </c>
      <c r="F166" s="98">
        <v>122.3</v>
      </c>
      <c r="G166" s="98">
        <v>293.10000000000002</v>
      </c>
      <c r="H166" s="98">
        <v>106.6</v>
      </c>
      <c r="I166" s="98">
        <v>113.9</v>
      </c>
      <c r="J166" s="98">
        <v>105.4</v>
      </c>
      <c r="K166" s="98">
        <v>126.4</v>
      </c>
    </row>
    <row r="167" spans="1:11" x14ac:dyDescent="0.15">
      <c r="A167" s="96">
        <v>3635614600</v>
      </c>
      <c r="B167" s="14" t="s">
        <v>491</v>
      </c>
      <c r="C167" s="97" t="s">
        <v>483</v>
      </c>
      <c r="D167" s="97" t="s">
        <v>497</v>
      </c>
      <c r="E167" s="98">
        <v>228</v>
      </c>
      <c r="F167" s="98">
        <v>134.69999999999999</v>
      </c>
      <c r="G167" s="98">
        <v>484.5</v>
      </c>
      <c r="H167" s="98">
        <v>103.2</v>
      </c>
      <c r="I167" s="98">
        <v>115.7</v>
      </c>
      <c r="J167" s="98">
        <v>108.3</v>
      </c>
      <c r="K167" s="98">
        <v>136.9</v>
      </c>
    </row>
    <row r="168" spans="1:11" x14ac:dyDescent="0.15">
      <c r="A168" s="96">
        <v>3635614601</v>
      </c>
      <c r="B168" s="14" t="s">
        <v>491</v>
      </c>
      <c r="C168" s="97" t="s">
        <v>483</v>
      </c>
      <c r="D168" s="97" t="s">
        <v>498</v>
      </c>
      <c r="E168" s="98">
        <v>142.30000000000001</v>
      </c>
      <c r="F168" s="98">
        <v>118</v>
      </c>
      <c r="G168" s="98">
        <v>211.1</v>
      </c>
      <c r="H168" s="98">
        <v>104.4</v>
      </c>
      <c r="I168" s="98">
        <v>105.2</v>
      </c>
      <c r="J168" s="98">
        <v>106.3</v>
      </c>
      <c r="K168" s="98">
        <v>120.9</v>
      </c>
    </row>
    <row r="169" spans="1:11" x14ac:dyDescent="0.15">
      <c r="A169" s="96">
        <v>3640380750</v>
      </c>
      <c r="B169" s="14" t="s">
        <v>491</v>
      </c>
      <c r="C169" s="97" t="s">
        <v>499</v>
      </c>
      <c r="D169" s="97" t="s">
        <v>500</v>
      </c>
      <c r="E169" s="98">
        <v>98.8</v>
      </c>
      <c r="F169" s="98">
        <v>97.1</v>
      </c>
      <c r="G169" s="98">
        <v>94.8</v>
      </c>
      <c r="H169" s="98">
        <v>90.3</v>
      </c>
      <c r="I169" s="98">
        <v>108.3</v>
      </c>
      <c r="J169" s="98">
        <v>100.2</v>
      </c>
      <c r="K169" s="98">
        <v>102.5</v>
      </c>
    </row>
    <row r="170" spans="1:11" x14ac:dyDescent="0.15">
      <c r="A170" s="96">
        <v>3646540900</v>
      </c>
      <c r="B170" s="14" t="s">
        <v>491</v>
      </c>
      <c r="C170" s="14" t="s">
        <v>850</v>
      </c>
      <c r="D170" s="97" t="s">
        <v>851</v>
      </c>
      <c r="E170" s="98">
        <v>103.4</v>
      </c>
      <c r="F170" s="98">
        <v>106.6</v>
      </c>
      <c r="G170" s="98">
        <v>81</v>
      </c>
      <c r="H170" s="98">
        <v>101.5</v>
      </c>
      <c r="I170" s="98">
        <v>115.3</v>
      </c>
      <c r="J170" s="98">
        <v>107.9</v>
      </c>
      <c r="K170" s="98">
        <v>117.5</v>
      </c>
    </row>
    <row r="171" spans="1:11" x14ac:dyDescent="0.15">
      <c r="A171" s="96">
        <v>3711700100</v>
      </c>
      <c r="B171" s="14" t="s">
        <v>501</v>
      </c>
      <c r="C171" s="14" t="s">
        <v>502</v>
      </c>
      <c r="D171" s="97" t="s">
        <v>503</v>
      </c>
      <c r="E171" s="98">
        <v>100.4</v>
      </c>
      <c r="F171" s="98">
        <v>97.1</v>
      </c>
      <c r="G171" s="98">
        <v>102.6</v>
      </c>
      <c r="H171" s="98">
        <v>108.8</v>
      </c>
      <c r="I171" s="98">
        <v>97.8</v>
      </c>
      <c r="J171" s="98">
        <v>108.2</v>
      </c>
      <c r="K171" s="98">
        <v>97.5</v>
      </c>
    </row>
    <row r="172" spans="1:11" x14ac:dyDescent="0.15">
      <c r="A172" s="96">
        <v>3720500300</v>
      </c>
      <c r="B172" s="14" t="s">
        <v>501</v>
      </c>
      <c r="C172" s="97" t="s">
        <v>507</v>
      </c>
      <c r="D172" s="97" t="s">
        <v>508</v>
      </c>
      <c r="E172" s="98">
        <v>101.8</v>
      </c>
      <c r="F172" s="98">
        <v>101</v>
      </c>
      <c r="G172" s="98">
        <v>120.1</v>
      </c>
      <c r="H172" s="98">
        <v>87.4</v>
      </c>
      <c r="I172" s="98">
        <v>93.3</v>
      </c>
      <c r="J172" s="98">
        <v>106.5</v>
      </c>
      <c r="K172" s="98">
        <v>92.2</v>
      </c>
    </row>
    <row r="173" spans="1:11" x14ac:dyDescent="0.15">
      <c r="A173" s="96">
        <v>3716740350</v>
      </c>
      <c r="B173" s="14" t="s">
        <v>501</v>
      </c>
      <c r="C173" s="14" t="s">
        <v>504</v>
      </c>
      <c r="D173" s="97" t="s">
        <v>505</v>
      </c>
      <c r="E173" s="98">
        <v>97.9</v>
      </c>
      <c r="F173" s="98">
        <v>97.4</v>
      </c>
      <c r="G173" s="98">
        <v>88.9</v>
      </c>
      <c r="H173" s="98">
        <v>91.6</v>
      </c>
      <c r="I173" s="98">
        <v>93.4</v>
      </c>
      <c r="J173" s="98">
        <v>112.6</v>
      </c>
      <c r="K173" s="98">
        <v>106.3</v>
      </c>
    </row>
    <row r="174" spans="1:11" x14ac:dyDescent="0.15">
      <c r="A174" s="96">
        <v>3720500440</v>
      </c>
      <c r="B174" s="14" t="s">
        <v>501</v>
      </c>
      <c r="C174" s="97" t="s">
        <v>507</v>
      </c>
      <c r="D174" s="97" t="s">
        <v>883</v>
      </c>
      <c r="E174" s="98">
        <v>100.5</v>
      </c>
      <c r="F174" s="98">
        <v>100</v>
      </c>
      <c r="G174" s="98">
        <v>108.7</v>
      </c>
      <c r="H174" s="98">
        <v>88.2</v>
      </c>
      <c r="I174" s="98">
        <v>93.9</v>
      </c>
      <c r="J174" s="98">
        <v>116.6</v>
      </c>
      <c r="K174" s="98">
        <v>96.5</v>
      </c>
    </row>
    <row r="175" spans="1:11" x14ac:dyDescent="0.15">
      <c r="A175" s="96">
        <v>3739580740</v>
      </c>
      <c r="B175" s="14" t="s">
        <v>501</v>
      </c>
      <c r="C175" s="97" t="s">
        <v>509</v>
      </c>
      <c r="D175" s="97" t="s">
        <v>510</v>
      </c>
      <c r="E175" s="98">
        <v>96.1</v>
      </c>
      <c r="F175" s="98">
        <v>91.6</v>
      </c>
      <c r="G175" s="98">
        <v>97.5</v>
      </c>
      <c r="H175" s="98">
        <v>102</v>
      </c>
      <c r="I175" s="98">
        <v>94.5</v>
      </c>
      <c r="J175" s="98">
        <v>102.6</v>
      </c>
      <c r="K175" s="98">
        <v>94.9</v>
      </c>
    </row>
    <row r="176" spans="1:11" x14ac:dyDescent="0.15">
      <c r="A176" s="96">
        <v>3716740755</v>
      </c>
      <c r="B176" s="14" t="s">
        <v>501</v>
      </c>
      <c r="C176" s="97" t="s">
        <v>504</v>
      </c>
      <c r="D176" s="97" t="s">
        <v>506</v>
      </c>
      <c r="E176" s="98">
        <v>94</v>
      </c>
      <c r="F176" s="98">
        <v>100.4</v>
      </c>
      <c r="G176" s="98">
        <v>82.3</v>
      </c>
      <c r="H176" s="98">
        <v>95.6</v>
      </c>
      <c r="I176" s="98">
        <v>89.2</v>
      </c>
      <c r="J176" s="98">
        <v>93.6</v>
      </c>
      <c r="K176" s="98">
        <v>101.7</v>
      </c>
    </row>
    <row r="177" spans="1:11" x14ac:dyDescent="0.15">
      <c r="A177" s="96">
        <v>3749180825</v>
      </c>
      <c r="B177" s="14" t="s">
        <v>501</v>
      </c>
      <c r="C177" s="97" t="s">
        <v>511</v>
      </c>
      <c r="D177" s="97" t="s">
        <v>512</v>
      </c>
      <c r="E177" s="98">
        <v>84.1</v>
      </c>
      <c r="F177" s="98">
        <v>96.6</v>
      </c>
      <c r="G177" s="98">
        <v>61.1</v>
      </c>
      <c r="H177" s="98">
        <v>93.1</v>
      </c>
      <c r="I177" s="98">
        <v>71.900000000000006</v>
      </c>
      <c r="J177" s="98">
        <v>120.3</v>
      </c>
      <c r="K177" s="98">
        <v>93</v>
      </c>
    </row>
    <row r="178" spans="1:11" x14ac:dyDescent="0.15">
      <c r="A178" s="96">
        <v>3749180950</v>
      </c>
      <c r="B178" s="14" t="s">
        <v>501</v>
      </c>
      <c r="C178" s="97" t="s">
        <v>511</v>
      </c>
      <c r="D178" s="97" t="s">
        <v>513</v>
      </c>
      <c r="E178" s="98">
        <v>95.7</v>
      </c>
      <c r="F178" s="98">
        <v>98.9</v>
      </c>
      <c r="G178" s="98">
        <v>79.3</v>
      </c>
      <c r="H178" s="98">
        <v>91.6</v>
      </c>
      <c r="I178" s="98">
        <v>95.4</v>
      </c>
      <c r="J178" s="98">
        <v>116.7</v>
      </c>
      <c r="K178" s="98">
        <v>106</v>
      </c>
    </row>
    <row r="179" spans="1:11" x14ac:dyDescent="0.15">
      <c r="A179" s="96">
        <v>3813900200</v>
      </c>
      <c r="B179" s="14" t="s">
        <v>514</v>
      </c>
      <c r="C179" s="97" t="s">
        <v>515</v>
      </c>
      <c r="D179" s="97" t="s">
        <v>516</v>
      </c>
      <c r="E179" s="98">
        <v>100.3</v>
      </c>
      <c r="F179" s="98">
        <v>104.5</v>
      </c>
      <c r="G179" s="98">
        <v>102.8</v>
      </c>
      <c r="H179" s="98">
        <v>97.1</v>
      </c>
      <c r="I179" s="98">
        <v>91.2</v>
      </c>
      <c r="J179" s="98">
        <v>115.2</v>
      </c>
      <c r="K179" s="98">
        <v>97.3</v>
      </c>
    </row>
    <row r="180" spans="1:11" x14ac:dyDescent="0.15">
      <c r="A180" s="96">
        <v>3824220500</v>
      </c>
      <c r="B180" s="14" t="s">
        <v>514</v>
      </c>
      <c r="C180" s="97" t="s">
        <v>517</v>
      </c>
      <c r="D180" s="97" t="s">
        <v>518</v>
      </c>
      <c r="E180" s="98">
        <v>94</v>
      </c>
      <c r="F180" s="98">
        <v>96.6</v>
      </c>
      <c r="G180" s="98">
        <v>90.4</v>
      </c>
      <c r="H180" s="98">
        <v>97.2</v>
      </c>
      <c r="I180" s="98">
        <v>98.4</v>
      </c>
      <c r="J180" s="98">
        <v>110.8</v>
      </c>
      <c r="K180" s="98">
        <v>91.4</v>
      </c>
    </row>
    <row r="181" spans="1:11" x14ac:dyDescent="0.15">
      <c r="A181" s="96">
        <v>3833500800</v>
      </c>
      <c r="B181" s="14" t="s">
        <v>514</v>
      </c>
      <c r="C181" s="97" t="s">
        <v>519</v>
      </c>
      <c r="D181" s="97" t="s">
        <v>520</v>
      </c>
      <c r="E181" s="98">
        <v>97.1</v>
      </c>
      <c r="F181" s="98">
        <v>105.7</v>
      </c>
      <c r="G181" s="98">
        <v>79.599999999999994</v>
      </c>
      <c r="H181" s="98">
        <v>103.1</v>
      </c>
      <c r="I181" s="98">
        <v>107</v>
      </c>
      <c r="J181" s="98">
        <v>114.1</v>
      </c>
      <c r="K181" s="98">
        <v>101.2</v>
      </c>
    </row>
    <row r="182" spans="1:11" x14ac:dyDescent="0.15">
      <c r="A182" s="96">
        <v>3910420100</v>
      </c>
      <c r="B182" s="14" t="s">
        <v>521</v>
      </c>
      <c r="C182" s="97" t="s">
        <v>884</v>
      </c>
      <c r="D182" s="97" t="s">
        <v>885</v>
      </c>
      <c r="E182" s="98">
        <v>85.9</v>
      </c>
      <c r="F182" s="98">
        <v>105.3</v>
      </c>
      <c r="G182" s="98">
        <v>60.1</v>
      </c>
      <c r="H182" s="98">
        <v>81.599999999999994</v>
      </c>
      <c r="I182" s="98">
        <v>101.2</v>
      </c>
      <c r="J182" s="98">
        <v>85.8</v>
      </c>
      <c r="K182" s="98">
        <v>95.6</v>
      </c>
    </row>
    <row r="183" spans="1:11" x14ac:dyDescent="0.15">
      <c r="A183" s="96">
        <v>3911740200</v>
      </c>
      <c r="B183" s="14" t="s">
        <v>521</v>
      </c>
      <c r="C183" s="14" t="s">
        <v>886</v>
      </c>
      <c r="D183" s="97" t="s">
        <v>887</v>
      </c>
      <c r="E183" s="98">
        <v>82.5</v>
      </c>
      <c r="F183" s="98">
        <v>109.1</v>
      </c>
      <c r="G183" s="98">
        <v>55.4</v>
      </c>
      <c r="H183" s="98">
        <v>85.5</v>
      </c>
      <c r="I183" s="98">
        <v>87.2</v>
      </c>
      <c r="J183" s="98">
        <v>88.7</v>
      </c>
      <c r="K183" s="98">
        <v>89.9</v>
      </c>
    </row>
    <row r="184" spans="1:11" x14ac:dyDescent="0.15">
      <c r="A184" s="96">
        <v>3917140250</v>
      </c>
      <c r="B184" s="14" t="s">
        <v>521</v>
      </c>
      <c r="C184" s="97" t="s">
        <v>522</v>
      </c>
      <c r="D184" s="97" t="s">
        <v>523</v>
      </c>
      <c r="E184" s="98">
        <v>96.4</v>
      </c>
      <c r="F184" s="98">
        <v>100.9</v>
      </c>
      <c r="G184" s="98">
        <v>81.099999999999994</v>
      </c>
      <c r="H184" s="98">
        <v>92.6</v>
      </c>
      <c r="I184" s="98">
        <v>110.8</v>
      </c>
      <c r="J184" s="98">
        <v>101.3</v>
      </c>
      <c r="K184" s="98">
        <v>103.7</v>
      </c>
    </row>
    <row r="185" spans="1:11" x14ac:dyDescent="0.15">
      <c r="A185" s="96">
        <v>3917460300</v>
      </c>
      <c r="B185" s="14" t="s">
        <v>521</v>
      </c>
      <c r="C185" s="97" t="s">
        <v>524</v>
      </c>
      <c r="D185" s="97" t="s">
        <v>525</v>
      </c>
      <c r="E185" s="98">
        <v>93.9</v>
      </c>
      <c r="F185" s="98">
        <v>105</v>
      </c>
      <c r="G185" s="98">
        <v>82.9</v>
      </c>
      <c r="H185" s="98">
        <v>97.8</v>
      </c>
      <c r="I185" s="98">
        <v>94.4</v>
      </c>
      <c r="J185" s="98">
        <v>99</v>
      </c>
      <c r="K185" s="98">
        <v>95.9</v>
      </c>
    </row>
    <row r="186" spans="1:11" x14ac:dyDescent="0.15">
      <c r="A186" s="96">
        <v>3918140350</v>
      </c>
      <c r="B186" s="14" t="s">
        <v>521</v>
      </c>
      <c r="C186" s="14" t="s">
        <v>526</v>
      </c>
      <c r="D186" s="97" t="s">
        <v>527</v>
      </c>
      <c r="E186" s="98">
        <v>89.7</v>
      </c>
      <c r="F186" s="98">
        <v>96.7</v>
      </c>
      <c r="G186" s="98">
        <v>79.599999999999994</v>
      </c>
      <c r="H186" s="98">
        <v>93.4</v>
      </c>
      <c r="I186" s="98">
        <v>89.6</v>
      </c>
      <c r="J186" s="98">
        <v>86.5</v>
      </c>
      <c r="K186" s="98">
        <v>94.3</v>
      </c>
    </row>
    <row r="187" spans="1:11" x14ac:dyDescent="0.15">
      <c r="A187" s="96">
        <v>3919430400</v>
      </c>
      <c r="B187" s="14" t="s">
        <v>521</v>
      </c>
      <c r="C187" s="97" t="s">
        <v>528</v>
      </c>
      <c r="D187" s="14" t="s">
        <v>529</v>
      </c>
      <c r="E187" s="98">
        <v>94.1</v>
      </c>
      <c r="F187" s="98">
        <v>98.8</v>
      </c>
      <c r="G187" s="98">
        <v>82.4</v>
      </c>
      <c r="H187" s="98">
        <v>98.2</v>
      </c>
      <c r="I187" s="98">
        <v>92.1</v>
      </c>
      <c r="J187" s="98">
        <v>100.3</v>
      </c>
      <c r="K187" s="98">
        <v>100.2</v>
      </c>
    </row>
    <row r="188" spans="1:11" x14ac:dyDescent="0.15">
      <c r="A188" s="96">
        <v>3922300425</v>
      </c>
      <c r="B188" s="14" t="s">
        <v>521</v>
      </c>
      <c r="C188" s="97" t="s">
        <v>530</v>
      </c>
      <c r="D188" s="97" t="s">
        <v>531</v>
      </c>
      <c r="E188" s="98">
        <v>90.4</v>
      </c>
      <c r="F188" s="98">
        <v>95.4</v>
      </c>
      <c r="G188" s="98">
        <v>71.599999999999994</v>
      </c>
      <c r="H188" s="98">
        <v>92.8</v>
      </c>
      <c r="I188" s="98">
        <v>89.9</v>
      </c>
      <c r="J188" s="98">
        <v>91.6</v>
      </c>
      <c r="K188" s="98">
        <v>103</v>
      </c>
    </row>
    <row r="189" spans="1:11" x14ac:dyDescent="0.15">
      <c r="A189" s="96">
        <v>3930620500</v>
      </c>
      <c r="B189" s="14" t="s">
        <v>521</v>
      </c>
      <c r="C189" s="97" t="s">
        <v>532</v>
      </c>
      <c r="D189" s="97" t="s">
        <v>533</v>
      </c>
      <c r="E189" s="98">
        <v>86.9</v>
      </c>
      <c r="F189" s="98">
        <v>96.3</v>
      </c>
      <c r="G189" s="98">
        <v>55.5</v>
      </c>
      <c r="H189" s="98">
        <v>93.3</v>
      </c>
      <c r="I189" s="98">
        <v>100.7</v>
      </c>
      <c r="J189" s="98">
        <v>104.7</v>
      </c>
      <c r="K189" s="98">
        <v>100.8</v>
      </c>
    </row>
    <row r="190" spans="1:11" x14ac:dyDescent="0.15">
      <c r="A190" s="96">
        <v>4011620100</v>
      </c>
      <c r="B190" s="14" t="s">
        <v>534</v>
      </c>
      <c r="C190" s="97" t="s">
        <v>826</v>
      </c>
      <c r="D190" s="97" t="s">
        <v>827</v>
      </c>
      <c r="E190" s="98">
        <v>84.6</v>
      </c>
      <c r="F190" s="98">
        <v>98.7</v>
      </c>
      <c r="G190" s="98">
        <v>62.7</v>
      </c>
      <c r="H190" s="98">
        <v>94.9</v>
      </c>
      <c r="I190" s="98">
        <v>88.5</v>
      </c>
      <c r="J190" s="98">
        <v>83.2</v>
      </c>
      <c r="K190" s="98">
        <v>92.7</v>
      </c>
    </row>
    <row r="191" spans="1:11" x14ac:dyDescent="0.15">
      <c r="A191" s="96">
        <v>4046140865</v>
      </c>
      <c r="B191" s="14" t="s">
        <v>534</v>
      </c>
      <c r="C191" s="97" t="s">
        <v>546</v>
      </c>
      <c r="D191" s="97" t="s">
        <v>547</v>
      </c>
      <c r="E191" s="98">
        <v>89.7</v>
      </c>
      <c r="F191" s="98">
        <v>95.3</v>
      </c>
      <c r="G191" s="98">
        <v>81.599999999999994</v>
      </c>
      <c r="H191" s="98">
        <v>93.6</v>
      </c>
      <c r="I191" s="98">
        <v>82.5</v>
      </c>
      <c r="J191" s="98">
        <v>88.3</v>
      </c>
      <c r="K191" s="98">
        <v>94.7</v>
      </c>
    </row>
    <row r="192" spans="1:11" x14ac:dyDescent="0.15">
      <c r="A192" s="96">
        <v>4036420150</v>
      </c>
      <c r="B192" s="14" t="s">
        <v>534</v>
      </c>
      <c r="C192" s="97" t="s">
        <v>541</v>
      </c>
      <c r="D192" s="97" t="s">
        <v>542</v>
      </c>
      <c r="E192" s="98">
        <v>90.1</v>
      </c>
      <c r="F192" s="98">
        <v>89.5</v>
      </c>
      <c r="G192" s="98">
        <v>83.5</v>
      </c>
      <c r="H192" s="98">
        <v>94.8</v>
      </c>
      <c r="I192" s="98">
        <v>96.5</v>
      </c>
      <c r="J192" s="98">
        <v>89.7</v>
      </c>
      <c r="K192" s="98">
        <v>93</v>
      </c>
    </row>
    <row r="193" spans="1:11" x14ac:dyDescent="0.15">
      <c r="A193" s="96">
        <v>4021420200</v>
      </c>
      <c r="B193" s="14" t="s">
        <v>534</v>
      </c>
      <c r="C193" s="97" t="s">
        <v>535</v>
      </c>
      <c r="D193" s="97" t="s">
        <v>536</v>
      </c>
      <c r="E193" s="98">
        <v>86.4</v>
      </c>
      <c r="F193" s="98">
        <v>92.1</v>
      </c>
      <c r="G193" s="98">
        <v>73.900000000000006</v>
      </c>
      <c r="H193" s="98">
        <v>97.8</v>
      </c>
      <c r="I193" s="98">
        <v>88.9</v>
      </c>
      <c r="J193" s="98">
        <v>96.2</v>
      </c>
      <c r="K193" s="98">
        <v>89</v>
      </c>
    </row>
    <row r="194" spans="1:11" x14ac:dyDescent="0.15">
      <c r="A194" s="96">
        <v>4030020400</v>
      </c>
      <c r="B194" s="14" t="s">
        <v>534</v>
      </c>
      <c r="C194" s="14" t="s">
        <v>537</v>
      </c>
      <c r="D194" s="97" t="s">
        <v>538</v>
      </c>
      <c r="E194" s="98">
        <v>90.2</v>
      </c>
      <c r="F194" s="98">
        <v>92.4</v>
      </c>
      <c r="G194" s="98">
        <v>79</v>
      </c>
      <c r="H194" s="98">
        <v>90.4</v>
      </c>
      <c r="I194" s="98">
        <v>87.2</v>
      </c>
      <c r="J194" s="98">
        <v>120.3</v>
      </c>
      <c r="K194" s="98">
        <v>94.9</v>
      </c>
    </row>
    <row r="195" spans="1:11" x14ac:dyDescent="0.15">
      <c r="A195" s="96">
        <v>4034780550</v>
      </c>
      <c r="B195" s="14" t="s">
        <v>534</v>
      </c>
      <c r="C195" s="97" t="s">
        <v>539</v>
      </c>
      <c r="D195" s="97" t="s">
        <v>540</v>
      </c>
      <c r="E195" s="98">
        <v>78.2</v>
      </c>
      <c r="F195" s="98">
        <v>93.2</v>
      </c>
      <c r="G195" s="98">
        <v>56.1</v>
      </c>
      <c r="H195" s="98">
        <v>94.4</v>
      </c>
      <c r="I195" s="98">
        <v>85.5</v>
      </c>
      <c r="J195" s="98">
        <v>80.099999999999994</v>
      </c>
      <c r="K195" s="98">
        <v>83.2</v>
      </c>
    </row>
    <row r="196" spans="1:11" x14ac:dyDescent="0.15">
      <c r="A196" s="96">
        <v>4036420675</v>
      </c>
      <c r="B196" s="14" t="s">
        <v>534</v>
      </c>
      <c r="C196" s="97" t="s">
        <v>541</v>
      </c>
      <c r="D196" s="97" t="s">
        <v>888</v>
      </c>
      <c r="E196" s="98">
        <v>94.6</v>
      </c>
      <c r="F196" s="98">
        <v>101.2</v>
      </c>
      <c r="G196" s="98">
        <v>86.5</v>
      </c>
      <c r="H196" s="98">
        <v>93.3</v>
      </c>
      <c r="I196" s="98">
        <v>85.4</v>
      </c>
      <c r="J196" s="98">
        <v>90.7</v>
      </c>
      <c r="K196" s="98">
        <v>101.4</v>
      </c>
    </row>
    <row r="197" spans="1:11" x14ac:dyDescent="0.15">
      <c r="A197" s="96">
        <v>4036420700</v>
      </c>
      <c r="B197" s="14" t="s">
        <v>534</v>
      </c>
      <c r="C197" s="97" t="s">
        <v>541</v>
      </c>
      <c r="D197" s="97" t="s">
        <v>543</v>
      </c>
      <c r="E197" s="98">
        <v>83.9</v>
      </c>
      <c r="F197" s="98">
        <v>91.1</v>
      </c>
      <c r="G197" s="98">
        <v>71</v>
      </c>
      <c r="H197" s="98">
        <v>94.4</v>
      </c>
      <c r="I197" s="98">
        <v>90.8</v>
      </c>
      <c r="J197" s="98">
        <v>100.6</v>
      </c>
      <c r="K197" s="98">
        <v>84.4</v>
      </c>
    </row>
    <row r="198" spans="1:11" x14ac:dyDescent="0.15">
      <c r="A198" s="96">
        <v>4038620712</v>
      </c>
      <c r="B198" s="14" t="s">
        <v>534</v>
      </c>
      <c r="C198" s="97" t="s">
        <v>544</v>
      </c>
      <c r="D198" s="97" t="s">
        <v>545</v>
      </c>
      <c r="E198" s="98">
        <v>85.6</v>
      </c>
      <c r="F198" s="98">
        <v>95.8</v>
      </c>
      <c r="G198" s="98">
        <v>65.900000000000006</v>
      </c>
      <c r="H198" s="98">
        <v>99.6</v>
      </c>
      <c r="I198" s="98">
        <v>102.2</v>
      </c>
      <c r="J198" s="98">
        <v>91.1</v>
      </c>
      <c r="K198" s="98">
        <v>88.4</v>
      </c>
    </row>
    <row r="199" spans="1:11" x14ac:dyDescent="0.15">
      <c r="A199" s="96">
        <v>4046140800</v>
      </c>
      <c r="B199" s="14" t="s">
        <v>534</v>
      </c>
      <c r="C199" s="97" t="s">
        <v>546</v>
      </c>
      <c r="D199" s="97" t="s">
        <v>548</v>
      </c>
      <c r="E199" s="98">
        <v>87.4</v>
      </c>
      <c r="F199" s="98">
        <v>92.9</v>
      </c>
      <c r="G199" s="98">
        <v>68</v>
      </c>
      <c r="H199" s="98">
        <v>94.3</v>
      </c>
      <c r="I199" s="98">
        <v>91</v>
      </c>
      <c r="J199" s="98">
        <v>97.9</v>
      </c>
      <c r="K199" s="98">
        <v>96.7</v>
      </c>
    </row>
    <row r="200" spans="1:11" x14ac:dyDescent="0.15">
      <c r="A200" s="96">
        <v>4121660400</v>
      </c>
      <c r="B200" s="14" t="s">
        <v>549</v>
      </c>
      <c r="C200" s="97" t="s">
        <v>852</v>
      </c>
      <c r="D200" s="97" t="s">
        <v>853</v>
      </c>
      <c r="E200" s="98">
        <v>118.1</v>
      </c>
      <c r="F200" s="98">
        <v>107.5</v>
      </c>
      <c r="G200" s="98">
        <v>133.9</v>
      </c>
      <c r="H200" s="98">
        <v>122.5</v>
      </c>
      <c r="I200" s="98">
        <v>142.1</v>
      </c>
      <c r="J200" s="98">
        <v>101.4</v>
      </c>
      <c r="K200" s="98">
        <v>104.9</v>
      </c>
    </row>
    <row r="201" spans="1:11" x14ac:dyDescent="0.15">
      <c r="A201" s="96">
        <v>4138900600</v>
      </c>
      <c r="B201" s="14" t="s">
        <v>549</v>
      </c>
      <c r="C201" s="97" t="s">
        <v>550</v>
      </c>
      <c r="D201" s="97" t="s">
        <v>551</v>
      </c>
      <c r="E201" s="98">
        <v>124.3</v>
      </c>
      <c r="F201" s="98">
        <v>107.9</v>
      </c>
      <c r="G201" s="98">
        <v>161.80000000000001</v>
      </c>
      <c r="H201" s="98">
        <v>91.6</v>
      </c>
      <c r="I201" s="98">
        <v>122</v>
      </c>
      <c r="J201" s="98">
        <v>106.1</v>
      </c>
      <c r="K201" s="98">
        <v>112.7</v>
      </c>
    </row>
    <row r="202" spans="1:11" x14ac:dyDescent="0.15">
      <c r="A202" s="96">
        <v>4210900075</v>
      </c>
      <c r="B202" s="14" t="s">
        <v>552</v>
      </c>
      <c r="C202" s="97" t="s">
        <v>553</v>
      </c>
      <c r="D202" s="97" t="s">
        <v>554</v>
      </c>
      <c r="E202" s="98">
        <v>105.5</v>
      </c>
      <c r="F202" s="98">
        <v>98</v>
      </c>
      <c r="G202" s="98">
        <v>112.5</v>
      </c>
      <c r="H202" s="98">
        <v>102.2</v>
      </c>
      <c r="I202" s="98">
        <v>104.4</v>
      </c>
      <c r="J202" s="98">
        <v>98.6</v>
      </c>
      <c r="K202" s="98">
        <v>105.2</v>
      </c>
    </row>
    <row r="203" spans="1:11" x14ac:dyDescent="0.15">
      <c r="A203" s="96">
        <v>4221500200</v>
      </c>
      <c r="B203" s="14" t="s">
        <v>552</v>
      </c>
      <c r="C203" s="97" t="s">
        <v>854</v>
      </c>
      <c r="D203" s="97" t="s">
        <v>855</v>
      </c>
      <c r="E203" s="98">
        <v>89.8</v>
      </c>
      <c r="F203" s="98">
        <v>99.6</v>
      </c>
      <c r="G203" s="98">
        <v>66.099999999999994</v>
      </c>
      <c r="H203" s="98">
        <v>105.2</v>
      </c>
      <c r="I203" s="98">
        <v>104.8</v>
      </c>
      <c r="J203" s="98">
        <v>101</v>
      </c>
      <c r="K203" s="98">
        <v>95.5</v>
      </c>
    </row>
    <row r="204" spans="1:11" x14ac:dyDescent="0.15">
      <c r="A204" s="96">
        <v>4225420430</v>
      </c>
      <c r="B204" s="14" t="s">
        <v>552</v>
      </c>
      <c r="C204" s="97" t="s">
        <v>856</v>
      </c>
      <c r="D204" s="97" t="s">
        <v>857</v>
      </c>
      <c r="E204" s="98">
        <v>102.9</v>
      </c>
      <c r="F204" s="98">
        <v>102.1</v>
      </c>
      <c r="G204" s="98">
        <v>100.3</v>
      </c>
      <c r="H204" s="98">
        <v>108.6</v>
      </c>
      <c r="I204" s="98">
        <v>105.2</v>
      </c>
      <c r="J204" s="98">
        <v>95.5</v>
      </c>
      <c r="K204" s="98">
        <v>104.3</v>
      </c>
    </row>
    <row r="205" spans="1:11" x14ac:dyDescent="0.15">
      <c r="A205" s="96">
        <v>4237964700</v>
      </c>
      <c r="B205" s="14" t="s">
        <v>552</v>
      </c>
      <c r="C205" s="97" t="s">
        <v>555</v>
      </c>
      <c r="D205" s="97" t="s">
        <v>556</v>
      </c>
      <c r="E205" s="98">
        <v>104.5</v>
      </c>
      <c r="F205" s="98">
        <v>117.4</v>
      </c>
      <c r="G205" s="98">
        <v>100</v>
      </c>
      <c r="H205" s="98">
        <v>111.9</v>
      </c>
      <c r="I205" s="98">
        <v>109</v>
      </c>
      <c r="J205" s="98">
        <v>97.1</v>
      </c>
      <c r="K205" s="98">
        <v>100.3</v>
      </c>
    </row>
    <row r="206" spans="1:11" x14ac:dyDescent="0.15">
      <c r="A206" s="96">
        <v>4238300750</v>
      </c>
      <c r="B206" s="14" t="s">
        <v>552</v>
      </c>
      <c r="C206" s="97" t="s">
        <v>557</v>
      </c>
      <c r="D206" s="97" t="s">
        <v>558</v>
      </c>
      <c r="E206" s="98">
        <v>100.4</v>
      </c>
      <c r="F206" s="98">
        <v>107.9</v>
      </c>
      <c r="G206" s="98">
        <v>93</v>
      </c>
      <c r="H206" s="98">
        <v>131.30000000000001</v>
      </c>
      <c r="I206" s="98">
        <v>103.4</v>
      </c>
      <c r="J206" s="98">
        <v>94.6</v>
      </c>
      <c r="K206" s="98">
        <v>94.9</v>
      </c>
    </row>
    <row r="207" spans="1:11" x14ac:dyDescent="0.15">
      <c r="A207" s="96">
        <v>4239740825</v>
      </c>
      <c r="B207" s="14" t="s">
        <v>552</v>
      </c>
      <c r="C207" s="97" t="s">
        <v>559</v>
      </c>
      <c r="D207" s="97" t="s">
        <v>560</v>
      </c>
      <c r="E207" s="98">
        <v>106</v>
      </c>
      <c r="F207" s="98">
        <v>100.6</v>
      </c>
      <c r="G207" s="98">
        <v>106.3</v>
      </c>
      <c r="H207" s="98">
        <v>85.1</v>
      </c>
      <c r="I207" s="98">
        <v>112.9</v>
      </c>
      <c r="J207" s="98">
        <v>138.30000000000001</v>
      </c>
      <c r="K207" s="98">
        <v>107.5</v>
      </c>
    </row>
    <row r="208" spans="1:11" x14ac:dyDescent="0.15">
      <c r="A208" s="96">
        <v>4242540815</v>
      </c>
      <c r="B208" s="14" t="s">
        <v>552</v>
      </c>
      <c r="C208" s="14" t="s">
        <v>858</v>
      </c>
      <c r="D208" s="97" t="s">
        <v>561</v>
      </c>
      <c r="E208" s="98">
        <v>92.8</v>
      </c>
      <c r="F208" s="98">
        <v>102.6</v>
      </c>
      <c r="G208" s="98">
        <v>76.2</v>
      </c>
      <c r="H208" s="98">
        <v>103.2</v>
      </c>
      <c r="I208" s="98">
        <v>97.5</v>
      </c>
      <c r="J208" s="98">
        <v>87.7</v>
      </c>
      <c r="K208" s="98">
        <v>98.9</v>
      </c>
    </row>
    <row r="209" spans="1:11" x14ac:dyDescent="0.15">
      <c r="A209" s="96">
        <v>4242540900</v>
      </c>
      <c r="B209" s="14" t="s">
        <v>552</v>
      </c>
      <c r="C209" s="14" t="s">
        <v>858</v>
      </c>
      <c r="D209" s="97" t="s">
        <v>562</v>
      </c>
      <c r="E209" s="98">
        <v>91.2</v>
      </c>
      <c r="F209" s="98">
        <v>103.5</v>
      </c>
      <c r="G209" s="98">
        <v>69.900000000000006</v>
      </c>
      <c r="H209" s="98">
        <v>103.2</v>
      </c>
      <c r="I209" s="98">
        <v>107.2</v>
      </c>
      <c r="J209" s="98">
        <v>97.9</v>
      </c>
      <c r="K209" s="98">
        <v>95.1</v>
      </c>
    </row>
    <row r="210" spans="1:11" x14ac:dyDescent="0.15">
      <c r="A210" s="96">
        <v>4339300250</v>
      </c>
      <c r="B210" s="14" t="s">
        <v>563</v>
      </c>
      <c r="C210" s="97" t="s">
        <v>564</v>
      </c>
      <c r="D210" s="97" t="s">
        <v>565</v>
      </c>
      <c r="E210" s="98">
        <v>112.9</v>
      </c>
      <c r="F210" s="98">
        <v>98.3</v>
      </c>
      <c r="G210" s="98">
        <v>118.1</v>
      </c>
      <c r="H210" s="98">
        <v>125.3</v>
      </c>
      <c r="I210" s="98">
        <v>109.1</v>
      </c>
      <c r="J210" s="98">
        <v>102.9</v>
      </c>
      <c r="K210" s="98">
        <v>114.5</v>
      </c>
    </row>
    <row r="211" spans="1:11" x14ac:dyDescent="0.15">
      <c r="A211" s="96">
        <v>4516700200</v>
      </c>
      <c r="B211" s="14" t="s">
        <v>566</v>
      </c>
      <c r="C211" s="97" t="s">
        <v>567</v>
      </c>
      <c r="D211" s="97" t="s">
        <v>568</v>
      </c>
      <c r="E211" s="98">
        <v>97.9</v>
      </c>
      <c r="F211" s="98">
        <v>102.5</v>
      </c>
      <c r="G211" s="98">
        <v>96.7</v>
      </c>
      <c r="H211" s="98">
        <v>116.8</v>
      </c>
      <c r="I211" s="98">
        <v>95</v>
      </c>
      <c r="J211" s="98">
        <v>93.9</v>
      </c>
      <c r="K211" s="98">
        <v>93.1</v>
      </c>
    </row>
    <row r="212" spans="1:11" x14ac:dyDescent="0.15">
      <c r="A212" s="96">
        <v>4517900300</v>
      </c>
      <c r="B212" s="14" t="s">
        <v>566</v>
      </c>
      <c r="C212" s="14" t="s">
        <v>569</v>
      </c>
      <c r="D212" s="14" t="s">
        <v>570</v>
      </c>
      <c r="E212" s="98">
        <v>94.5</v>
      </c>
      <c r="F212" s="98">
        <v>102</v>
      </c>
      <c r="G212" s="98">
        <v>74.3</v>
      </c>
      <c r="H212" s="98">
        <v>134.19999999999999</v>
      </c>
      <c r="I212" s="98">
        <v>76.7</v>
      </c>
      <c r="J212" s="98">
        <v>87.4</v>
      </c>
      <c r="K212" s="98">
        <v>102.6</v>
      </c>
    </row>
    <row r="213" spans="1:11" x14ac:dyDescent="0.15">
      <c r="A213" s="96">
        <v>4524860400</v>
      </c>
      <c r="B213" s="14" t="s">
        <v>566</v>
      </c>
      <c r="C213" s="97" t="s">
        <v>571</v>
      </c>
      <c r="D213" s="97" t="s">
        <v>572</v>
      </c>
      <c r="E213" s="98">
        <v>90.6</v>
      </c>
      <c r="F213" s="98">
        <v>98.6</v>
      </c>
      <c r="G213" s="98">
        <v>71.5</v>
      </c>
      <c r="H213" s="98">
        <v>97.4</v>
      </c>
      <c r="I213" s="98">
        <v>90.4</v>
      </c>
      <c r="J213" s="98">
        <v>97.6</v>
      </c>
      <c r="K213" s="98">
        <v>100.1</v>
      </c>
    </row>
    <row r="214" spans="1:11" x14ac:dyDescent="0.15">
      <c r="A214" s="96">
        <v>4525940500</v>
      </c>
      <c r="B214" s="14" t="s">
        <v>566</v>
      </c>
      <c r="C214" s="97" t="s">
        <v>889</v>
      </c>
      <c r="D214" s="97" t="s">
        <v>890</v>
      </c>
      <c r="E214" s="98">
        <v>108.3</v>
      </c>
      <c r="F214" s="98">
        <v>107.6</v>
      </c>
      <c r="G214" s="98">
        <v>122.8</v>
      </c>
      <c r="H214" s="98">
        <v>101</v>
      </c>
      <c r="I214" s="98">
        <v>91.4</v>
      </c>
      <c r="J214" s="98">
        <v>102.7</v>
      </c>
      <c r="K214" s="98">
        <v>103.5</v>
      </c>
    </row>
    <row r="215" spans="1:11" x14ac:dyDescent="0.15">
      <c r="A215" s="96">
        <v>4543900800</v>
      </c>
      <c r="B215" s="14" t="s">
        <v>566</v>
      </c>
      <c r="C215" s="14" t="s">
        <v>573</v>
      </c>
      <c r="D215" s="97" t="s">
        <v>574</v>
      </c>
      <c r="E215" s="98">
        <v>93.9</v>
      </c>
      <c r="F215" s="15">
        <v>97.5</v>
      </c>
      <c r="G215" s="15">
        <v>84.7</v>
      </c>
      <c r="H215" s="15">
        <v>95.8</v>
      </c>
      <c r="I215" s="15">
        <v>100.5</v>
      </c>
      <c r="J215" s="15">
        <v>102.9</v>
      </c>
      <c r="K215" s="15">
        <v>96.4</v>
      </c>
    </row>
    <row r="216" spans="1:11" x14ac:dyDescent="0.15">
      <c r="A216" s="96">
        <v>4638180700</v>
      </c>
      <c r="B216" s="14" t="s">
        <v>575</v>
      </c>
      <c r="C216" s="14" t="s">
        <v>576</v>
      </c>
      <c r="D216" s="97" t="s">
        <v>577</v>
      </c>
      <c r="E216" s="98">
        <v>98.9</v>
      </c>
      <c r="F216" s="15">
        <v>106.4</v>
      </c>
      <c r="G216" s="15">
        <v>103.3</v>
      </c>
      <c r="H216" s="15">
        <v>95.2</v>
      </c>
      <c r="I216" s="15">
        <v>90.7</v>
      </c>
      <c r="J216" s="15">
        <v>95.1</v>
      </c>
      <c r="K216" s="15">
        <v>95.4</v>
      </c>
    </row>
    <row r="217" spans="1:11" x14ac:dyDescent="0.15">
      <c r="A217" s="96">
        <v>4639660800</v>
      </c>
      <c r="B217" s="14" t="s">
        <v>575</v>
      </c>
      <c r="C217" s="97" t="s">
        <v>859</v>
      </c>
      <c r="D217" s="97" t="s">
        <v>860</v>
      </c>
      <c r="E217" s="98">
        <v>93</v>
      </c>
      <c r="F217" s="98">
        <v>112</v>
      </c>
      <c r="G217" s="98">
        <v>82.9</v>
      </c>
      <c r="H217" s="98">
        <v>91.8</v>
      </c>
      <c r="I217" s="98">
        <v>99.6</v>
      </c>
      <c r="J217" s="98">
        <v>84</v>
      </c>
      <c r="K217" s="98">
        <v>92.5</v>
      </c>
    </row>
    <row r="218" spans="1:11" x14ac:dyDescent="0.15">
      <c r="A218" s="96">
        <v>4643620800</v>
      </c>
      <c r="B218" s="14" t="s">
        <v>575</v>
      </c>
      <c r="C218" s="14" t="s">
        <v>578</v>
      </c>
      <c r="D218" s="97" t="s">
        <v>579</v>
      </c>
      <c r="E218" s="98">
        <v>91.5</v>
      </c>
      <c r="F218" s="98">
        <v>94.2</v>
      </c>
      <c r="G218" s="98">
        <v>93.3</v>
      </c>
      <c r="H218" s="98">
        <v>83.6</v>
      </c>
      <c r="I218" s="98">
        <v>86.2</v>
      </c>
      <c r="J218" s="98">
        <v>103.8</v>
      </c>
      <c r="K218" s="98">
        <v>90.3</v>
      </c>
    </row>
    <row r="219" spans="1:11" x14ac:dyDescent="0.15">
      <c r="A219" s="96">
        <v>4716860300</v>
      </c>
      <c r="B219" s="14" t="s">
        <v>580</v>
      </c>
      <c r="C219" s="14" t="s">
        <v>581</v>
      </c>
      <c r="D219" s="97" t="s">
        <v>582</v>
      </c>
      <c r="E219" s="98">
        <v>92.8</v>
      </c>
      <c r="F219" s="15">
        <v>96.5</v>
      </c>
      <c r="G219" s="15">
        <v>92.1</v>
      </c>
      <c r="H219" s="15">
        <v>90.7</v>
      </c>
      <c r="I219" s="15">
        <v>91.6</v>
      </c>
      <c r="J219" s="15">
        <v>96</v>
      </c>
      <c r="K219" s="15">
        <v>92.1</v>
      </c>
    </row>
    <row r="220" spans="1:11" x14ac:dyDescent="0.15">
      <c r="A220" s="96">
        <v>4734980325</v>
      </c>
      <c r="B220" s="14" t="s">
        <v>580</v>
      </c>
      <c r="C220" s="97" t="s">
        <v>593</v>
      </c>
      <c r="D220" s="97" t="s">
        <v>861</v>
      </c>
      <c r="E220" s="98">
        <v>95.1</v>
      </c>
      <c r="F220" s="98">
        <v>93.6</v>
      </c>
      <c r="G220" s="98">
        <v>94.3</v>
      </c>
      <c r="H220" s="98">
        <v>98.1</v>
      </c>
      <c r="I220" s="98">
        <v>94.8</v>
      </c>
      <c r="J220" s="98">
        <v>86.2</v>
      </c>
      <c r="K220" s="98">
        <v>97</v>
      </c>
    </row>
    <row r="221" spans="1:11" x14ac:dyDescent="0.15">
      <c r="A221" s="96">
        <v>4718260330</v>
      </c>
      <c r="B221" s="14" t="s">
        <v>580</v>
      </c>
      <c r="C221" s="14" t="s">
        <v>583</v>
      </c>
      <c r="D221" s="97" t="s">
        <v>584</v>
      </c>
      <c r="E221" s="98">
        <v>89</v>
      </c>
      <c r="F221" s="98">
        <v>94.1</v>
      </c>
      <c r="G221" s="98">
        <v>73.3</v>
      </c>
      <c r="H221" s="98">
        <v>91.7</v>
      </c>
      <c r="I221" s="98">
        <v>89.1</v>
      </c>
      <c r="J221" s="98">
        <v>83.5</v>
      </c>
      <c r="K221" s="98">
        <v>99.7</v>
      </c>
    </row>
    <row r="222" spans="1:11" x14ac:dyDescent="0.15">
      <c r="A222" s="96">
        <v>4727180400</v>
      </c>
      <c r="B222" s="14" t="s">
        <v>580</v>
      </c>
      <c r="C222" s="97" t="s">
        <v>585</v>
      </c>
      <c r="D222" s="97" t="s">
        <v>586</v>
      </c>
      <c r="E222" s="98">
        <v>86.1</v>
      </c>
      <c r="F222" s="98">
        <v>93</v>
      </c>
      <c r="G222" s="98">
        <v>70.400000000000006</v>
      </c>
      <c r="H222" s="98">
        <v>95.2</v>
      </c>
      <c r="I222" s="98">
        <v>89</v>
      </c>
      <c r="J222" s="98">
        <v>88.5</v>
      </c>
      <c r="K222" s="98">
        <v>92.3</v>
      </c>
    </row>
    <row r="223" spans="1:11" x14ac:dyDescent="0.15">
      <c r="A223" s="96">
        <v>4728940500</v>
      </c>
      <c r="B223" s="14" t="s">
        <v>580</v>
      </c>
      <c r="C223" s="97" t="s">
        <v>587</v>
      </c>
      <c r="D223" s="97" t="s">
        <v>588</v>
      </c>
      <c r="E223" s="98">
        <v>84.9</v>
      </c>
      <c r="F223" s="98">
        <v>89.9</v>
      </c>
      <c r="G223" s="98">
        <v>71.099999999999994</v>
      </c>
      <c r="H223" s="98">
        <v>98.4</v>
      </c>
      <c r="I223" s="98">
        <v>91.6</v>
      </c>
      <c r="J223" s="98">
        <v>91.5</v>
      </c>
      <c r="K223" s="98">
        <v>87.8</v>
      </c>
    </row>
    <row r="224" spans="1:11" x14ac:dyDescent="0.15">
      <c r="A224" s="96">
        <v>4732820600</v>
      </c>
      <c r="B224" s="14" t="s">
        <v>580</v>
      </c>
      <c r="C224" s="97" t="s">
        <v>589</v>
      </c>
      <c r="D224" s="97" t="s">
        <v>590</v>
      </c>
      <c r="E224" s="98">
        <v>87.2</v>
      </c>
      <c r="F224" s="98">
        <v>91.9</v>
      </c>
      <c r="G224" s="98">
        <v>79.900000000000006</v>
      </c>
      <c r="H224" s="98">
        <v>90.6</v>
      </c>
      <c r="I224" s="98">
        <v>92.6</v>
      </c>
      <c r="J224" s="98">
        <v>87.8</v>
      </c>
      <c r="K224" s="98">
        <v>88.6</v>
      </c>
    </row>
    <row r="225" spans="1:11" x14ac:dyDescent="0.15">
      <c r="A225" s="96">
        <v>4734100640</v>
      </c>
      <c r="B225" s="14" t="s">
        <v>580</v>
      </c>
      <c r="C225" s="97" t="s">
        <v>591</v>
      </c>
      <c r="D225" s="97" t="s">
        <v>592</v>
      </c>
      <c r="E225" s="98">
        <v>88.4</v>
      </c>
      <c r="F225" s="98">
        <v>98.1</v>
      </c>
      <c r="G225" s="98">
        <v>68.099999999999994</v>
      </c>
      <c r="H225" s="98">
        <v>100</v>
      </c>
      <c r="I225" s="98">
        <v>82.7</v>
      </c>
      <c r="J225" s="98">
        <v>92.3</v>
      </c>
      <c r="K225" s="98">
        <v>98.6</v>
      </c>
    </row>
    <row r="226" spans="1:11" x14ac:dyDescent="0.15">
      <c r="A226" s="96">
        <v>4734980700</v>
      </c>
      <c r="B226" s="14" t="s">
        <v>580</v>
      </c>
      <c r="C226" s="97" t="s">
        <v>593</v>
      </c>
      <c r="D226" s="97" t="s">
        <v>594</v>
      </c>
      <c r="E226" s="98">
        <v>97.7</v>
      </c>
      <c r="F226" s="98">
        <v>97.5</v>
      </c>
      <c r="G226" s="98">
        <v>106.1</v>
      </c>
      <c r="H226" s="98">
        <v>88.7</v>
      </c>
      <c r="I226" s="98">
        <v>91.3</v>
      </c>
      <c r="J226" s="98">
        <v>90.9</v>
      </c>
      <c r="K226" s="98">
        <v>95.9</v>
      </c>
    </row>
    <row r="227" spans="1:11" x14ac:dyDescent="0.15">
      <c r="A227" s="96">
        <v>4810180020</v>
      </c>
      <c r="B227" s="14" t="s">
        <v>595</v>
      </c>
      <c r="C227" s="97" t="s">
        <v>596</v>
      </c>
      <c r="D227" s="97" t="s">
        <v>597</v>
      </c>
      <c r="E227" s="98">
        <v>90.8</v>
      </c>
      <c r="F227" s="98">
        <v>89.6</v>
      </c>
      <c r="G227" s="98">
        <v>86</v>
      </c>
      <c r="H227" s="98">
        <v>105.7</v>
      </c>
      <c r="I227" s="98">
        <v>97.8</v>
      </c>
      <c r="J227" s="98">
        <v>89.9</v>
      </c>
      <c r="K227" s="98">
        <v>89.6</v>
      </c>
    </row>
    <row r="228" spans="1:11" x14ac:dyDescent="0.15">
      <c r="A228" s="96">
        <v>4811100040</v>
      </c>
      <c r="B228" s="14" t="s">
        <v>595</v>
      </c>
      <c r="C228" s="97" t="s">
        <v>598</v>
      </c>
      <c r="D228" s="97" t="s">
        <v>599</v>
      </c>
      <c r="E228" s="98">
        <v>84.2</v>
      </c>
      <c r="F228" s="98">
        <v>91.7</v>
      </c>
      <c r="G228" s="98">
        <v>72.2</v>
      </c>
      <c r="H228" s="98">
        <v>94.3</v>
      </c>
      <c r="I228" s="98">
        <v>83.1</v>
      </c>
      <c r="J228" s="98">
        <v>86.5</v>
      </c>
      <c r="K228" s="98">
        <v>87.9</v>
      </c>
    </row>
    <row r="229" spans="1:11" x14ac:dyDescent="0.15">
      <c r="A229" s="96">
        <v>4812420080</v>
      </c>
      <c r="B229" s="14" t="s">
        <v>595</v>
      </c>
      <c r="C229" s="97" t="s">
        <v>862</v>
      </c>
      <c r="D229" s="97" t="s">
        <v>600</v>
      </c>
      <c r="E229" s="98">
        <v>101</v>
      </c>
      <c r="F229" s="98">
        <v>88.4</v>
      </c>
      <c r="G229" s="98">
        <v>115.5</v>
      </c>
      <c r="H229" s="98">
        <v>93.6</v>
      </c>
      <c r="I229" s="98">
        <v>90.9</v>
      </c>
      <c r="J229" s="98">
        <v>103.2</v>
      </c>
      <c r="K229" s="98">
        <v>99</v>
      </c>
    </row>
    <row r="230" spans="1:11" x14ac:dyDescent="0.15">
      <c r="A230" s="96">
        <v>4813140120</v>
      </c>
      <c r="B230" s="14" t="s">
        <v>595</v>
      </c>
      <c r="C230" s="97" t="s">
        <v>603</v>
      </c>
      <c r="D230" s="97" t="s">
        <v>604</v>
      </c>
      <c r="E230" s="98">
        <v>95.1</v>
      </c>
      <c r="F230" s="98">
        <v>97.4</v>
      </c>
      <c r="G230" s="98">
        <v>95.3</v>
      </c>
      <c r="H230" s="98">
        <v>102.2</v>
      </c>
      <c r="I230" s="98">
        <v>95.3</v>
      </c>
      <c r="J230" s="98">
        <v>84.8</v>
      </c>
      <c r="K230" s="98">
        <v>93.5</v>
      </c>
    </row>
    <row r="231" spans="1:11" x14ac:dyDescent="0.15">
      <c r="A231" s="96">
        <v>4812420280</v>
      </c>
      <c r="B231" s="14" t="s">
        <v>595</v>
      </c>
      <c r="C231" s="14" t="s">
        <v>862</v>
      </c>
      <c r="D231" s="97" t="s">
        <v>601</v>
      </c>
      <c r="E231" s="98">
        <v>92.3</v>
      </c>
      <c r="F231" s="98">
        <v>85</v>
      </c>
      <c r="G231" s="98">
        <v>97.9</v>
      </c>
      <c r="H231" s="98">
        <v>109.1</v>
      </c>
      <c r="I231" s="98">
        <v>89.3</v>
      </c>
      <c r="J231" s="98">
        <v>88.5</v>
      </c>
      <c r="K231" s="98">
        <v>87.8</v>
      </c>
    </row>
    <row r="232" spans="1:11" x14ac:dyDescent="0.15">
      <c r="A232" s="96">
        <v>4826420180</v>
      </c>
      <c r="B232" s="14" t="s">
        <v>595</v>
      </c>
      <c r="C232" s="14" t="s">
        <v>614</v>
      </c>
      <c r="D232" s="97" t="s">
        <v>615</v>
      </c>
      <c r="E232" s="98">
        <v>96.2</v>
      </c>
      <c r="F232" s="98">
        <v>93.8</v>
      </c>
      <c r="G232" s="98">
        <v>86.9</v>
      </c>
      <c r="H232" s="98">
        <v>98.7</v>
      </c>
      <c r="I232" s="98">
        <v>87.9</v>
      </c>
      <c r="J232" s="98">
        <v>110.4</v>
      </c>
      <c r="K232" s="98">
        <v>104.4</v>
      </c>
    </row>
    <row r="233" spans="1:11" x14ac:dyDescent="0.15">
      <c r="A233" s="96">
        <v>4818580200</v>
      </c>
      <c r="B233" s="14" t="s">
        <v>595</v>
      </c>
      <c r="C233" s="97" t="s">
        <v>607</v>
      </c>
      <c r="D233" s="97" t="s">
        <v>608</v>
      </c>
      <c r="E233" s="98">
        <v>89.9</v>
      </c>
      <c r="F233" s="98">
        <v>85.6</v>
      </c>
      <c r="G233" s="98">
        <v>82.2</v>
      </c>
      <c r="H233" s="98">
        <v>118.3</v>
      </c>
      <c r="I233" s="98">
        <v>93.4</v>
      </c>
      <c r="J233" s="98">
        <v>81.099999999999994</v>
      </c>
      <c r="K233" s="98">
        <v>91</v>
      </c>
    </row>
    <row r="234" spans="1:11" x14ac:dyDescent="0.15">
      <c r="A234" s="96">
        <v>4819124240</v>
      </c>
      <c r="B234" s="14" t="s">
        <v>595</v>
      </c>
      <c r="C234" s="97" t="s">
        <v>863</v>
      </c>
      <c r="D234" s="97" t="s">
        <v>609</v>
      </c>
      <c r="E234" s="98">
        <v>102.5</v>
      </c>
      <c r="F234" s="98">
        <v>95.3</v>
      </c>
      <c r="G234" s="98">
        <v>96.5</v>
      </c>
      <c r="H234" s="98">
        <v>114.3</v>
      </c>
      <c r="I234" s="98">
        <v>85.5</v>
      </c>
      <c r="J234" s="98">
        <v>112.6</v>
      </c>
      <c r="K234" s="98">
        <v>110.6</v>
      </c>
    </row>
    <row r="235" spans="1:11" x14ac:dyDescent="0.15">
      <c r="A235" s="96">
        <v>4821340300</v>
      </c>
      <c r="B235" s="14" t="s">
        <v>595</v>
      </c>
      <c r="C235" s="97" t="s">
        <v>611</v>
      </c>
      <c r="D235" s="97" t="s">
        <v>612</v>
      </c>
      <c r="E235" s="98">
        <v>89.7</v>
      </c>
      <c r="F235" s="98">
        <v>102</v>
      </c>
      <c r="G235" s="98">
        <v>70.2</v>
      </c>
      <c r="H235" s="98">
        <v>90.5</v>
      </c>
      <c r="I235" s="98">
        <v>97.4</v>
      </c>
      <c r="J235" s="98">
        <v>97.7</v>
      </c>
      <c r="K235" s="98">
        <v>96.9</v>
      </c>
    </row>
    <row r="236" spans="1:11" x14ac:dyDescent="0.15">
      <c r="A236" s="96">
        <v>4823104340</v>
      </c>
      <c r="B236" s="14" t="s">
        <v>595</v>
      </c>
      <c r="C236" s="97" t="s">
        <v>864</v>
      </c>
      <c r="D236" s="97" t="s">
        <v>613</v>
      </c>
      <c r="E236" s="98">
        <v>95.1</v>
      </c>
      <c r="F236" s="98">
        <v>93.1</v>
      </c>
      <c r="G236" s="98">
        <v>86.4</v>
      </c>
      <c r="H236" s="98">
        <v>114</v>
      </c>
      <c r="I236" s="98">
        <v>90.5</v>
      </c>
      <c r="J236" s="98">
        <v>86.8</v>
      </c>
      <c r="K236" s="98">
        <v>100.5</v>
      </c>
    </row>
    <row r="237" spans="1:11" x14ac:dyDescent="0.15">
      <c r="A237" s="96">
        <v>4815180435</v>
      </c>
      <c r="B237" s="14" t="s">
        <v>595</v>
      </c>
      <c r="C237" s="14" t="s">
        <v>605</v>
      </c>
      <c r="D237" s="97" t="s">
        <v>606</v>
      </c>
      <c r="E237" s="98">
        <v>77.099999999999994</v>
      </c>
      <c r="F237" s="98">
        <v>78.8</v>
      </c>
      <c r="G237" s="98">
        <v>60.6</v>
      </c>
      <c r="H237" s="98">
        <v>107.3</v>
      </c>
      <c r="I237" s="98">
        <v>87.7</v>
      </c>
      <c r="J237" s="98">
        <v>82.3</v>
      </c>
      <c r="K237" s="98">
        <v>78.5</v>
      </c>
    </row>
    <row r="238" spans="1:11" x14ac:dyDescent="0.15">
      <c r="A238" s="96">
        <v>4826420500</v>
      </c>
      <c r="B238" s="14" t="s">
        <v>595</v>
      </c>
      <c r="C238" s="97" t="s">
        <v>614</v>
      </c>
      <c r="D238" s="97" t="s">
        <v>616</v>
      </c>
      <c r="E238" s="98">
        <v>92.1</v>
      </c>
      <c r="F238" s="98">
        <v>94</v>
      </c>
      <c r="G238" s="98">
        <v>82.2</v>
      </c>
      <c r="H238" s="98">
        <v>98.5</v>
      </c>
      <c r="I238" s="98">
        <v>94.1</v>
      </c>
      <c r="J238" s="98">
        <v>95.4</v>
      </c>
      <c r="K238" s="98">
        <v>96.8</v>
      </c>
    </row>
    <row r="239" spans="1:11" x14ac:dyDescent="0.15">
      <c r="A239" s="96">
        <v>4830980620</v>
      </c>
      <c r="B239" s="14" t="s">
        <v>595</v>
      </c>
      <c r="C239" s="14" t="s">
        <v>619</v>
      </c>
      <c r="D239" s="97" t="s">
        <v>620</v>
      </c>
      <c r="E239" s="98">
        <v>92.7</v>
      </c>
      <c r="F239" s="98">
        <v>92.6</v>
      </c>
      <c r="G239" s="98">
        <v>85.7</v>
      </c>
      <c r="H239" s="98">
        <v>89.2</v>
      </c>
      <c r="I239" s="98">
        <v>95.5</v>
      </c>
      <c r="J239" s="98">
        <v>85.6</v>
      </c>
      <c r="K239" s="98">
        <v>99.8</v>
      </c>
    </row>
    <row r="240" spans="1:11" x14ac:dyDescent="0.15">
      <c r="A240" s="96">
        <v>4831180640</v>
      </c>
      <c r="B240" s="14" t="s">
        <v>595</v>
      </c>
      <c r="C240" s="97" t="s">
        <v>621</v>
      </c>
      <c r="D240" s="97" t="s">
        <v>622</v>
      </c>
      <c r="E240" s="98">
        <v>90.3</v>
      </c>
      <c r="F240" s="98">
        <v>91.3</v>
      </c>
      <c r="G240" s="98">
        <v>83.6</v>
      </c>
      <c r="H240" s="98">
        <v>90.2</v>
      </c>
      <c r="I240" s="98">
        <v>86.8</v>
      </c>
      <c r="J240" s="98">
        <v>92.1</v>
      </c>
      <c r="K240" s="98">
        <v>96.2</v>
      </c>
    </row>
    <row r="241" spans="1:11" x14ac:dyDescent="0.15">
      <c r="A241" s="96">
        <v>4832580670</v>
      </c>
      <c r="B241" s="14" t="s">
        <v>595</v>
      </c>
      <c r="C241" s="97" t="s">
        <v>623</v>
      </c>
      <c r="D241" s="97" t="s">
        <v>624</v>
      </c>
      <c r="E241" s="98">
        <v>79.3</v>
      </c>
      <c r="F241" s="98">
        <v>82.5</v>
      </c>
      <c r="G241" s="98">
        <v>55</v>
      </c>
      <c r="H241" s="98">
        <v>105.8</v>
      </c>
      <c r="I241" s="98">
        <v>86.8</v>
      </c>
      <c r="J241" s="98">
        <v>76.599999999999994</v>
      </c>
      <c r="K241" s="98">
        <v>89.5</v>
      </c>
    </row>
    <row r="242" spans="1:11" x14ac:dyDescent="0.15">
      <c r="A242" s="96">
        <v>4833260700</v>
      </c>
      <c r="B242" s="14" t="s">
        <v>595</v>
      </c>
      <c r="C242" s="97" t="s">
        <v>625</v>
      </c>
      <c r="D242" s="97" t="s">
        <v>626</v>
      </c>
      <c r="E242" s="98">
        <v>90.6</v>
      </c>
      <c r="F242" s="98">
        <v>87.4</v>
      </c>
      <c r="G242" s="98">
        <v>77.099999999999994</v>
      </c>
      <c r="H242" s="98">
        <v>96.1</v>
      </c>
      <c r="I242" s="98">
        <v>92.4</v>
      </c>
      <c r="J242" s="98">
        <v>92.5</v>
      </c>
      <c r="K242" s="98">
        <v>101.1</v>
      </c>
    </row>
    <row r="243" spans="1:11" x14ac:dyDescent="0.15">
      <c r="A243" s="96">
        <v>4834860710</v>
      </c>
      <c r="B243" s="14" t="s">
        <v>595</v>
      </c>
      <c r="C243" s="97" t="s">
        <v>627</v>
      </c>
      <c r="D243" s="97" t="s">
        <v>628</v>
      </c>
      <c r="E243" s="98">
        <v>87.1</v>
      </c>
      <c r="F243" s="98">
        <v>88.3</v>
      </c>
      <c r="G243" s="98">
        <v>71.400000000000006</v>
      </c>
      <c r="H243" s="98">
        <v>108.8</v>
      </c>
      <c r="I243" s="98">
        <v>84.1</v>
      </c>
      <c r="J243" s="98">
        <v>93</v>
      </c>
      <c r="K243" s="98">
        <v>93.8</v>
      </c>
    </row>
    <row r="244" spans="1:11" x14ac:dyDescent="0.15">
      <c r="A244" s="96">
        <v>4836220720</v>
      </c>
      <c r="B244" s="14" t="s">
        <v>595</v>
      </c>
      <c r="C244" s="97" t="s">
        <v>629</v>
      </c>
      <c r="D244" s="97" t="s">
        <v>630</v>
      </c>
      <c r="E244" s="98">
        <v>92.2</v>
      </c>
      <c r="F244" s="98">
        <v>92.7</v>
      </c>
      <c r="G244" s="98">
        <v>85.4</v>
      </c>
      <c r="H244" s="98">
        <v>98.1</v>
      </c>
      <c r="I244" s="98">
        <v>98.5</v>
      </c>
      <c r="J244" s="98">
        <v>93</v>
      </c>
      <c r="K244" s="98">
        <v>94.3</v>
      </c>
    </row>
    <row r="245" spans="1:11" x14ac:dyDescent="0.15">
      <c r="A245" s="96">
        <v>4819124770</v>
      </c>
      <c r="B245" s="14" t="s">
        <v>595</v>
      </c>
      <c r="C245" s="14" t="s">
        <v>863</v>
      </c>
      <c r="D245" s="97" t="s">
        <v>610</v>
      </c>
      <c r="E245" s="98">
        <v>121.2</v>
      </c>
      <c r="F245" s="98">
        <v>95.8</v>
      </c>
      <c r="G245" s="98">
        <v>135.80000000000001</v>
      </c>
      <c r="H245" s="98">
        <v>118.1</v>
      </c>
      <c r="I245" s="98">
        <v>100.4</v>
      </c>
      <c r="J245" s="98">
        <v>106.4</v>
      </c>
      <c r="K245" s="98">
        <v>129.1</v>
      </c>
    </row>
    <row r="246" spans="1:11" x14ac:dyDescent="0.15">
      <c r="A246" s="96">
        <v>4841700810</v>
      </c>
      <c r="B246" s="14" t="s">
        <v>595</v>
      </c>
      <c r="C246" s="14" t="s">
        <v>631</v>
      </c>
      <c r="D246" s="97" t="s">
        <v>632</v>
      </c>
      <c r="E246" s="98">
        <v>92</v>
      </c>
      <c r="F246" s="98">
        <v>88.6</v>
      </c>
      <c r="G246" s="98">
        <v>79.900000000000006</v>
      </c>
      <c r="H246" s="98">
        <v>88.7</v>
      </c>
      <c r="I246" s="98">
        <v>96</v>
      </c>
      <c r="J246" s="98">
        <v>101.6</v>
      </c>
      <c r="K246" s="98">
        <v>102.3</v>
      </c>
    </row>
    <row r="247" spans="1:11" x14ac:dyDescent="0.15">
      <c r="A247" s="96">
        <v>4812420840</v>
      </c>
      <c r="B247" s="14" t="s">
        <v>595</v>
      </c>
      <c r="C247" s="14" t="s">
        <v>862</v>
      </c>
      <c r="D247" s="97" t="s">
        <v>602</v>
      </c>
      <c r="E247" s="98">
        <v>96.6</v>
      </c>
      <c r="F247" s="98">
        <v>85.8</v>
      </c>
      <c r="G247" s="98">
        <v>95.2</v>
      </c>
      <c r="H247" s="98">
        <v>97.4</v>
      </c>
      <c r="I247" s="98">
        <v>104.8</v>
      </c>
      <c r="J247" s="98">
        <v>101.9</v>
      </c>
      <c r="K247" s="98">
        <v>99.9</v>
      </c>
    </row>
    <row r="248" spans="1:11" x14ac:dyDescent="0.15">
      <c r="A248" s="96">
        <v>4828660880</v>
      </c>
      <c r="B248" s="14" t="s">
        <v>595</v>
      </c>
      <c r="C248" s="97" t="s">
        <v>617</v>
      </c>
      <c r="D248" s="97" t="s">
        <v>618</v>
      </c>
      <c r="E248" s="98">
        <v>92.8</v>
      </c>
      <c r="F248" s="98">
        <v>82.5</v>
      </c>
      <c r="G248" s="98">
        <v>90</v>
      </c>
      <c r="H248" s="98">
        <v>114.5</v>
      </c>
      <c r="I248" s="98">
        <v>93.4</v>
      </c>
      <c r="J248" s="98">
        <v>122.5</v>
      </c>
      <c r="K248" s="98">
        <v>89.6</v>
      </c>
    </row>
    <row r="249" spans="1:11" x14ac:dyDescent="0.15">
      <c r="A249" s="96">
        <v>4845500900</v>
      </c>
      <c r="B249" s="14" t="s">
        <v>595</v>
      </c>
      <c r="C249" s="97" t="s">
        <v>633</v>
      </c>
      <c r="D249" s="97" t="s">
        <v>634</v>
      </c>
      <c r="E249" s="98">
        <v>91.1</v>
      </c>
      <c r="F249" s="98">
        <v>94.2</v>
      </c>
      <c r="G249" s="98">
        <v>73</v>
      </c>
      <c r="H249" s="98">
        <v>95.5</v>
      </c>
      <c r="I249" s="98">
        <v>96.5</v>
      </c>
      <c r="J249" s="98">
        <v>84.4</v>
      </c>
      <c r="K249" s="98">
        <v>103</v>
      </c>
    </row>
    <row r="250" spans="1:11" x14ac:dyDescent="0.15">
      <c r="A250" s="96">
        <v>4846340940</v>
      </c>
      <c r="B250" s="14" t="s">
        <v>595</v>
      </c>
      <c r="C250" s="97" t="s">
        <v>635</v>
      </c>
      <c r="D250" s="97" t="s">
        <v>636</v>
      </c>
      <c r="E250" s="98">
        <v>95.9</v>
      </c>
      <c r="F250" s="98">
        <v>92.3</v>
      </c>
      <c r="G250" s="98">
        <v>95.3</v>
      </c>
      <c r="H250" s="98">
        <v>105.1</v>
      </c>
      <c r="I250" s="98">
        <v>96.2</v>
      </c>
      <c r="J250" s="98">
        <v>100.3</v>
      </c>
      <c r="K250" s="98">
        <v>95</v>
      </c>
    </row>
    <row r="251" spans="1:11" x14ac:dyDescent="0.15">
      <c r="A251" s="96">
        <v>4847380970</v>
      </c>
      <c r="B251" s="14" t="s">
        <v>595</v>
      </c>
      <c r="C251" s="97" t="s">
        <v>637</v>
      </c>
      <c r="D251" s="97" t="s">
        <v>638</v>
      </c>
      <c r="E251" s="98">
        <v>89.1</v>
      </c>
      <c r="F251" s="98">
        <v>82.1</v>
      </c>
      <c r="G251" s="98">
        <v>77.2</v>
      </c>
      <c r="H251" s="98">
        <v>111.1</v>
      </c>
      <c r="I251" s="98">
        <v>88.3</v>
      </c>
      <c r="J251" s="98">
        <v>91.6</v>
      </c>
      <c r="K251" s="98">
        <v>96.2</v>
      </c>
    </row>
    <row r="252" spans="1:11" x14ac:dyDescent="0.15">
      <c r="A252" s="96">
        <v>4848660990</v>
      </c>
      <c r="B252" s="14" t="s">
        <v>595</v>
      </c>
      <c r="C252" s="97" t="s">
        <v>639</v>
      </c>
      <c r="D252" s="97" t="s">
        <v>640</v>
      </c>
      <c r="E252" s="98">
        <v>91.3</v>
      </c>
      <c r="F252" s="98">
        <v>90.1</v>
      </c>
      <c r="G252" s="98">
        <v>80.8</v>
      </c>
      <c r="H252" s="98">
        <v>111.2</v>
      </c>
      <c r="I252" s="98">
        <v>97.8</v>
      </c>
      <c r="J252" s="98">
        <v>101.7</v>
      </c>
      <c r="K252" s="98">
        <v>92.2</v>
      </c>
    </row>
    <row r="253" spans="1:11" x14ac:dyDescent="0.15">
      <c r="A253" s="96">
        <v>4916260300</v>
      </c>
      <c r="B253" s="14" t="s">
        <v>641</v>
      </c>
      <c r="C253" s="14" t="s">
        <v>642</v>
      </c>
      <c r="D253" s="97" t="s">
        <v>643</v>
      </c>
      <c r="E253" s="98">
        <v>98.1</v>
      </c>
      <c r="F253" s="98">
        <v>99.2</v>
      </c>
      <c r="G253" s="98">
        <v>95.5</v>
      </c>
      <c r="H253" s="98">
        <v>97</v>
      </c>
      <c r="I253" s="98">
        <v>105.9</v>
      </c>
      <c r="J253" s="98">
        <v>87.6</v>
      </c>
      <c r="K253" s="98">
        <v>99.6</v>
      </c>
    </row>
    <row r="254" spans="1:11" x14ac:dyDescent="0.15">
      <c r="A254" s="96">
        <v>4936260500</v>
      </c>
      <c r="B254" s="14" t="s">
        <v>641</v>
      </c>
      <c r="C254" s="97" t="s">
        <v>644</v>
      </c>
      <c r="D254" s="97" t="s">
        <v>645</v>
      </c>
      <c r="E254" s="98">
        <v>100.4</v>
      </c>
      <c r="F254" s="98">
        <v>96.5</v>
      </c>
      <c r="G254" s="98">
        <v>103.1</v>
      </c>
      <c r="H254" s="98">
        <v>91.8</v>
      </c>
      <c r="I254" s="98">
        <v>108.7</v>
      </c>
      <c r="J254" s="98">
        <v>91</v>
      </c>
      <c r="K254" s="98">
        <v>101.4</v>
      </c>
    </row>
    <row r="255" spans="1:11" x14ac:dyDescent="0.15">
      <c r="A255" s="96">
        <v>4939340800</v>
      </c>
      <c r="B255" s="14" t="s">
        <v>641</v>
      </c>
      <c r="C255" s="14" t="s">
        <v>646</v>
      </c>
      <c r="D255" s="97" t="s">
        <v>647</v>
      </c>
      <c r="E255" s="98">
        <v>104.4</v>
      </c>
      <c r="F255" s="98">
        <v>100.5</v>
      </c>
      <c r="G255" s="98">
        <v>111.6</v>
      </c>
      <c r="H255" s="98">
        <v>89</v>
      </c>
      <c r="I255" s="98">
        <v>106.5</v>
      </c>
      <c r="J255" s="98">
        <v>92.2</v>
      </c>
      <c r="K255" s="98">
        <v>105.5</v>
      </c>
    </row>
    <row r="256" spans="1:11" x14ac:dyDescent="0.15">
      <c r="A256" s="96">
        <v>4941620900</v>
      </c>
      <c r="B256" s="14" t="s">
        <v>641</v>
      </c>
      <c r="C256" s="97" t="s">
        <v>648</v>
      </c>
      <c r="D256" s="97" t="s">
        <v>649</v>
      </c>
      <c r="E256" s="98">
        <v>108.3</v>
      </c>
      <c r="F256" s="98">
        <v>104</v>
      </c>
      <c r="G256" s="98">
        <v>122.4</v>
      </c>
      <c r="H256" s="98">
        <v>92.9</v>
      </c>
      <c r="I256" s="98">
        <v>109.9</v>
      </c>
      <c r="J256" s="98">
        <v>95.5</v>
      </c>
      <c r="K256" s="98">
        <v>104.2</v>
      </c>
    </row>
    <row r="257" spans="1:11" x14ac:dyDescent="0.15">
      <c r="A257" s="96">
        <v>5015540200</v>
      </c>
      <c r="B257" s="14" t="s">
        <v>650</v>
      </c>
      <c r="C257" s="97" t="s">
        <v>651</v>
      </c>
      <c r="D257" s="97" t="s">
        <v>652</v>
      </c>
      <c r="E257" s="98">
        <v>115.9</v>
      </c>
      <c r="F257" s="98">
        <v>106.1</v>
      </c>
      <c r="G257" s="98">
        <v>132.6</v>
      </c>
      <c r="H257" s="98">
        <v>122.9</v>
      </c>
      <c r="I257" s="98">
        <v>118</v>
      </c>
      <c r="J257" s="98">
        <v>109.6</v>
      </c>
      <c r="K257" s="98">
        <v>105.1</v>
      </c>
    </row>
    <row r="258" spans="1:11" x14ac:dyDescent="0.15">
      <c r="A258" s="96">
        <v>5147894170</v>
      </c>
      <c r="B258" s="14" t="s">
        <v>653</v>
      </c>
      <c r="C258" s="97" t="s">
        <v>271</v>
      </c>
      <c r="D258" s="97" t="s">
        <v>828</v>
      </c>
      <c r="E258" s="98">
        <v>137.1</v>
      </c>
      <c r="F258" s="98">
        <v>110.4</v>
      </c>
      <c r="G258" s="98">
        <v>198.4</v>
      </c>
      <c r="H258" s="98">
        <v>97.3</v>
      </c>
      <c r="I258" s="98">
        <v>124.6</v>
      </c>
      <c r="J258" s="98">
        <v>104.6</v>
      </c>
      <c r="K258" s="98">
        <v>117.1</v>
      </c>
    </row>
    <row r="259" spans="1:11" x14ac:dyDescent="0.15">
      <c r="A259" s="96">
        <v>5147894173</v>
      </c>
      <c r="B259" s="14" t="s">
        <v>653</v>
      </c>
      <c r="C259" s="14" t="s">
        <v>271</v>
      </c>
      <c r="D259" s="97" t="s">
        <v>670</v>
      </c>
      <c r="E259" s="98">
        <v>140.80000000000001</v>
      </c>
      <c r="F259" s="98">
        <v>110.3</v>
      </c>
      <c r="G259" s="98">
        <v>221.2</v>
      </c>
      <c r="H259" s="98">
        <v>97</v>
      </c>
      <c r="I259" s="98">
        <v>108.9</v>
      </c>
      <c r="J259" s="98">
        <v>113.8</v>
      </c>
      <c r="K259" s="98">
        <v>111.7</v>
      </c>
    </row>
    <row r="260" spans="1:11" x14ac:dyDescent="0.15">
      <c r="A260" s="96">
        <v>5113980150</v>
      </c>
      <c r="B260" s="14" t="s">
        <v>653</v>
      </c>
      <c r="C260" s="97" t="s">
        <v>654</v>
      </c>
      <c r="D260" s="97" t="s">
        <v>655</v>
      </c>
      <c r="E260" s="98">
        <v>95.2</v>
      </c>
      <c r="F260" s="98">
        <v>90.1</v>
      </c>
      <c r="G260" s="98">
        <v>94.7</v>
      </c>
      <c r="H260" s="98">
        <v>88</v>
      </c>
      <c r="I260" s="98">
        <v>95</v>
      </c>
      <c r="J260" s="98">
        <v>92.8</v>
      </c>
      <c r="K260" s="98">
        <v>100.4</v>
      </c>
    </row>
    <row r="261" spans="1:11" x14ac:dyDescent="0.15">
      <c r="A261" s="96">
        <v>5116820175</v>
      </c>
      <c r="B261" s="14" t="s">
        <v>653</v>
      </c>
      <c r="C261" s="97" t="s">
        <v>656</v>
      </c>
      <c r="D261" s="97" t="s">
        <v>657</v>
      </c>
      <c r="E261" s="98">
        <v>102.7</v>
      </c>
      <c r="F261" s="98">
        <v>97.1</v>
      </c>
      <c r="G261" s="98">
        <v>107</v>
      </c>
      <c r="H261" s="98">
        <v>99.5</v>
      </c>
      <c r="I261" s="98">
        <v>85.2</v>
      </c>
      <c r="J261" s="98">
        <v>104.8</v>
      </c>
      <c r="K261" s="98">
        <v>106.8</v>
      </c>
    </row>
    <row r="262" spans="1:11" x14ac:dyDescent="0.15">
      <c r="A262" s="96">
        <v>5119260225</v>
      </c>
      <c r="B262" s="14" t="s">
        <v>653</v>
      </c>
      <c r="C262" s="97" t="s">
        <v>658</v>
      </c>
      <c r="D262" s="97" t="s">
        <v>659</v>
      </c>
      <c r="E262" s="98">
        <v>87.7</v>
      </c>
      <c r="F262" s="98">
        <v>93.5</v>
      </c>
      <c r="G262" s="98">
        <v>73.599999999999994</v>
      </c>
      <c r="H262" s="98">
        <v>98.4</v>
      </c>
      <c r="I262" s="98">
        <v>94.7</v>
      </c>
      <c r="J262" s="98">
        <v>97.5</v>
      </c>
      <c r="K262" s="98">
        <v>90.7</v>
      </c>
    </row>
    <row r="263" spans="1:11" x14ac:dyDescent="0.15">
      <c r="A263" s="96">
        <v>5147260400</v>
      </c>
      <c r="B263" s="14" t="s">
        <v>653</v>
      </c>
      <c r="C263" s="97" t="s">
        <v>668</v>
      </c>
      <c r="D263" s="97" t="s">
        <v>669</v>
      </c>
      <c r="E263" s="98">
        <v>95.9</v>
      </c>
      <c r="F263" s="98">
        <v>92.3</v>
      </c>
      <c r="G263" s="98">
        <v>89</v>
      </c>
      <c r="H263" s="98">
        <v>104.6</v>
      </c>
      <c r="I263" s="98">
        <v>95.4</v>
      </c>
      <c r="J263" s="98">
        <v>92.3</v>
      </c>
      <c r="K263" s="98">
        <v>101.6</v>
      </c>
    </row>
    <row r="264" spans="1:11" x14ac:dyDescent="0.15">
      <c r="A264" s="96">
        <v>5131340450</v>
      </c>
      <c r="B264" s="14" t="s">
        <v>653</v>
      </c>
      <c r="C264" s="97" t="s">
        <v>660</v>
      </c>
      <c r="D264" s="97" t="s">
        <v>661</v>
      </c>
      <c r="E264" s="98">
        <v>90.5</v>
      </c>
      <c r="F264" s="98">
        <v>89.8</v>
      </c>
      <c r="G264" s="98">
        <v>78.2</v>
      </c>
      <c r="H264" s="98">
        <v>110.4</v>
      </c>
      <c r="I264" s="98">
        <v>87.1</v>
      </c>
      <c r="J264" s="98">
        <v>98.7</v>
      </c>
      <c r="K264" s="98">
        <v>95.5</v>
      </c>
    </row>
    <row r="265" spans="1:11" x14ac:dyDescent="0.15">
      <c r="A265" s="96">
        <v>5132300500</v>
      </c>
      <c r="B265" s="14" t="s">
        <v>653</v>
      </c>
      <c r="C265" s="97" t="s">
        <v>662</v>
      </c>
      <c r="D265" s="97" t="s">
        <v>663</v>
      </c>
      <c r="E265" s="98">
        <v>86</v>
      </c>
      <c r="F265" s="98">
        <v>92.6</v>
      </c>
      <c r="G265" s="98">
        <v>68.3</v>
      </c>
      <c r="H265" s="98">
        <v>95.7</v>
      </c>
      <c r="I265" s="98">
        <v>85.4</v>
      </c>
      <c r="J265" s="98">
        <v>108.2</v>
      </c>
      <c r="K265" s="98">
        <v>92</v>
      </c>
    </row>
    <row r="266" spans="1:11" x14ac:dyDescent="0.15">
      <c r="A266" s="96">
        <v>5140060800</v>
      </c>
      <c r="B266" s="14" t="s">
        <v>653</v>
      </c>
      <c r="C266" s="14" t="s">
        <v>664</v>
      </c>
      <c r="D266" s="97" t="s">
        <v>665</v>
      </c>
      <c r="E266" s="98">
        <v>96.8</v>
      </c>
      <c r="F266" s="98">
        <v>94.1</v>
      </c>
      <c r="G266" s="98">
        <v>88.1</v>
      </c>
      <c r="H266" s="98">
        <v>104.3</v>
      </c>
      <c r="I266" s="98">
        <v>95.9</v>
      </c>
      <c r="J266" s="98">
        <v>103.2</v>
      </c>
      <c r="K266" s="98">
        <v>102.7</v>
      </c>
    </row>
    <row r="267" spans="1:11" x14ac:dyDescent="0.15">
      <c r="A267" s="96">
        <v>5140220830</v>
      </c>
      <c r="B267" s="14" t="s">
        <v>653</v>
      </c>
      <c r="C267" s="97" t="s">
        <v>666</v>
      </c>
      <c r="D267" s="97" t="s">
        <v>667</v>
      </c>
      <c r="E267" s="98">
        <v>92</v>
      </c>
      <c r="F267" s="98">
        <v>88.9</v>
      </c>
      <c r="G267" s="98">
        <v>83.6</v>
      </c>
      <c r="H267" s="98">
        <v>105.7</v>
      </c>
      <c r="I267" s="98">
        <v>92.5</v>
      </c>
      <c r="J267" s="98">
        <v>95.7</v>
      </c>
      <c r="K267" s="98">
        <v>96.2</v>
      </c>
    </row>
    <row r="268" spans="1:11" x14ac:dyDescent="0.15">
      <c r="A268" s="96">
        <v>5149020950</v>
      </c>
      <c r="B268" s="14" t="s">
        <v>653</v>
      </c>
      <c r="C268" s="97" t="s">
        <v>671</v>
      </c>
      <c r="D268" s="97" t="s">
        <v>672</v>
      </c>
      <c r="E268" s="98">
        <v>99.4</v>
      </c>
      <c r="F268" s="98">
        <v>93.6</v>
      </c>
      <c r="G268" s="98">
        <v>91.3</v>
      </c>
      <c r="H268" s="98">
        <v>102.6</v>
      </c>
      <c r="I268" s="98">
        <v>87.8</v>
      </c>
      <c r="J268" s="98">
        <v>116</v>
      </c>
      <c r="K268" s="98">
        <v>108.4</v>
      </c>
    </row>
    <row r="269" spans="1:11" x14ac:dyDescent="0.15">
      <c r="A269" s="96">
        <v>5313380050</v>
      </c>
      <c r="B269" s="14" t="s">
        <v>673</v>
      </c>
      <c r="C269" s="97" t="s">
        <v>674</v>
      </c>
      <c r="D269" s="97" t="s">
        <v>675</v>
      </c>
      <c r="E269" s="98">
        <v>119.6</v>
      </c>
      <c r="F269" s="98">
        <v>113.2</v>
      </c>
      <c r="G269" s="98">
        <v>138.80000000000001</v>
      </c>
      <c r="H269" s="98">
        <v>83.9</v>
      </c>
      <c r="I269" s="98">
        <v>113.7</v>
      </c>
      <c r="J269" s="98">
        <v>113.2</v>
      </c>
      <c r="K269" s="98">
        <v>118.5</v>
      </c>
    </row>
    <row r="270" spans="1:11" x14ac:dyDescent="0.15">
      <c r="A270" s="96">
        <v>5328420740</v>
      </c>
      <c r="B270" s="14" t="s">
        <v>673</v>
      </c>
      <c r="C270" s="97" t="s">
        <v>676</v>
      </c>
      <c r="D270" s="97" t="s">
        <v>677</v>
      </c>
      <c r="E270" s="98">
        <v>99.1</v>
      </c>
      <c r="F270" s="98">
        <v>99</v>
      </c>
      <c r="G270" s="98">
        <v>100.9</v>
      </c>
      <c r="H270" s="98">
        <v>93.8</v>
      </c>
      <c r="I270" s="98">
        <v>105.7</v>
      </c>
      <c r="J270" s="98">
        <v>119.8</v>
      </c>
      <c r="K270" s="98">
        <v>94.3</v>
      </c>
    </row>
    <row r="271" spans="1:11" x14ac:dyDescent="0.15">
      <c r="A271" s="96">
        <v>5314740500</v>
      </c>
      <c r="B271" s="14" t="s">
        <v>673</v>
      </c>
      <c r="C271" s="97" t="s">
        <v>865</v>
      </c>
      <c r="D271" s="97" t="s">
        <v>684</v>
      </c>
      <c r="E271" s="98">
        <v>122.6</v>
      </c>
      <c r="F271" s="98">
        <v>109.4</v>
      </c>
      <c r="G271" s="98">
        <v>135.1</v>
      </c>
      <c r="H271" s="98">
        <v>84</v>
      </c>
      <c r="I271" s="98">
        <v>122.7</v>
      </c>
      <c r="J271" s="98">
        <v>132</v>
      </c>
      <c r="K271" s="98">
        <v>127.2</v>
      </c>
    </row>
    <row r="272" spans="1:11" x14ac:dyDescent="0.15">
      <c r="A272" s="96">
        <v>5334180690</v>
      </c>
      <c r="B272" s="14" t="s">
        <v>673</v>
      </c>
      <c r="C272" s="97" t="s">
        <v>678</v>
      </c>
      <c r="D272" s="97" t="s">
        <v>679</v>
      </c>
      <c r="E272" s="98">
        <v>103.9</v>
      </c>
      <c r="F272" s="98">
        <v>96.6</v>
      </c>
      <c r="G272" s="98">
        <v>105.4</v>
      </c>
      <c r="H272" s="98">
        <v>82.2</v>
      </c>
      <c r="I272" s="98">
        <v>115.1</v>
      </c>
      <c r="J272" s="98">
        <v>118.8</v>
      </c>
      <c r="K272" s="98">
        <v>107</v>
      </c>
    </row>
    <row r="273" spans="1:11" x14ac:dyDescent="0.15">
      <c r="A273" s="96">
        <v>5334580720</v>
      </c>
      <c r="B273" s="14" t="s">
        <v>673</v>
      </c>
      <c r="C273" s="97" t="s">
        <v>680</v>
      </c>
      <c r="D273" s="97" t="s">
        <v>681</v>
      </c>
      <c r="E273" s="98">
        <v>119.6</v>
      </c>
      <c r="F273" s="98">
        <v>118.4</v>
      </c>
      <c r="G273" s="98">
        <v>138.19999999999999</v>
      </c>
      <c r="H273" s="98">
        <v>84.5</v>
      </c>
      <c r="I273" s="98">
        <v>114.4</v>
      </c>
      <c r="J273" s="98">
        <v>122.9</v>
      </c>
      <c r="K273" s="98">
        <v>114.9</v>
      </c>
    </row>
    <row r="274" spans="1:11" x14ac:dyDescent="0.15">
      <c r="A274" s="96">
        <v>5336500700</v>
      </c>
      <c r="B274" s="14" t="s">
        <v>673</v>
      </c>
      <c r="C274" s="97" t="s">
        <v>682</v>
      </c>
      <c r="D274" s="97" t="s">
        <v>683</v>
      </c>
      <c r="E274" s="98">
        <v>113.8</v>
      </c>
      <c r="F274" s="98">
        <v>111.5</v>
      </c>
      <c r="G274" s="98">
        <v>120.4</v>
      </c>
      <c r="H274" s="98">
        <v>93.2</v>
      </c>
      <c r="I274" s="98">
        <v>118.8</v>
      </c>
      <c r="J274" s="98">
        <v>122.2</v>
      </c>
      <c r="K274" s="98">
        <v>112.3</v>
      </c>
    </row>
    <row r="275" spans="1:11" x14ac:dyDescent="0.15">
      <c r="A275" s="96">
        <v>5342644800</v>
      </c>
      <c r="B275" s="14" t="s">
        <v>673</v>
      </c>
      <c r="C275" s="97" t="s">
        <v>866</v>
      </c>
      <c r="D275" s="97" t="s">
        <v>685</v>
      </c>
      <c r="E275" s="98">
        <v>149.9</v>
      </c>
      <c r="F275" s="98">
        <v>125.1</v>
      </c>
      <c r="G275" s="98">
        <v>211.2</v>
      </c>
      <c r="H275" s="98">
        <v>105.8</v>
      </c>
      <c r="I275" s="98">
        <v>123.4</v>
      </c>
      <c r="J275" s="98">
        <v>129.9</v>
      </c>
      <c r="K275" s="98">
        <v>131.80000000000001</v>
      </c>
    </row>
    <row r="276" spans="1:11" x14ac:dyDescent="0.15">
      <c r="A276" s="96">
        <v>5344060840</v>
      </c>
      <c r="B276" s="14" t="s">
        <v>673</v>
      </c>
      <c r="C276" s="97" t="s">
        <v>686</v>
      </c>
      <c r="D276" s="97" t="s">
        <v>687</v>
      </c>
      <c r="E276" s="98">
        <v>103.1</v>
      </c>
      <c r="F276" s="98">
        <v>104.1</v>
      </c>
      <c r="G276" s="98">
        <v>102.9</v>
      </c>
      <c r="H276" s="98">
        <v>95</v>
      </c>
      <c r="I276" s="98">
        <v>101.6</v>
      </c>
      <c r="J276" s="98">
        <v>116</v>
      </c>
      <c r="K276" s="98">
        <v>103.4</v>
      </c>
    </row>
    <row r="277" spans="1:11" x14ac:dyDescent="0.15">
      <c r="A277" s="96">
        <v>5345104880</v>
      </c>
      <c r="B277" s="14" t="s">
        <v>673</v>
      </c>
      <c r="C277" s="97" t="s">
        <v>891</v>
      </c>
      <c r="D277" s="97" t="s">
        <v>892</v>
      </c>
      <c r="E277" s="98">
        <v>122.6</v>
      </c>
      <c r="F277" s="98">
        <v>121.7</v>
      </c>
      <c r="G277" s="98">
        <v>136.80000000000001</v>
      </c>
      <c r="H277" s="98">
        <v>99.1</v>
      </c>
      <c r="I277" s="98">
        <v>117.1</v>
      </c>
      <c r="J277" s="98">
        <v>128.1</v>
      </c>
      <c r="K277" s="98">
        <v>118.2</v>
      </c>
    </row>
    <row r="278" spans="1:11" x14ac:dyDescent="0.15">
      <c r="A278" s="96">
        <v>5348300915</v>
      </c>
      <c r="B278" s="14" t="s">
        <v>673</v>
      </c>
      <c r="C278" s="97" t="s">
        <v>688</v>
      </c>
      <c r="D278" s="97" t="s">
        <v>689</v>
      </c>
      <c r="E278" s="98">
        <v>102.3</v>
      </c>
      <c r="F278" s="98">
        <v>97.2</v>
      </c>
      <c r="G278" s="98">
        <v>97.8</v>
      </c>
      <c r="H278" s="98">
        <v>75.900000000000006</v>
      </c>
      <c r="I278" s="98">
        <v>108.9</v>
      </c>
      <c r="J278" s="98">
        <v>121.8</v>
      </c>
      <c r="K278" s="98">
        <v>111.1</v>
      </c>
    </row>
    <row r="279" spans="1:11" x14ac:dyDescent="0.15">
      <c r="A279" s="96">
        <v>5349420950</v>
      </c>
      <c r="B279" s="14" t="s">
        <v>673</v>
      </c>
      <c r="C279" s="97" t="s">
        <v>690</v>
      </c>
      <c r="D279" s="97" t="s">
        <v>691</v>
      </c>
      <c r="E279" s="98">
        <v>97.9</v>
      </c>
      <c r="F279" s="98">
        <v>97.3</v>
      </c>
      <c r="G279" s="98">
        <v>91.5</v>
      </c>
      <c r="H279" s="98">
        <v>82.8</v>
      </c>
      <c r="I279" s="98">
        <v>115.8</v>
      </c>
      <c r="J279" s="98">
        <v>103.5</v>
      </c>
      <c r="K279" s="98">
        <v>102.3</v>
      </c>
    </row>
    <row r="280" spans="1:11" x14ac:dyDescent="0.15">
      <c r="A280" s="96">
        <v>5416620200</v>
      </c>
      <c r="B280" s="14" t="s">
        <v>692</v>
      </c>
      <c r="C280" s="97" t="s">
        <v>867</v>
      </c>
      <c r="D280" s="97" t="s">
        <v>868</v>
      </c>
      <c r="E280" s="98">
        <v>89.1</v>
      </c>
      <c r="F280" s="98">
        <v>100.7</v>
      </c>
      <c r="G280" s="98">
        <v>58.5</v>
      </c>
      <c r="H280" s="98">
        <v>98.4</v>
      </c>
      <c r="I280" s="98">
        <v>124.3</v>
      </c>
      <c r="J280" s="98">
        <v>102.2</v>
      </c>
      <c r="K280" s="98">
        <v>95.8</v>
      </c>
    </row>
    <row r="281" spans="1:11" x14ac:dyDescent="0.15">
      <c r="A281" s="96">
        <v>5434060550</v>
      </c>
      <c r="B281" s="14" t="s">
        <v>692</v>
      </c>
      <c r="C281" s="97" t="s">
        <v>693</v>
      </c>
      <c r="D281" s="97" t="s">
        <v>694</v>
      </c>
      <c r="E281" s="98">
        <v>90.7</v>
      </c>
      <c r="F281" s="98">
        <v>96.4</v>
      </c>
      <c r="G281" s="98">
        <v>79.3</v>
      </c>
      <c r="H281" s="98">
        <v>91</v>
      </c>
      <c r="I281" s="98">
        <v>97.6</v>
      </c>
      <c r="J281" s="98">
        <v>100.5</v>
      </c>
      <c r="K281" s="98">
        <v>94.4</v>
      </c>
    </row>
    <row r="282" spans="1:11" x14ac:dyDescent="0.15">
      <c r="A282" s="96">
        <v>5520740250</v>
      </c>
      <c r="B282" s="14" t="s">
        <v>695</v>
      </c>
      <c r="C282" s="97" t="s">
        <v>696</v>
      </c>
      <c r="D282" s="97" t="s">
        <v>697</v>
      </c>
      <c r="E282" s="98">
        <v>99.7</v>
      </c>
      <c r="F282" s="98">
        <v>99.7</v>
      </c>
      <c r="G282" s="98">
        <v>86.5</v>
      </c>
      <c r="H282" s="98">
        <v>104.2</v>
      </c>
      <c r="I282" s="98">
        <v>96.7</v>
      </c>
      <c r="J282" s="98">
        <v>112.6</v>
      </c>
      <c r="K282" s="98">
        <v>108.3</v>
      </c>
    </row>
    <row r="283" spans="1:11" x14ac:dyDescent="0.15">
      <c r="A283" s="96">
        <v>5522540275</v>
      </c>
      <c r="B283" s="14" t="s">
        <v>695</v>
      </c>
      <c r="C283" s="97" t="s">
        <v>698</v>
      </c>
      <c r="D283" s="97" t="s">
        <v>699</v>
      </c>
      <c r="E283" s="98">
        <v>91.2</v>
      </c>
      <c r="F283" s="98">
        <v>96</v>
      </c>
      <c r="G283" s="98">
        <v>68.400000000000006</v>
      </c>
      <c r="H283" s="98">
        <v>107.4</v>
      </c>
      <c r="I283" s="98">
        <v>100.1</v>
      </c>
      <c r="J283" s="98">
        <v>119.4</v>
      </c>
      <c r="K283" s="98">
        <v>97.2</v>
      </c>
    </row>
    <row r="284" spans="1:11" x14ac:dyDescent="0.15">
      <c r="A284" s="96">
        <v>5524580300</v>
      </c>
      <c r="B284" s="14" t="s">
        <v>695</v>
      </c>
      <c r="C284" s="97" t="s">
        <v>700</v>
      </c>
      <c r="D284" s="97" t="s">
        <v>701</v>
      </c>
      <c r="E284" s="98">
        <v>89.9</v>
      </c>
      <c r="F284" s="98">
        <v>92.3</v>
      </c>
      <c r="G284" s="98">
        <v>78.400000000000006</v>
      </c>
      <c r="H284" s="98">
        <v>95.1</v>
      </c>
      <c r="I284" s="98">
        <v>93.8</v>
      </c>
      <c r="J284" s="98">
        <v>97.8</v>
      </c>
      <c r="K284" s="98">
        <v>94.7</v>
      </c>
    </row>
    <row r="285" spans="1:11" x14ac:dyDescent="0.15">
      <c r="A285" s="96">
        <v>5531540500</v>
      </c>
      <c r="B285" s="14" t="s">
        <v>695</v>
      </c>
      <c r="C285" s="97" t="s">
        <v>702</v>
      </c>
      <c r="D285" s="97" t="s">
        <v>703</v>
      </c>
      <c r="E285" s="98">
        <v>102.9</v>
      </c>
      <c r="F285" s="98">
        <v>101.7</v>
      </c>
      <c r="G285" s="98">
        <v>100.1</v>
      </c>
      <c r="H285" s="98">
        <v>109</v>
      </c>
      <c r="I285" s="98">
        <v>97.3</v>
      </c>
      <c r="J285" s="98">
        <v>123.5</v>
      </c>
      <c r="K285" s="98">
        <v>102.7</v>
      </c>
    </row>
    <row r="286" spans="1:11" x14ac:dyDescent="0.15">
      <c r="A286" s="96">
        <v>5549220550</v>
      </c>
      <c r="B286" s="14" t="s">
        <v>695</v>
      </c>
      <c r="C286" s="97" t="s">
        <v>706</v>
      </c>
      <c r="D286" s="97" t="s">
        <v>707</v>
      </c>
      <c r="E286" s="98">
        <v>89.5</v>
      </c>
      <c r="F286" s="98">
        <v>97.5</v>
      </c>
      <c r="G286" s="98">
        <v>79.5</v>
      </c>
      <c r="H286" s="98">
        <v>99.7</v>
      </c>
      <c r="I286" s="98">
        <v>88.8</v>
      </c>
      <c r="J286" s="98">
        <v>127.2</v>
      </c>
      <c r="K286" s="98">
        <v>86</v>
      </c>
    </row>
    <row r="287" spans="1:11" x14ac:dyDescent="0.15">
      <c r="A287" s="96">
        <v>5533340580</v>
      </c>
      <c r="B287" s="14" t="s">
        <v>695</v>
      </c>
      <c r="C287" s="97" t="s">
        <v>704</v>
      </c>
      <c r="D287" s="97" t="s">
        <v>705</v>
      </c>
      <c r="E287" s="98">
        <v>99.6</v>
      </c>
      <c r="F287" s="98">
        <v>97.1</v>
      </c>
      <c r="G287" s="98">
        <v>100</v>
      </c>
      <c r="H287" s="98">
        <v>107.6</v>
      </c>
      <c r="I287" s="98">
        <v>93.3</v>
      </c>
      <c r="J287" s="98">
        <v>117.6</v>
      </c>
      <c r="K287" s="98">
        <v>97.3</v>
      </c>
    </row>
    <row r="288" spans="1:11" x14ac:dyDescent="0.15">
      <c r="A288" s="96">
        <v>5616220100</v>
      </c>
      <c r="B288" s="14" t="s">
        <v>708</v>
      </c>
      <c r="C288" s="97" t="s">
        <v>709</v>
      </c>
      <c r="D288" s="97" t="s">
        <v>710</v>
      </c>
      <c r="E288" s="98">
        <v>90</v>
      </c>
      <c r="F288" s="98">
        <v>101.6</v>
      </c>
      <c r="G288" s="98">
        <v>77.099999999999994</v>
      </c>
      <c r="H288" s="98">
        <v>86.1</v>
      </c>
      <c r="I288" s="98">
        <v>88.4</v>
      </c>
      <c r="J288" s="98">
        <v>93.2</v>
      </c>
      <c r="K288" s="98">
        <v>96.3</v>
      </c>
    </row>
    <row r="289" spans="1:11" x14ac:dyDescent="0.15">
      <c r="A289" s="96">
        <v>5616940300</v>
      </c>
      <c r="B289" s="14" t="s">
        <v>708</v>
      </c>
      <c r="C289" s="97" t="s">
        <v>869</v>
      </c>
      <c r="D289" s="97" t="s">
        <v>870</v>
      </c>
      <c r="E289" s="98">
        <v>95</v>
      </c>
      <c r="F289" s="98">
        <v>103.9</v>
      </c>
      <c r="G289" s="98">
        <v>89.7</v>
      </c>
      <c r="H289" s="98">
        <v>79.7</v>
      </c>
      <c r="I289" s="98">
        <v>98.1</v>
      </c>
      <c r="J289" s="98">
        <v>96.8</v>
      </c>
      <c r="K289" s="98">
        <v>98.2</v>
      </c>
    </row>
    <row r="290" spans="1:11" x14ac:dyDescent="0.15">
      <c r="A290" s="96">
        <v>5629660500</v>
      </c>
      <c r="B290" s="14" t="s">
        <v>708</v>
      </c>
      <c r="C290" s="97" t="s">
        <v>711</v>
      </c>
      <c r="D290" s="97" t="s">
        <v>712</v>
      </c>
      <c r="E290" s="98">
        <v>92.6</v>
      </c>
      <c r="F290" s="98">
        <v>103.9</v>
      </c>
      <c r="G290" s="98">
        <v>81.099999999999994</v>
      </c>
      <c r="H290" s="98">
        <v>82.5</v>
      </c>
      <c r="I290" s="98">
        <v>106.4</v>
      </c>
      <c r="J290" s="98">
        <v>96.7</v>
      </c>
      <c r="K290" s="98">
        <v>95.5</v>
      </c>
    </row>
    <row r="291" spans="1:11" x14ac:dyDescent="0.15">
      <c r="A291" s="96">
        <v>7241980700</v>
      </c>
      <c r="B291" s="14" t="s">
        <v>713</v>
      </c>
      <c r="C291" s="97" t="s">
        <v>871</v>
      </c>
      <c r="D291" s="97" t="s">
        <v>872</v>
      </c>
      <c r="E291" s="98">
        <v>100</v>
      </c>
      <c r="F291" s="98">
        <v>118.9</v>
      </c>
      <c r="G291" s="98">
        <v>79.7</v>
      </c>
      <c r="H291" s="98">
        <v>159.4</v>
      </c>
      <c r="I291" s="98">
        <v>88.7</v>
      </c>
      <c r="J291" s="98">
        <v>69.8</v>
      </c>
      <c r="K291" s="98">
        <v>99.3</v>
      </c>
    </row>
    <row r="294" spans="1:11" x14ac:dyDescent="0.15">
      <c r="E294">
        <f>SUM(E6:E291)/COUNTA(Cities)</f>
        <v>100.00000000000001</v>
      </c>
    </row>
  </sheetData>
  <phoneticPr fontId="0" type="noConversion"/>
  <conditionalFormatting sqref="B6 B8:B9">
    <cfRule type="cellIs" dxfId="77" priority="18" stopIfTrue="1" operator="equal">
      <formula>B1046214</formula>
    </cfRule>
  </conditionalFormatting>
  <conditionalFormatting sqref="B7 D7">
    <cfRule type="cellIs" dxfId="76" priority="54" stopIfTrue="1" operator="equal">
      <formula>B1046288</formula>
    </cfRule>
  </conditionalFormatting>
  <conditionalFormatting sqref="B10:B19">
    <cfRule type="cellIs" dxfId="75" priority="12" stopIfTrue="1" operator="equal">
      <formula>B1046219</formula>
    </cfRule>
  </conditionalFormatting>
  <conditionalFormatting sqref="B20:B23">
    <cfRule type="cellIs" dxfId="74" priority="13" stopIfTrue="1" operator="equal">
      <formula>B1046230</formula>
    </cfRule>
  </conditionalFormatting>
  <conditionalFormatting sqref="B24:B27">
    <cfRule type="cellIs" dxfId="73" priority="14" stopIfTrue="1" operator="equal">
      <formula>B1046235</formula>
    </cfRule>
  </conditionalFormatting>
  <conditionalFormatting sqref="B28:B37">
    <cfRule type="cellIs" dxfId="72" priority="15" stopIfTrue="1" operator="equal">
      <formula>B1046240</formula>
    </cfRule>
  </conditionalFormatting>
  <conditionalFormatting sqref="B38">
    <cfRule type="cellIs" dxfId="71" priority="16" stopIfTrue="1" operator="equal">
      <formula>B1046251</formula>
    </cfRule>
  </conditionalFormatting>
  <conditionalFormatting sqref="B39 D39">
    <cfRule type="cellIs" dxfId="70" priority="58" stopIfTrue="1" operator="equal">
      <formula>B1046337</formula>
    </cfRule>
  </conditionalFormatting>
  <conditionalFormatting sqref="B40 B66:B67 B71:B72">
    <cfRule type="cellIs" dxfId="69" priority="74" stopIfTrue="1" operator="equal">
      <formula>B1046255</formula>
    </cfRule>
  </conditionalFormatting>
  <conditionalFormatting sqref="B41:B45">
    <cfRule type="cellIs" dxfId="68" priority="17" stopIfTrue="1" operator="equal">
      <formula>B1046257</formula>
    </cfRule>
  </conditionalFormatting>
  <conditionalFormatting sqref="B46">
    <cfRule type="cellIs" dxfId="67" priority="83" stopIfTrue="1" operator="equal">
      <formula>C1043768</formula>
    </cfRule>
  </conditionalFormatting>
  <conditionalFormatting sqref="B47:B48 B63:B65">
    <cfRule type="cellIs" dxfId="66" priority="91" stopIfTrue="1" operator="equal">
      <formula>B1046265</formula>
    </cfRule>
  </conditionalFormatting>
  <conditionalFormatting sqref="B49:B61 B83">
    <cfRule type="cellIs" dxfId="65" priority="20" stopIfTrue="1" operator="equal">
      <formula>B1046268</formula>
    </cfRule>
  </conditionalFormatting>
  <conditionalFormatting sqref="B62">
    <cfRule type="cellIs" dxfId="64" priority="75" stopIfTrue="1" operator="equal">
      <formula>B1045008</formula>
    </cfRule>
  </conditionalFormatting>
  <conditionalFormatting sqref="B69">
    <cfRule type="cellIs" dxfId="63" priority="73" stopIfTrue="1" operator="equal">
      <formula>B1046284</formula>
    </cfRule>
  </conditionalFormatting>
  <conditionalFormatting sqref="B73 D73">
    <cfRule type="cellIs" dxfId="62" priority="69" stopIfTrue="1" operator="equal">
      <formula>B1046297</formula>
    </cfRule>
  </conditionalFormatting>
  <conditionalFormatting sqref="B74">
    <cfRule type="cellIs" dxfId="61" priority="19" stopIfTrue="1" operator="equal">
      <formula>B1046289</formula>
    </cfRule>
  </conditionalFormatting>
  <conditionalFormatting sqref="B75:B82">
    <cfRule type="cellIs" dxfId="60" priority="90" stopIfTrue="1" operator="equal">
      <formula>B1046292</formula>
    </cfRule>
  </conditionalFormatting>
  <conditionalFormatting sqref="B84:B85">
    <cfRule type="cellIs" dxfId="59" priority="21" stopIfTrue="1" operator="equal">
      <formula>B1046302</formula>
    </cfRule>
  </conditionalFormatting>
  <conditionalFormatting sqref="B86">
    <cfRule type="cellIs" dxfId="58" priority="22" stopIfTrue="1" operator="equal">
      <formula>B1046306</formula>
    </cfRule>
  </conditionalFormatting>
  <conditionalFormatting sqref="B87 D87">
    <cfRule type="cellIs" dxfId="57" priority="67" stopIfTrue="1" operator="equal">
      <formula>B1046401</formula>
    </cfRule>
  </conditionalFormatting>
  <conditionalFormatting sqref="B88:B89">
    <cfRule type="cellIs" dxfId="56" priority="82" stopIfTrue="1" operator="equal">
      <formula>B1046309</formula>
    </cfRule>
  </conditionalFormatting>
  <conditionalFormatting sqref="B90:B91 B95:B96">
    <cfRule type="cellIs" dxfId="55" priority="23" stopIfTrue="1" operator="equal">
      <formula>B1046312</formula>
    </cfRule>
  </conditionalFormatting>
  <conditionalFormatting sqref="B92 B97">
    <cfRule type="cellIs" dxfId="54" priority="24" stopIfTrue="1" operator="equal">
      <formula>B1046315</formula>
    </cfRule>
  </conditionalFormatting>
  <conditionalFormatting sqref="B98:B102">
    <cfRule type="cellIs" dxfId="53" priority="26" stopIfTrue="1" operator="equal">
      <formula>B1046322</formula>
    </cfRule>
  </conditionalFormatting>
  <conditionalFormatting sqref="B103:B115">
    <cfRule type="cellIs" dxfId="52" priority="47" stopIfTrue="1" operator="equal">
      <formula>B1046328</formula>
    </cfRule>
  </conditionalFormatting>
  <conditionalFormatting sqref="B116 B181:B184">
    <cfRule type="cellIs" dxfId="51" priority="76" stopIfTrue="1" operator="equal">
      <formula>B1046359</formula>
    </cfRule>
  </conditionalFormatting>
  <conditionalFormatting sqref="B118:B131">
    <cfRule type="cellIs" dxfId="50" priority="25" stopIfTrue="1" operator="equal">
      <formula>B1046342</formula>
    </cfRule>
  </conditionalFormatting>
  <conditionalFormatting sqref="B132:B133">
    <cfRule type="cellIs" dxfId="49" priority="27" stopIfTrue="1" operator="equal">
      <formula>B1046357</formula>
    </cfRule>
  </conditionalFormatting>
  <conditionalFormatting sqref="B134 B144:B145">
    <cfRule type="cellIs" dxfId="48" priority="57" stopIfTrue="1" operator="equal">
      <formula>B1046363</formula>
    </cfRule>
  </conditionalFormatting>
  <conditionalFormatting sqref="B135:B139 B143 B146:B148">
    <cfRule type="cellIs" dxfId="47" priority="53" stopIfTrue="1" operator="equal">
      <formula>B1046365</formula>
    </cfRule>
  </conditionalFormatting>
  <conditionalFormatting sqref="B140:B142">
    <cfRule type="cellIs" dxfId="46" priority="79" stopIfTrue="1" operator="equal">
      <formula>B1046371</formula>
    </cfRule>
  </conditionalFormatting>
  <conditionalFormatting sqref="B149">
    <cfRule type="cellIs" dxfId="45" priority="50" stopIfTrue="1" operator="equal">
      <formula>B1046381</formula>
    </cfRule>
  </conditionalFormatting>
  <conditionalFormatting sqref="B150:B153">
    <cfRule type="cellIs" dxfId="44" priority="81" stopIfTrue="1" operator="equal">
      <formula>B1046383</formula>
    </cfRule>
  </conditionalFormatting>
  <conditionalFormatting sqref="B154:B159">
    <cfRule type="cellIs" dxfId="43" priority="71" stopIfTrue="1" operator="equal">
      <formula>B1046385</formula>
    </cfRule>
  </conditionalFormatting>
  <conditionalFormatting sqref="B162">
    <cfRule type="cellIs" dxfId="42" priority="33" stopIfTrue="1" operator="equal">
      <formula>B1046389</formula>
    </cfRule>
  </conditionalFormatting>
  <conditionalFormatting sqref="B163:B166">
    <cfRule type="cellIs" dxfId="41" priority="28" stopIfTrue="1" operator="equal">
      <formula>B1046392</formula>
    </cfRule>
  </conditionalFormatting>
  <conditionalFormatting sqref="B167:B169">
    <cfRule type="cellIs" dxfId="40" priority="29" stopIfTrue="1" operator="equal">
      <formula>B1046399</formula>
    </cfRule>
  </conditionalFormatting>
  <conditionalFormatting sqref="B170">
    <cfRule type="cellIs" dxfId="39" priority="30" stopIfTrue="1" operator="equal">
      <formula>B1046404</formula>
    </cfRule>
  </conditionalFormatting>
  <conditionalFormatting sqref="B171:B172">
    <cfRule type="cellIs" dxfId="38" priority="31" stopIfTrue="1" operator="equal">
      <formula>B1046407</formula>
    </cfRule>
  </conditionalFormatting>
  <conditionalFormatting sqref="B173">
    <cfRule type="cellIs" dxfId="37" priority="32" stopIfTrue="1" operator="equal">
      <formula>B1046410</formula>
    </cfRule>
  </conditionalFormatting>
  <conditionalFormatting sqref="B174 B197">
    <cfRule type="cellIs" dxfId="36" priority="45" stopIfTrue="1" operator="equal">
      <formula>B1046412</formula>
    </cfRule>
  </conditionalFormatting>
  <conditionalFormatting sqref="B175:B176 B178 B242:B243 B245">
    <cfRule type="cellIs" dxfId="35" priority="51" stopIfTrue="1" operator="equal">
      <formula>B1046415</formula>
    </cfRule>
  </conditionalFormatting>
  <conditionalFormatting sqref="B177 D177">
    <cfRule type="cellIs" dxfId="34" priority="96" stopIfTrue="1" operator="equal">
      <formula>B1046452</formula>
    </cfRule>
  </conditionalFormatting>
  <conditionalFormatting sqref="B179 D179">
    <cfRule type="cellIs" dxfId="33" priority="68" stopIfTrue="1" operator="equal">
      <formula>B1046474</formula>
    </cfRule>
  </conditionalFormatting>
  <conditionalFormatting sqref="B180 B198:B204 B231 B233:B234">
    <cfRule type="cellIs" dxfId="32" priority="93" stopIfTrue="1" operator="equal">
      <formula>B1046421</formula>
    </cfRule>
  </conditionalFormatting>
  <conditionalFormatting sqref="B185:B186 B205">
    <cfRule type="cellIs" dxfId="31" priority="95" stopIfTrue="1" operator="equal">
      <formula>B1046429</formula>
    </cfRule>
  </conditionalFormatting>
  <conditionalFormatting sqref="B188:B190 B253 B263">
    <cfRule type="cellIs" dxfId="30" priority="86" stopIfTrue="1" operator="equal">
      <formula>B1046434</formula>
    </cfRule>
  </conditionalFormatting>
  <conditionalFormatting sqref="B191:B192">
    <cfRule type="cellIs" dxfId="29" priority="56" stopIfTrue="1" operator="equal">
      <formula>B1046436</formula>
    </cfRule>
  </conditionalFormatting>
  <conditionalFormatting sqref="B194">
    <cfRule type="cellIs" dxfId="28" priority="55" stopIfTrue="1" operator="equal">
      <formula>B1046433</formula>
    </cfRule>
  </conditionalFormatting>
  <conditionalFormatting sqref="B195:B196">
    <cfRule type="cellIs" dxfId="27" priority="64" stopIfTrue="1" operator="equal">
      <formula>B1046537</formula>
    </cfRule>
  </conditionalFormatting>
  <conditionalFormatting sqref="B207:B208 B210:B215 B212:D212 B235:B237">
    <cfRule type="cellIs" dxfId="26" priority="35" stopIfTrue="1" operator="equal">
      <formula>B1046449</formula>
    </cfRule>
  </conditionalFormatting>
  <conditionalFormatting sqref="B209">
    <cfRule type="cellIs" dxfId="25" priority="59" stopIfTrue="1" operator="equal">
      <formula>C1036620</formula>
    </cfRule>
  </conditionalFormatting>
  <conditionalFormatting sqref="B216:B217">
    <cfRule type="cellIs" dxfId="24" priority="60" stopIfTrue="1" operator="equal">
      <formula>B1046459</formula>
    </cfRule>
  </conditionalFormatting>
  <conditionalFormatting sqref="B218:B227">
    <cfRule type="cellIs" dxfId="23" priority="80" stopIfTrue="1" operator="equal">
      <formula>B1046462</formula>
    </cfRule>
  </conditionalFormatting>
  <conditionalFormatting sqref="B228">
    <cfRule type="cellIs" dxfId="22" priority="78" stopIfTrue="1" operator="equal">
      <formula>B1046583</formula>
    </cfRule>
  </conditionalFormatting>
  <conditionalFormatting sqref="B229">
    <cfRule type="cellIs" dxfId="21" priority="66" stopIfTrue="1" operator="equal">
      <formula>C1036643</formula>
    </cfRule>
  </conditionalFormatting>
  <conditionalFormatting sqref="B238:B241">
    <cfRule type="cellIs" dxfId="20" priority="52" stopIfTrue="1" operator="equal">
      <formula>B1046479</formula>
    </cfRule>
  </conditionalFormatting>
  <conditionalFormatting sqref="B246">
    <cfRule type="cellIs" dxfId="19" priority="36" stopIfTrue="1" operator="equal">
      <formula>B1046487</formula>
    </cfRule>
  </conditionalFormatting>
  <conditionalFormatting sqref="B247 B251:B252">
    <cfRule type="cellIs" dxfId="18" priority="97" stopIfTrue="1" operator="equal">
      <formula>B1046492</formula>
    </cfRule>
  </conditionalFormatting>
  <conditionalFormatting sqref="B248">
    <cfRule type="cellIs" dxfId="17" priority="77" stopIfTrue="1" operator="equal">
      <formula>B1046494</formula>
    </cfRule>
  </conditionalFormatting>
  <conditionalFormatting sqref="B250">
    <cfRule type="cellIs" dxfId="16" priority="37" stopIfTrue="1" operator="equal">
      <formula>B1046494</formula>
    </cfRule>
  </conditionalFormatting>
  <conditionalFormatting sqref="B254 B256:B262 B264">
    <cfRule type="cellIs" dxfId="15" priority="89" stopIfTrue="1" operator="equal">
      <formula>B1046501</formula>
    </cfRule>
  </conditionalFormatting>
  <conditionalFormatting sqref="B265:B291">
    <cfRule type="cellIs" dxfId="14" priority="40" stopIfTrue="1" operator="equal">
      <formula>B1046513</formula>
    </cfRule>
  </conditionalFormatting>
  <conditionalFormatting sqref="D46">
    <cfRule type="cellIs" dxfId="13" priority="84" stopIfTrue="1" operator="equal">
      <formula>XCJ1043766</formula>
    </cfRule>
  </conditionalFormatting>
  <conditionalFormatting sqref="D116">
    <cfRule type="cellIs" dxfId="12" priority="34" stopIfTrue="1" operator="equal">
      <formula>D1046360</formula>
    </cfRule>
  </conditionalFormatting>
  <conditionalFormatting sqref="D195:D196">
    <cfRule type="cellIs" dxfId="11" priority="65" stopIfTrue="1" operator="equal">
      <formula>D1046538</formula>
    </cfRule>
  </conditionalFormatting>
  <conditionalFormatting sqref="D228">
    <cfRule type="cellIs" dxfId="10" priority="72" stopIfTrue="1" operator="equal">
      <formula>D1046584</formula>
    </cfRule>
  </conditionalFormatting>
  <conditionalFormatting sqref="D256">
    <cfRule type="cellIs" dxfId="9" priority="70" stopIfTrue="1" operator="equal">
      <formula>XCJ1044096</formula>
    </cfRule>
  </conditionalFormatting>
  <pageMargins left="0.75" right="0.75" top="1" bottom="1" header="0.5" footer="0.5"/>
  <pageSetup scale="5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C000"/>
  </sheetPr>
  <dimension ref="A1:BM301"/>
  <sheetViews>
    <sheetView zoomScale="150" zoomScaleNormal="150" workbookViewId="0">
      <pane xSplit="4" ySplit="4" topLeftCell="E5" activePane="bottomRight" state="frozen"/>
      <selection pane="topRight" activeCell="E1" sqref="E1"/>
      <selection pane="bottomLeft" activeCell="A5" sqref="A5"/>
      <selection pane="bottomRight" activeCell="F299" sqref="F299"/>
    </sheetView>
  </sheetViews>
  <sheetFormatPr baseColWidth="10" defaultColWidth="8.83203125" defaultRowHeight="13" x14ac:dyDescent="0.15"/>
  <cols>
    <col min="1" max="1" width="12.6640625" bestFit="1" customWidth="1"/>
    <col min="3" max="3" width="37.5" customWidth="1"/>
    <col min="4" max="4" width="37.6640625" bestFit="1" customWidth="1"/>
    <col min="5" max="30" width="9.33203125" bestFit="1" customWidth="1"/>
    <col min="31" max="31" width="9.5" bestFit="1" customWidth="1"/>
    <col min="32" max="32" width="12.5" customWidth="1"/>
    <col min="33" max="33" width="9.33203125" bestFit="1" customWidth="1"/>
    <col min="34" max="34" width="10.33203125" bestFit="1" customWidth="1"/>
    <col min="35" max="45" width="9.33203125" bestFit="1" customWidth="1"/>
    <col min="46" max="46" width="10.33203125" customWidth="1"/>
    <col min="47" max="65" width="9.33203125" bestFit="1" customWidth="1"/>
  </cols>
  <sheetData>
    <row r="1" spans="1:65" x14ac:dyDescent="0.15">
      <c r="A1" s="21"/>
      <c r="B1" s="21"/>
      <c r="C1" s="22" t="s">
        <v>169</v>
      </c>
      <c r="D1" s="23" t="s">
        <v>894</v>
      </c>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row>
    <row r="2" spans="1:65" x14ac:dyDescent="0.15">
      <c r="A2" s="23"/>
      <c r="B2" s="23"/>
      <c r="C2" s="21"/>
      <c r="D2" s="22"/>
      <c r="E2" s="23">
        <v>1</v>
      </c>
      <c r="F2" s="23">
        <v>2</v>
      </c>
      <c r="G2" s="23">
        <v>3</v>
      </c>
      <c r="H2" s="23">
        <v>4</v>
      </c>
      <c r="I2" s="23">
        <v>5</v>
      </c>
      <c r="J2" s="23">
        <v>6</v>
      </c>
      <c r="K2" s="23">
        <v>7</v>
      </c>
      <c r="L2" s="23">
        <v>8</v>
      </c>
      <c r="M2" s="23">
        <v>9</v>
      </c>
      <c r="N2" s="23">
        <v>10</v>
      </c>
      <c r="O2" s="23">
        <v>11</v>
      </c>
      <c r="P2" s="23">
        <v>12</v>
      </c>
      <c r="Q2" s="23">
        <v>13</v>
      </c>
      <c r="R2" s="23">
        <v>14</v>
      </c>
      <c r="S2" s="23">
        <v>15</v>
      </c>
      <c r="T2" s="23">
        <v>16</v>
      </c>
      <c r="U2" s="23">
        <v>17</v>
      </c>
      <c r="V2" s="23">
        <v>18</v>
      </c>
      <c r="W2" s="23">
        <v>19</v>
      </c>
      <c r="X2" s="23">
        <v>20</v>
      </c>
      <c r="Y2" s="23">
        <v>21</v>
      </c>
      <c r="Z2" s="23">
        <v>22</v>
      </c>
      <c r="AA2" s="23">
        <v>23</v>
      </c>
      <c r="AB2" s="23">
        <v>24</v>
      </c>
      <c r="AC2" s="23">
        <v>25</v>
      </c>
      <c r="AD2" s="23">
        <v>26</v>
      </c>
      <c r="AE2" s="23">
        <v>27</v>
      </c>
      <c r="AF2" s="23" t="s">
        <v>88</v>
      </c>
      <c r="AG2" s="23" t="s">
        <v>91</v>
      </c>
      <c r="AH2" s="23" t="s">
        <v>94</v>
      </c>
      <c r="AI2" s="23" t="s">
        <v>714</v>
      </c>
      <c r="AJ2" s="23" t="s">
        <v>715</v>
      </c>
      <c r="AK2" s="23">
        <v>30</v>
      </c>
      <c r="AL2" s="23" t="s">
        <v>38</v>
      </c>
      <c r="AM2" s="23">
        <v>31</v>
      </c>
      <c r="AN2" s="23">
        <v>32</v>
      </c>
      <c r="AO2" s="23">
        <v>33</v>
      </c>
      <c r="AP2" s="23">
        <v>34</v>
      </c>
      <c r="AQ2" s="23">
        <v>35</v>
      </c>
      <c r="AR2" s="23">
        <v>36</v>
      </c>
      <c r="AS2" s="23">
        <v>37</v>
      </c>
      <c r="AT2" s="23">
        <v>38</v>
      </c>
      <c r="AU2" s="23">
        <v>39</v>
      </c>
      <c r="AV2" s="23">
        <v>40</v>
      </c>
      <c r="AW2" s="23">
        <v>41</v>
      </c>
      <c r="AX2" s="23">
        <v>42</v>
      </c>
      <c r="AY2" s="23">
        <v>43</v>
      </c>
      <c r="AZ2" s="23">
        <v>44</v>
      </c>
      <c r="BA2" s="23">
        <v>45</v>
      </c>
      <c r="BB2" s="23">
        <v>46</v>
      </c>
      <c r="BC2" s="23">
        <v>47</v>
      </c>
      <c r="BD2" s="23">
        <v>48</v>
      </c>
      <c r="BE2" s="23">
        <v>49</v>
      </c>
      <c r="BF2" s="23">
        <v>50</v>
      </c>
      <c r="BG2" s="23">
        <v>51</v>
      </c>
      <c r="BH2" s="23">
        <v>52</v>
      </c>
      <c r="BI2" s="23">
        <v>53</v>
      </c>
      <c r="BJ2" s="23">
        <v>54</v>
      </c>
      <c r="BK2" s="23">
        <v>55</v>
      </c>
      <c r="BL2" s="23">
        <v>56</v>
      </c>
      <c r="BM2" s="23">
        <v>57</v>
      </c>
    </row>
    <row r="3" spans="1:65" x14ac:dyDescent="0.15">
      <c r="A3" s="23"/>
      <c r="B3" s="23"/>
      <c r="C3" s="21"/>
      <c r="D3" s="23"/>
      <c r="E3" s="23"/>
      <c r="F3" s="23" t="s">
        <v>716</v>
      </c>
      <c r="G3" s="23" t="s">
        <v>717</v>
      </c>
      <c r="H3" s="23" t="s">
        <v>718</v>
      </c>
      <c r="I3" s="23"/>
      <c r="J3" s="23" t="s">
        <v>719</v>
      </c>
      <c r="K3" s="23" t="s">
        <v>720</v>
      </c>
      <c r="L3" s="23" t="s">
        <v>721</v>
      </c>
      <c r="M3" s="23" t="s">
        <v>722</v>
      </c>
      <c r="N3" s="23" t="s">
        <v>723</v>
      </c>
      <c r="O3" s="23" t="s">
        <v>724</v>
      </c>
      <c r="P3" s="23" t="s">
        <v>725</v>
      </c>
      <c r="Q3" s="23"/>
      <c r="R3" s="23" t="s">
        <v>726</v>
      </c>
      <c r="S3" s="23" t="s">
        <v>727</v>
      </c>
      <c r="T3" s="23"/>
      <c r="U3" s="23"/>
      <c r="V3" s="23" t="s">
        <v>728</v>
      </c>
      <c r="W3" s="23" t="s">
        <v>729</v>
      </c>
      <c r="X3" s="23"/>
      <c r="Y3" s="23" t="s">
        <v>730</v>
      </c>
      <c r="Z3" s="23" t="s">
        <v>731</v>
      </c>
      <c r="AA3" s="23" t="s">
        <v>732</v>
      </c>
      <c r="AB3" s="23" t="s">
        <v>732</v>
      </c>
      <c r="AC3" s="23" t="s">
        <v>733</v>
      </c>
      <c r="AD3" s="23"/>
      <c r="AE3" s="23" t="s">
        <v>734</v>
      </c>
      <c r="AF3" s="23" t="s">
        <v>735</v>
      </c>
      <c r="AG3" s="23" t="s">
        <v>736</v>
      </c>
      <c r="AH3" s="23" t="s">
        <v>735</v>
      </c>
      <c r="AI3" s="23" t="s">
        <v>737</v>
      </c>
      <c r="AJ3" s="23" t="s">
        <v>738</v>
      </c>
      <c r="AK3" s="23" t="s">
        <v>739</v>
      </c>
      <c r="AL3" s="23" t="s">
        <v>740</v>
      </c>
      <c r="AM3" s="23"/>
      <c r="AN3" s="23" t="s">
        <v>741</v>
      </c>
      <c r="AO3" s="23" t="s">
        <v>742</v>
      </c>
      <c r="AP3" s="23" t="s">
        <v>743</v>
      </c>
      <c r="AQ3" s="23"/>
      <c r="AR3" s="23" t="s">
        <v>744</v>
      </c>
      <c r="AS3" s="23" t="s">
        <v>745</v>
      </c>
      <c r="AT3" s="23" t="s">
        <v>746</v>
      </c>
      <c r="AU3" s="23" t="s">
        <v>747</v>
      </c>
      <c r="AV3" s="23"/>
      <c r="AW3" s="23" t="s">
        <v>748</v>
      </c>
      <c r="AX3" s="23" t="s">
        <v>749</v>
      </c>
      <c r="AY3" s="23" t="s">
        <v>750</v>
      </c>
      <c r="AZ3" s="23" t="s">
        <v>751</v>
      </c>
      <c r="BA3" s="23" t="s">
        <v>752</v>
      </c>
      <c r="BB3" s="23" t="s">
        <v>753</v>
      </c>
      <c r="BC3" s="23" t="s">
        <v>754</v>
      </c>
      <c r="BD3" s="23" t="s">
        <v>755</v>
      </c>
      <c r="BE3" s="23" t="s">
        <v>756</v>
      </c>
      <c r="BF3" s="23" t="s">
        <v>757</v>
      </c>
      <c r="BG3" s="23" t="s">
        <v>758</v>
      </c>
      <c r="BH3" s="23"/>
      <c r="BI3" s="23"/>
      <c r="BJ3" s="23" t="s">
        <v>759</v>
      </c>
      <c r="BK3" s="23" t="s">
        <v>760</v>
      </c>
      <c r="BL3" s="23"/>
      <c r="BM3" s="23"/>
    </row>
    <row r="4" spans="1:65" x14ac:dyDescent="0.15">
      <c r="A4" s="22" t="s">
        <v>174</v>
      </c>
      <c r="B4" s="22" t="s">
        <v>175</v>
      </c>
      <c r="C4" s="22" t="s">
        <v>176</v>
      </c>
      <c r="D4" s="22" t="s">
        <v>177</v>
      </c>
      <c r="E4" s="23" t="s">
        <v>32</v>
      </c>
      <c r="F4" s="23" t="s">
        <v>761</v>
      </c>
      <c r="G4" s="23" t="s">
        <v>762</v>
      </c>
      <c r="H4" s="23" t="s">
        <v>748</v>
      </c>
      <c r="I4" s="23" t="s">
        <v>42</v>
      </c>
      <c r="J4" s="23" t="s">
        <v>763</v>
      </c>
      <c r="K4" s="23" t="s">
        <v>764</v>
      </c>
      <c r="L4" s="23" t="s">
        <v>765</v>
      </c>
      <c r="M4" s="23" t="s">
        <v>766</v>
      </c>
      <c r="N4" s="23" t="s">
        <v>767</v>
      </c>
      <c r="O4" s="23" t="s">
        <v>768</v>
      </c>
      <c r="P4" s="23" t="s">
        <v>769</v>
      </c>
      <c r="Q4" s="23" t="s">
        <v>58</v>
      </c>
      <c r="R4" s="23" t="s">
        <v>770</v>
      </c>
      <c r="S4" s="23" t="s">
        <v>771</v>
      </c>
      <c r="T4" s="23" t="s">
        <v>64</v>
      </c>
      <c r="U4" s="23" t="s">
        <v>66</v>
      </c>
      <c r="V4" s="23" t="s">
        <v>772</v>
      </c>
      <c r="W4" s="23" t="s">
        <v>773</v>
      </c>
      <c r="X4" s="23" t="s">
        <v>72</v>
      </c>
      <c r="Y4" s="23" t="s">
        <v>774</v>
      </c>
      <c r="Z4" s="23" t="s">
        <v>775</v>
      </c>
      <c r="AA4" s="23" t="s">
        <v>776</v>
      </c>
      <c r="AB4" s="23" t="s">
        <v>777</v>
      </c>
      <c r="AC4" s="23" t="s">
        <v>778</v>
      </c>
      <c r="AD4" s="23" t="s">
        <v>84</v>
      </c>
      <c r="AE4" s="23" t="s">
        <v>779</v>
      </c>
      <c r="AF4" s="23" t="s">
        <v>780</v>
      </c>
      <c r="AG4" s="23" t="s">
        <v>781</v>
      </c>
      <c r="AH4" s="23" t="s">
        <v>782</v>
      </c>
      <c r="AI4" s="23" t="s">
        <v>783</v>
      </c>
      <c r="AJ4" s="23" t="s">
        <v>783</v>
      </c>
      <c r="AK4" s="23" t="s">
        <v>784</v>
      </c>
      <c r="AL4" s="23" t="s">
        <v>784</v>
      </c>
      <c r="AM4" s="23" t="s">
        <v>41</v>
      </c>
      <c r="AN4" s="23" t="s">
        <v>785</v>
      </c>
      <c r="AO4" s="23" t="s">
        <v>786</v>
      </c>
      <c r="AP4" s="23" t="s">
        <v>787</v>
      </c>
      <c r="AQ4" s="23" t="s">
        <v>49</v>
      </c>
      <c r="AR4" s="23" t="s">
        <v>788</v>
      </c>
      <c r="AS4" s="23" t="s">
        <v>789</v>
      </c>
      <c r="AT4" s="23" t="s">
        <v>790</v>
      </c>
      <c r="AU4" s="23" t="s">
        <v>791</v>
      </c>
      <c r="AV4" s="23" t="s">
        <v>59</v>
      </c>
      <c r="AW4" s="23" t="s">
        <v>792</v>
      </c>
      <c r="AX4" s="23" t="s">
        <v>793</v>
      </c>
      <c r="AY4" s="23" t="s">
        <v>794</v>
      </c>
      <c r="AZ4" s="23" t="s">
        <v>795</v>
      </c>
      <c r="BA4" s="23" t="s">
        <v>796</v>
      </c>
      <c r="BB4" s="23" t="s">
        <v>797</v>
      </c>
      <c r="BC4" s="23" t="s">
        <v>798</v>
      </c>
      <c r="BD4" s="23" t="s">
        <v>799</v>
      </c>
      <c r="BE4" s="23" t="s">
        <v>800</v>
      </c>
      <c r="BF4" s="23" t="s">
        <v>801</v>
      </c>
      <c r="BG4" s="23" t="s">
        <v>802</v>
      </c>
      <c r="BH4" s="23" t="s">
        <v>83</v>
      </c>
      <c r="BI4" s="23" t="s">
        <v>803</v>
      </c>
      <c r="BJ4" s="23" t="s">
        <v>804</v>
      </c>
      <c r="BK4" s="23" t="s">
        <v>805</v>
      </c>
      <c r="BL4" s="23" t="s">
        <v>93</v>
      </c>
      <c r="BM4" s="23" t="s">
        <v>96</v>
      </c>
    </row>
    <row r="5" spans="1:65" x14ac:dyDescent="0.15">
      <c r="A5" s="13"/>
      <c r="B5" s="16"/>
      <c r="C5" s="16"/>
      <c r="D5" s="16"/>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row>
    <row r="6" spans="1:65" x14ac:dyDescent="0.15">
      <c r="A6" s="13">
        <v>111500100</v>
      </c>
      <c r="B6" s="14" t="s">
        <v>185</v>
      </c>
      <c r="C6" s="14" t="s">
        <v>186</v>
      </c>
      <c r="D6" s="14" t="s">
        <v>187</v>
      </c>
      <c r="E6" s="99">
        <v>11.903333333333334</v>
      </c>
      <c r="F6" s="99">
        <v>4.3833333333333329</v>
      </c>
      <c r="G6" s="99">
        <v>4.5933333333333337</v>
      </c>
      <c r="H6" s="99">
        <v>1.5200000000000002</v>
      </c>
      <c r="I6" s="99">
        <v>1.1100000000000001</v>
      </c>
      <c r="J6" s="99">
        <v>2.3533333333333335</v>
      </c>
      <c r="K6" s="99">
        <v>2.72</v>
      </c>
      <c r="L6" s="99">
        <v>1.1300000000000001</v>
      </c>
      <c r="M6" s="99">
        <v>3.8633333333333333</v>
      </c>
      <c r="N6" s="99">
        <v>3.32</v>
      </c>
      <c r="O6" s="99">
        <v>0.57666666666666666</v>
      </c>
      <c r="P6" s="99">
        <v>1.9466666666666665</v>
      </c>
      <c r="Q6" s="99">
        <v>3.78</v>
      </c>
      <c r="R6" s="99">
        <v>3.5866666666666664</v>
      </c>
      <c r="S6" s="99">
        <v>4.0999999999999996</v>
      </c>
      <c r="T6" s="99">
        <v>2.4900000000000002</v>
      </c>
      <c r="U6" s="99">
        <v>3.93</v>
      </c>
      <c r="V6" s="99">
        <v>1.4466666666666665</v>
      </c>
      <c r="W6" s="99">
        <v>1.9833333333333334</v>
      </c>
      <c r="X6" s="99">
        <v>1.79</v>
      </c>
      <c r="Y6" s="99">
        <v>19.683333333333334</v>
      </c>
      <c r="Z6" s="99">
        <v>4.5066666666666668</v>
      </c>
      <c r="AA6" s="99">
        <v>2.8666666666666667</v>
      </c>
      <c r="AB6" s="99">
        <v>1.24</v>
      </c>
      <c r="AC6" s="99">
        <v>2.8466666666666662</v>
      </c>
      <c r="AD6" s="99">
        <v>1.8633333333333333</v>
      </c>
      <c r="AE6" s="92">
        <v>794.41666666666663</v>
      </c>
      <c r="AF6" s="92">
        <v>270019.33333333331</v>
      </c>
      <c r="AG6" s="100">
        <v>4.5969444444445271</v>
      </c>
      <c r="AH6" s="92">
        <v>1041.7365913928963</v>
      </c>
      <c r="AI6" s="99" t="s">
        <v>829</v>
      </c>
      <c r="AJ6" s="99">
        <v>169.83309612879356</v>
      </c>
      <c r="AK6" s="99">
        <v>78.350560541349338</v>
      </c>
      <c r="AL6" s="99">
        <v>248.18365667014291</v>
      </c>
      <c r="AM6" s="99">
        <v>189.31420000000003</v>
      </c>
      <c r="AN6" s="99">
        <v>47.706666666666671</v>
      </c>
      <c r="AO6" s="101">
        <v>3.5053333333333332</v>
      </c>
      <c r="AP6" s="99">
        <v>78.166666666666671</v>
      </c>
      <c r="AQ6" s="99">
        <v>86.740000000000009</v>
      </c>
      <c r="AR6" s="99">
        <v>79.166666666666671</v>
      </c>
      <c r="AS6" s="99">
        <v>9.6833333333333336</v>
      </c>
      <c r="AT6" s="99">
        <v>451.78666666666669</v>
      </c>
      <c r="AU6" s="99">
        <v>4.833333333333333</v>
      </c>
      <c r="AV6" s="99">
        <v>10.363333333333335</v>
      </c>
      <c r="AW6" s="99">
        <v>4.4366666666666665</v>
      </c>
      <c r="AX6" s="99">
        <v>13.626666666666667</v>
      </c>
      <c r="AY6" s="99">
        <v>32.166666666666664</v>
      </c>
      <c r="AZ6" s="99">
        <v>2.1533333333333333</v>
      </c>
      <c r="BA6" s="99">
        <v>0.99333333333333329</v>
      </c>
      <c r="BB6" s="99">
        <v>11.216666666666669</v>
      </c>
      <c r="BC6" s="99">
        <v>31.946666666666669</v>
      </c>
      <c r="BD6" s="99">
        <v>23</v>
      </c>
      <c r="BE6" s="99">
        <v>32.146666666666668</v>
      </c>
      <c r="BF6" s="99">
        <v>79.833333333333329</v>
      </c>
      <c r="BG6" s="99">
        <v>4.9991666666666665</v>
      </c>
      <c r="BH6" s="99">
        <v>12.063333333333333</v>
      </c>
      <c r="BI6" s="99">
        <v>11.666666666666666</v>
      </c>
      <c r="BJ6" s="99">
        <v>2.3199999999999998</v>
      </c>
      <c r="BK6" s="99">
        <v>51.066666666666663</v>
      </c>
      <c r="BL6" s="99">
        <v>9.67</v>
      </c>
      <c r="BM6" s="99">
        <v>8.6066666666666674</v>
      </c>
    </row>
    <row r="7" spans="1:65" x14ac:dyDescent="0.15">
      <c r="A7" s="13">
        <v>112220125</v>
      </c>
      <c r="B7" s="14" t="s">
        <v>185</v>
      </c>
      <c r="C7" s="14" t="s">
        <v>188</v>
      </c>
      <c r="D7" s="14" t="s">
        <v>189</v>
      </c>
      <c r="E7" s="99">
        <v>13.639670216352201</v>
      </c>
      <c r="F7" s="99">
        <v>5.2263148291440205</v>
      </c>
      <c r="G7" s="99">
        <v>4.8220115473133172</v>
      </c>
      <c r="H7" s="99">
        <v>1.5802090804101956</v>
      </c>
      <c r="I7" s="99">
        <v>1.0608512321769146</v>
      </c>
      <c r="J7" s="99">
        <v>2.5926614310850513</v>
      </c>
      <c r="K7" s="99">
        <v>2.1689138993417991</v>
      </c>
      <c r="L7" s="99">
        <v>1.1793549567855937</v>
      </c>
      <c r="M7" s="99">
        <v>3.6734082474326293</v>
      </c>
      <c r="N7" s="99">
        <v>3.4802162518943818</v>
      </c>
      <c r="O7" s="99">
        <v>0.57287439301115939</v>
      </c>
      <c r="P7" s="99">
        <v>1.6599529592418769</v>
      </c>
      <c r="Q7" s="99">
        <v>3.7806548286742374</v>
      </c>
      <c r="R7" s="99">
        <v>3.8913535093408207</v>
      </c>
      <c r="S7" s="99">
        <v>4.2702376936654822</v>
      </c>
      <c r="T7" s="99">
        <v>2.5409522931990942</v>
      </c>
      <c r="U7" s="99">
        <v>4.5743090703538876</v>
      </c>
      <c r="V7" s="99">
        <v>1.1102681849474019</v>
      </c>
      <c r="W7" s="99">
        <v>1.7776009325213415</v>
      </c>
      <c r="X7" s="99">
        <v>1.9577044738716414</v>
      </c>
      <c r="Y7" s="99">
        <v>20.411790871020361</v>
      </c>
      <c r="Z7" s="99">
        <v>5.6573479726025893</v>
      </c>
      <c r="AA7" s="99">
        <v>3.2142134717722666</v>
      </c>
      <c r="AB7" s="99">
        <v>1.336549976316302</v>
      </c>
      <c r="AC7" s="99">
        <v>3.0780679531790809</v>
      </c>
      <c r="AD7" s="99">
        <v>2.1845581327142116</v>
      </c>
      <c r="AE7" s="92">
        <v>1099.3260892388091</v>
      </c>
      <c r="AF7" s="92">
        <v>338005.21977239795</v>
      </c>
      <c r="AG7" s="100">
        <v>5.011953248301567</v>
      </c>
      <c r="AH7" s="92">
        <v>1362.7725220038915</v>
      </c>
      <c r="AI7" s="99" t="s">
        <v>829</v>
      </c>
      <c r="AJ7" s="99">
        <v>105.08046391655166</v>
      </c>
      <c r="AK7" s="99">
        <v>83.6361159436007</v>
      </c>
      <c r="AL7" s="99">
        <v>188.71657986015236</v>
      </c>
      <c r="AM7" s="99">
        <v>190.9245187973269</v>
      </c>
      <c r="AN7" s="99">
        <v>57.188374394581196</v>
      </c>
      <c r="AO7" s="101">
        <v>3.6845708280748077</v>
      </c>
      <c r="AP7" s="99">
        <v>67.489925084708673</v>
      </c>
      <c r="AQ7" s="99">
        <v>101.01579502075003</v>
      </c>
      <c r="AR7" s="99">
        <v>114.14501218045909</v>
      </c>
      <c r="AS7" s="99">
        <v>10.084701689405328</v>
      </c>
      <c r="AT7" s="99">
        <v>417.2373118445455</v>
      </c>
      <c r="AU7" s="99">
        <v>4.9806410555943676</v>
      </c>
      <c r="AV7" s="99">
        <v>11.211775730094752</v>
      </c>
      <c r="AW7" s="99">
        <v>4.289604317039033</v>
      </c>
      <c r="AX7" s="99">
        <v>16.293639178612846</v>
      </c>
      <c r="AY7" s="99">
        <v>37.009993598182163</v>
      </c>
      <c r="AZ7" s="99">
        <v>2.8942541677087088</v>
      </c>
      <c r="BA7" s="99">
        <v>1.0548375124908353</v>
      </c>
      <c r="BB7" s="99">
        <v>11.097082052229823</v>
      </c>
      <c r="BC7" s="99">
        <v>27.905596714124375</v>
      </c>
      <c r="BD7" s="99">
        <v>21.388656128947048</v>
      </c>
      <c r="BE7" s="99">
        <v>21.328566696299209</v>
      </c>
      <c r="BF7" s="99">
        <v>80.934683712512594</v>
      </c>
      <c r="BG7" s="99">
        <v>12.345433814830171</v>
      </c>
      <c r="BH7" s="99">
        <v>12.747619221972014</v>
      </c>
      <c r="BI7" s="99">
        <v>25.106313222339377</v>
      </c>
      <c r="BJ7" s="99">
        <v>2.7328039907696469</v>
      </c>
      <c r="BK7" s="99">
        <v>70.594226888703403</v>
      </c>
      <c r="BL7" s="99">
        <v>10.385074213836477</v>
      </c>
      <c r="BM7" s="99">
        <v>8.9237963632779529</v>
      </c>
    </row>
    <row r="8" spans="1:65" x14ac:dyDescent="0.15">
      <c r="A8" s="13">
        <v>113820200</v>
      </c>
      <c r="B8" s="14" t="s">
        <v>185</v>
      </c>
      <c r="C8" s="14" t="s">
        <v>190</v>
      </c>
      <c r="D8" s="14" t="s">
        <v>191</v>
      </c>
      <c r="E8" s="99">
        <v>13.979999999999999</v>
      </c>
      <c r="F8" s="99">
        <v>5.4333333333333327</v>
      </c>
      <c r="G8" s="99">
        <v>4.7733333333333334</v>
      </c>
      <c r="H8" s="99">
        <v>1.7166666666666668</v>
      </c>
      <c r="I8" s="99">
        <v>1.0566666666666666</v>
      </c>
      <c r="J8" s="99">
        <v>2.4633333333333329</v>
      </c>
      <c r="K8" s="99">
        <v>1.9633333333333336</v>
      </c>
      <c r="L8" s="99">
        <v>1.0566666666666666</v>
      </c>
      <c r="M8" s="99">
        <v>3.9533333333333331</v>
      </c>
      <c r="N8" s="99">
        <v>3.0866666666666664</v>
      </c>
      <c r="O8" s="99">
        <v>0.50666666666666671</v>
      </c>
      <c r="P8" s="99">
        <v>1.7266666666666666</v>
      </c>
      <c r="Q8" s="99">
        <v>3.2900000000000005</v>
      </c>
      <c r="R8" s="99">
        <v>3.8566666666666669</v>
      </c>
      <c r="S8" s="99">
        <v>4.0199999999999996</v>
      </c>
      <c r="T8" s="99">
        <v>2.3266666666666667</v>
      </c>
      <c r="U8" s="99">
        <v>3.5566666666666666</v>
      </c>
      <c r="V8" s="99">
        <v>1.29</v>
      </c>
      <c r="W8" s="99">
        <v>2</v>
      </c>
      <c r="X8" s="99">
        <v>1.6633333333333333</v>
      </c>
      <c r="Y8" s="99">
        <v>18.89</v>
      </c>
      <c r="Z8" s="99">
        <v>4.5333333333333341</v>
      </c>
      <c r="AA8" s="99">
        <v>3.1033333333333335</v>
      </c>
      <c r="AB8" s="99">
        <v>0.85666666666666658</v>
      </c>
      <c r="AC8" s="99">
        <v>3.1966666666666668</v>
      </c>
      <c r="AD8" s="99">
        <v>1.9799999999999998</v>
      </c>
      <c r="AE8" s="92">
        <v>1006.2166666666666</v>
      </c>
      <c r="AF8" s="92">
        <v>381312.66666666669</v>
      </c>
      <c r="AG8" s="100">
        <v>4.5763888888889532</v>
      </c>
      <c r="AH8" s="92">
        <v>1464.8055257241238</v>
      </c>
      <c r="AI8" s="99" t="s">
        <v>829</v>
      </c>
      <c r="AJ8" s="99">
        <v>104.96790429739885</v>
      </c>
      <c r="AK8" s="99">
        <v>80.036684538578001</v>
      </c>
      <c r="AL8" s="99">
        <v>185.00458883597685</v>
      </c>
      <c r="AM8" s="99">
        <v>185.85419999999999</v>
      </c>
      <c r="AN8" s="99">
        <v>50.846666666666664</v>
      </c>
      <c r="AO8" s="101">
        <v>3.5086666666666666</v>
      </c>
      <c r="AP8" s="99">
        <v>84.946666666666673</v>
      </c>
      <c r="AQ8" s="99">
        <v>98.193333333333328</v>
      </c>
      <c r="AR8" s="99">
        <v>130.86000000000001</v>
      </c>
      <c r="AS8" s="99">
        <v>9.4</v>
      </c>
      <c r="AT8" s="99">
        <v>456.91666666666669</v>
      </c>
      <c r="AU8" s="99">
        <v>5.32</v>
      </c>
      <c r="AV8" s="99">
        <v>10.49</v>
      </c>
      <c r="AW8" s="99">
        <v>4.2433333333333332</v>
      </c>
      <c r="AX8" s="99">
        <v>18.59</v>
      </c>
      <c r="AY8" s="99">
        <v>42.766666666666673</v>
      </c>
      <c r="AZ8" s="99">
        <v>2.8266666666666667</v>
      </c>
      <c r="BA8" s="99">
        <v>0.98333333333333339</v>
      </c>
      <c r="BB8" s="99">
        <v>15.136666666666665</v>
      </c>
      <c r="BC8" s="99">
        <v>39.623333333333335</v>
      </c>
      <c r="BD8" s="99">
        <v>36.423333333333325</v>
      </c>
      <c r="BE8" s="99">
        <v>35.666666666666664</v>
      </c>
      <c r="BF8" s="99">
        <v>97.916666666666671</v>
      </c>
      <c r="BG8" s="99">
        <v>10.482777777777777</v>
      </c>
      <c r="BH8" s="99">
        <v>12.87</v>
      </c>
      <c r="BI8" s="99">
        <v>16.11</v>
      </c>
      <c r="BJ8" s="99">
        <v>2.4566666666666666</v>
      </c>
      <c r="BK8" s="99">
        <v>53.19</v>
      </c>
      <c r="BL8" s="99">
        <v>10.28</v>
      </c>
      <c r="BM8" s="99">
        <v>10.983333333333334</v>
      </c>
    </row>
    <row r="9" spans="1:65" x14ac:dyDescent="0.15">
      <c r="A9" s="13">
        <v>119460235</v>
      </c>
      <c r="B9" s="14" t="s">
        <v>185</v>
      </c>
      <c r="C9" s="14" t="s">
        <v>192</v>
      </c>
      <c r="D9" s="14" t="s">
        <v>193</v>
      </c>
      <c r="E9" s="99">
        <v>13.37</v>
      </c>
      <c r="F9" s="99">
        <v>4.8899999999999997</v>
      </c>
      <c r="G9" s="99">
        <v>4.6133333333333333</v>
      </c>
      <c r="H9" s="99">
        <v>1.6833333333333333</v>
      </c>
      <c r="I9" s="99">
        <v>1.0666666666666667</v>
      </c>
      <c r="J9" s="99">
        <v>2.4200000000000004</v>
      </c>
      <c r="K9" s="99">
        <v>2.19</v>
      </c>
      <c r="L9" s="99">
        <v>1.1066666666666667</v>
      </c>
      <c r="M9" s="99">
        <v>4.2633333333333328</v>
      </c>
      <c r="N9" s="99">
        <v>3.4866666666666668</v>
      </c>
      <c r="O9" s="99">
        <v>0.62333333333333341</v>
      </c>
      <c r="P9" s="99">
        <v>1.8033333333333335</v>
      </c>
      <c r="Q9" s="99">
        <v>4.0366666666666662</v>
      </c>
      <c r="R9" s="99">
        <v>3.7166666666666668</v>
      </c>
      <c r="S9" s="99">
        <v>4.7033333333333331</v>
      </c>
      <c r="T9" s="99">
        <v>2.4033333333333338</v>
      </c>
      <c r="U9" s="99">
        <v>4.33</v>
      </c>
      <c r="V9" s="99">
        <v>1.4066666666666665</v>
      </c>
      <c r="W9" s="99">
        <v>2.0933333333333333</v>
      </c>
      <c r="X9" s="99">
        <v>2.2166666666666668</v>
      </c>
      <c r="Y9" s="99">
        <v>19.463333333333335</v>
      </c>
      <c r="Z9" s="99">
        <v>5.08</v>
      </c>
      <c r="AA9" s="99">
        <v>3.1066666666666669</v>
      </c>
      <c r="AB9" s="99">
        <v>1.5266666666666666</v>
      </c>
      <c r="AC9" s="99">
        <v>2.6633333333333336</v>
      </c>
      <c r="AD9" s="99">
        <v>1.9800000000000002</v>
      </c>
      <c r="AE9" s="92">
        <v>771.75</v>
      </c>
      <c r="AF9" s="92">
        <v>316687</v>
      </c>
      <c r="AG9" s="100">
        <v>4.479000000000128</v>
      </c>
      <c r="AH9" s="92">
        <v>1209.8969819334973</v>
      </c>
      <c r="AI9" s="99">
        <v>168.06116448945443</v>
      </c>
      <c r="AJ9" s="99" t="s">
        <v>829</v>
      </c>
      <c r="AK9" s="99" t="s">
        <v>829</v>
      </c>
      <c r="AL9" s="99">
        <v>168.06116448945443</v>
      </c>
      <c r="AM9" s="99">
        <v>189.31420000000003</v>
      </c>
      <c r="AN9" s="99">
        <v>47.87</v>
      </c>
      <c r="AO9" s="101">
        <v>3.4593333333333334</v>
      </c>
      <c r="AP9" s="99">
        <v>81.446666666666673</v>
      </c>
      <c r="AQ9" s="99">
        <v>86.166666666666671</v>
      </c>
      <c r="AR9" s="99">
        <v>77.11</v>
      </c>
      <c r="AS9" s="99">
        <v>9.6066666666666674</v>
      </c>
      <c r="AT9" s="99">
        <v>482.03666666666669</v>
      </c>
      <c r="AU9" s="99">
        <v>4.9666666666666659</v>
      </c>
      <c r="AV9" s="99">
        <v>10.656666666666668</v>
      </c>
      <c r="AW9" s="99">
        <v>4.5633333333333335</v>
      </c>
      <c r="AX9" s="99">
        <v>15.113333333333335</v>
      </c>
      <c r="AY9" s="99">
        <v>40.416666666666664</v>
      </c>
      <c r="AZ9" s="99">
        <v>2.0866666666666664</v>
      </c>
      <c r="BA9" s="99">
        <v>1.1299999999999999</v>
      </c>
      <c r="BB9" s="99">
        <v>11.523333333333333</v>
      </c>
      <c r="BC9" s="99">
        <v>39.646666666666668</v>
      </c>
      <c r="BD9" s="99">
        <v>26.016666666666666</v>
      </c>
      <c r="BE9" s="99">
        <v>33.603333333333332</v>
      </c>
      <c r="BF9" s="99">
        <v>81.11</v>
      </c>
      <c r="BG9" s="99">
        <v>9.8333333333333339</v>
      </c>
      <c r="BH9" s="99">
        <v>11.29</v>
      </c>
      <c r="BI9" s="99">
        <v>21.583333333333332</v>
      </c>
      <c r="BJ9" s="99">
        <v>2.6166666666666667</v>
      </c>
      <c r="BK9" s="99">
        <v>47.890000000000008</v>
      </c>
      <c r="BL9" s="99">
        <v>10.466666666666667</v>
      </c>
      <c r="BM9" s="99">
        <v>9.4433333333333334</v>
      </c>
    </row>
    <row r="10" spans="1:65" x14ac:dyDescent="0.15">
      <c r="A10" s="13">
        <v>120020250</v>
      </c>
      <c r="B10" s="14" t="s">
        <v>185</v>
      </c>
      <c r="C10" s="14" t="s">
        <v>194</v>
      </c>
      <c r="D10" s="14" t="s">
        <v>195</v>
      </c>
      <c r="E10" s="99">
        <v>14.813333333333333</v>
      </c>
      <c r="F10" s="99">
        <v>5.2633333333333328</v>
      </c>
      <c r="G10" s="99">
        <v>4.7833333333333332</v>
      </c>
      <c r="H10" s="99">
        <v>1.5599999999999998</v>
      </c>
      <c r="I10" s="99">
        <v>1.4833333333333334</v>
      </c>
      <c r="J10" s="99">
        <v>2.6133333333333333</v>
      </c>
      <c r="K10" s="99">
        <v>2.5033333333333334</v>
      </c>
      <c r="L10" s="99">
        <v>1.3066666666666666</v>
      </c>
      <c r="M10" s="99">
        <v>4.0366666666666662</v>
      </c>
      <c r="N10" s="99">
        <v>4.1166666666666663</v>
      </c>
      <c r="O10" s="99">
        <v>0.67666666666666675</v>
      </c>
      <c r="P10" s="99">
        <v>1.8766666666666667</v>
      </c>
      <c r="Q10" s="99">
        <v>4.4533333333333331</v>
      </c>
      <c r="R10" s="99">
        <v>4.0666666666666664</v>
      </c>
      <c r="S10" s="99">
        <v>4.46</v>
      </c>
      <c r="T10" s="99">
        <v>2.5566666666666666</v>
      </c>
      <c r="U10" s="99">
        <v>4.5566666666666658</v>
      </c>
      <c r="V10" s="99">
        <v>1.3699999999999999</v>
      </c>
      <c r="W10" s="99">
        <v>2.0333333333333332</v>
      </c>
      <c r="X10" s="99">
        <v>2.02</v>
      </c>
      <c r="Y10" s="99">
        <v>19.63</v>
      </c>
      <c r="Z10" s="99">
        <v>6.0733333333333333</v>
      </c>
      <c r="AA10" s="99">
        <v>3.3699999999999997</v>
      </c>
      <c r="AB10" s="99">
        <v>2.0033333333333334</v>
      </c>
      <c r="AC10" s="99">
        <v>3.2733333333333334</v>
      </c>
      <c r="AD10" s="99">
        <v>2.3400000000000003</v>
      </c>
      <c r="AE10" s="92">
        <v>1160.8333333333333</v>
      </c>
      <c r="AF10" s="92">
        <v>304200.33333333331</v>
      </c>
      <c r="AG10" s="100">
        <v>5.0183333333333939</v>
      </c>
      <c r="AH10" s="92">
        <v>1232.9704280341173</v>
      </c>
      <c r="AI10" s="99">
        <v>142.23098674171862</v>
      </c>
      <c r="AJ10" s="99" t="s">
        <v>829</v>
      </c>
      <c r="AK10" s="99" t="s">
        <v>829</v>
      </c>
      <c r="AL10" s="99">
        <v>142.23098674171862</v>
      </c>
      <c r="AM10" s="99">
        <v>186.0821</v>
      </c>
      <c r="AN10" s="99">
        <v>44.723333333333336</v>
      </c>
      <c r="AO10" s="101">
        <v>3.3603333333333332</v>
      </c>
      <c r="AP10" s="99">
        <v>96.556666666666672</v>
      </c>
      <c r="AQ10" s="99">
        <v>120</v>
      </c>
      <c r="AR10" s="99">
        <v>109.11333333333334</v>
      </c>
      <c r="AS10" s="99">
        <v>10.236666666666666</v>
      </c>
      <c r="AT10" s="99">
        <v>535.58333333333337</v>
      </c>
      <c r="AU10" s="99">
        <v>4.54</v>
      </c>
      <c r="AV10" s="99">
        <v>10.99</v>
      </c>
      <c r="AW10" s="99">
        <v>4.416666666666667</v>
      </c>
      <c r="AX10" s="99">
        <v>18.333333333333332</v>
      </c>
      <c r="AY10" s="99">
        <v>56.22</v>
      </c>
      <c r="AZ10" s="99">
        <v>2.8833333333333329</v>
      </c>
      <c r="BA10" s="99">
        <v>1.0900000000000001</v>
      </c>
      <c r="BB10" s="99">
        <v>12.450000000000001</v>
      </c>
      <c r="BC10" s="99">
        <v>58.49666666666667</v>
      </c>
      <c r="BD10" s="99">
        <v>29.643333333333331</v>
      </c>
      <c r="BE10" s="99">
        <v>45.4</v>
      </c>
      <c r="BF10" s="99">
        <v>94.89</v>
      </c>
      <c r="BG10" s="99">
        <v>7.3875000000000002</v>
      </c>
      <c r="BH10" s="99">
        <v>11.336666666666666</v>
      </c>
      <c r="BI10" s="99">
        <v>23.33</v>
      </c>
      <c r="BJ10" s="99">
        <v>3.0533333333333332</v>
      </c>
      <c r="BK10" s="99">
        <v>51.223333333333336</v>
      </c>
      <c r="BL10" s="99">
        <v>10.15</v>
      </c>
      <c r="BM10" s="99">
        <v>9.2466666666666679</v>
      </c>
    </row>
    <row r="11" spans="1:65" x14ac:dyDescent="0.15">
      <c r="A11" s="13">
        <v>122520300</v>
      </c>
      <c r="B11" s="14" t="s">
        <v>185</v>
      </c>
      <c r="C11" s="14" t="s">
        <v>196</v>
      </c>
      <c r="D11" s="14" t="s">
        <v>197</v>
      </c>
      <c r="E11" s="99">
        <v>12.506666666666666</v>
      </c>
      <c r="F11" s="99">
        <v>3.4666666666666668</v>
      </c>
      <c r="G11" s="99">
        <v>4.7866666666666662</v>
      </c>
      <c r="H11" s="99">
        <v>1.92</v>
      </c>
      <c r="I11" s="99">
        <v>1.1533333333333333</v>
      </c>
      <c r="J11" s="99">
        <v>2.1366666666666667</v>
      </c>
      <c r="K11" s="99">
        <v>2.1266666666666665</v>
      </c>
      <c r="L11" s="99">
        <v>1.1200000000000001</v>
      </c>
      <c r="M11" s="99">
        <v>4.626666666666666</v>
      </c>
      <c r="N11" s="99">
        <v>3.36</v>
      </c>
      <c r="O11" s="99">
        <v>0.59666666666666668</v>
      </c>
      <c r="P11" s="99">
        <v>1.97</v>
      </c>
      <c r="Q11" s="99">
        <v>4.0566666666666658</v>
      </c>
      <c r="R11" s="99">
        <v>3.776666666666666</v>
      </c>
      <c r="S11" s="99">
        <v>4.62</v>
      </c>
      <c r="T11" s="99">
        <v>2.3733333333333335</v>
      </c>
      <c r="U11" s="99">
        <v>4.206666666666667</v>
      </c>
      <c r="V11" s="99">
        <v>1.4666666666666668</v>
      </c>
      <c r="W11" s="99">
        <v>2.0500000000000003</v>
      </c>
      <c r="X11" s="99">
        <v>1.7566666666666668</v>
      </c>
      <c r="Y11" s="99">
        <v>21.320000000000004</v>
      </c>
      <c r="Z11" s="99">
        <v>4.6800000000000006</v>
      </c>
      <c r="AA11" s="99">
        <v>2.8533333333333335</v>
      </c>
      <c r="AB11" s="99">
        <v>1.7533333333333332</v>
      </c>
      <c r="AC11" s="99">
        <v>2.9566666666666666</v>
      </c>
      <c r="AD11" s="99">
        <v>2.0066666666666668</v>
      </c>
      <c r="AE11" s="92">
        <v>632.5</v>
      </c>
      <c r="AF11" s="92">
        <v>333625</v>
      </c>
      <c r="AG11" s="100">
        <v>4.5470000000000192</v>
      </c>
      <c r="AH11" s="92">
        <v>1277.2972153182054</v>
      </c>
      <c r="AI11" s="99">
        <v>173.7577515610736</v>
      </c>
      <c r="AJ11" s="99" t="s">
        <v>829</v>
      </c>
      <c r="AK11" s="99" t="s">
        <v>829</v>
      </c>
      <c r="AL11" s="99">
        <v>173.7577515610736</v>
      </c>
      <c r="AM11" s="99">
        <v>189.31420000000003</v>
      </c>
      <c r="AN11" s="99">
        <v>52.583333333333336</v>
      </c>
      <c r="AO11" s="101">
        <v>3.66</v>
      </c>
      <c r="AP11" s="99">
        <v>76.333333333333329</v>
      </c>
      <c r="AQ11" s="99">
        <v>80.600000000000009</v>
      </c>
      <c r="AR11" s="99">
        <v>78.533333333333331</v>
      </c>
      <c r="AS11" s="99">
        <v>9.5566666666666666</v>
      </c>
      <c r="AT11" s="99">
        <v>503.67666666666668</v>
      </c>
      <c r="AU11" s="99">
        <v>4.29</v>
      </c>
      <c r="AV11" s="99">
        <v>9.5233333333333334</v>
      </c>
      <c r="AW11" s="99">
        <v>4.4266666666666667</v>
      </c>
      <c r="AX11" s="99">
        <v>17.216666666666669</v>
      </c>
      <c r="AY11" s="99">
        <v>38.083333333333336</v>
      </c>
      <c r="AZ11" s="99">
        <v>2.2233333333333332</v>
      </c>
      <c r="BA11" s="99">
        <v>1.2133333333333336</v>
      </c>
      <c r="BB11" s="99">
        <v>14.046666666666667</v>
      </c>
      <c r="BC11" s="99">
        <v>27.366666666666664</v>
      </c>
      <c r="BD11" s="99">
        <v>20.533333333333331</v>
      </c>
      <c r="BE11" s="99">
        <v>28.95</v>
      </c>
      <c r="BF11" s="99">
        <v>79.166666666666671</v>
      </c>
      <c r="BG11" s="99">
        <v>10.166666666666666</v>
      </c>
      <c r="BH11" s="99">
        <v>13.29</v>
      </c>
      <c r="BI11" s="99">
        <v>14.776666666666666</v>
      </c>
      <c r="BJ11" s="99">
        <v>3.1333333333333333</v>
      </c>
      <c r="BK11" s="99">
        <v>42.75</v>
      </c>
      <c r="BL11" s="99">
        <v>10.409999999999998</v>
      </c>
      <c r="BM11" s="99">
        <v>8.6</v>
      </c>
    </row>
    <row r="12" spans="1:65" x14ac:dyDescent="0.15">
      <c r="A12" s="13">
        <v>126620500</v>
      </c>
      <c r="B12" s="14" t="s">
        <v>185</v>
      </c>
      <c r="C12" s="14" t="s">
        <v>198</v>
      </c>
      <c r="D12" s="14" t="s">
        <v>199</v>
      </c>
      <c r="E12" s="99">
        <v>14.423333333333334</v>
      </c>
      <c r="F12" s="99">
        <v>5.1633333333333331</v>
      </c>
      <c r="G12" s="99">
        <v>4.8299999999999992</v>
      </c>
      <c r="H12" s="99">
        <v>1.5399999999999998</v>
      </c>
      <c r="I12" s="99">
        <v>1.0633333333333332</v>
      </c>
      <c r="J12" s="99">
        <v>2.2200000000000002</v>
      </c>
      <c r="K12" s="99">
        <v>2.0366666666666666</v>
      </c>
      <c r="L12" s="99">
        <v>1.0866666666666667</v>
      </c>
      <c r="M12" s="99">
        <v>4.2866666666666662</v>
      </c>
      <c r="N12" s="99">
        <v>3.4000000000000004</v>
      </c>
      <c r="O12" s="99">
        <v>0.58333333333333337</v>
      </c>
      <c r="P12" s="99">
        <v>1.8466666666666667</v>
      </c>
      <c r="Q12" s="99">
        <v>4.2033333333333331</v>
      </c>
      <c r="R12" s="99">
        <v>3.8633333333333333</v>
      </c>
      <c r="S12" s="99">
        <v>5.0333333333333341</v>
      </c>
      <c r="T12" s="99">
        <v>2.36</v>
      </c>
      <c r="U12" s="99">
        <v>4.2866666666666662</v>
      </c>
      <c r="V12" s="99">
        <v>1.21</v>
      </c>
      <c r="W12" s="99">
        <v>2.0366666666666666</v>
      </c>
      <c r="X12" s="99">
        <v>1.8066666666666666</v>
      </c>
      <c r="Y12" s="99">
        <v>19.883333333333336</v>
      </c>
      <c r="Z12" s="99">
        <v>4.4733333333333336</v>
      </c>
      <c r="AA12" s="99">
        <v>3.1066666666666669</v>
      </c>
      <c r="AB12" s="99">
        <v>1.0666666666666667</v>
      </c>
      <c r="AC12" s="99">
        <v>3.2899999999999996</v>
      </c>
      <c r="AD12" s="99">
        <v>2.2866666666666666</v>
      </c>
      <c r="AE12" s="92">
        <v>1023.11</v>
      </c>
      <c r="AF12" s="92">
        <v>350811</v>
      </c>
      <c r="AG12" s="100">
        <v>4.396333333333363</v>
      </c>
      <c r="AH12" s="92">
        <v>1321.7122768335241</v>
      </c>
      <c r="AI12" s="99">
        <v>173.74483383958969</v>
      </c>
      <c r="AJ12" s="99" t="s">
        <v>829</v>
      </c>
      <c r="AK12" s="99" t="s">
        <v>829</v>
      </c>
      <c r="AL12" s="99">
        <v>173.74483383958969</v>
      </c>
      <c r="AM12" s="99">
        <v>186.0821</v>
      </c>
      <c r="AN12" s="99">
        <v>51.223333333333336</v>
      </c>
      <c r="AO12" s="101">
        <v>3.5533333333333332</v>
      </c>
      <c r="AP12" s="99">
        <v>88.776666666666657</v>
      </c>
      <c r="AQ12" s="99">
        <v>124.5</v>
      </c>
      <c r="AR12" s="99">
        <v>99.166666666666671</v>
      </c>
      <c r="AS12" s="99">
        <v>9.5133333333333336</v>
      </c>
      <c r="AT12" s="99">
        <v>432.83333333333331</v>
      </c>
      <c r="AU12" s="99">
        <v>4.3233333333333333</v>
      </c>
      <c r="AV12" s="99">
        <v>10.866666666666667</v>
      </c>
      <c r="AW12" s="99">
        <v>4.3166666666666673</v>
      </c>
      <c r="AX12" s="99">
        <v>21.416666666666668</v>
      </c>
      <c r="AY12" s="99">
        <v>49.333333333333336</v>
      </c>
      <c r="AZ12" s="99">
        <v>2.5333333333333332</v>
      </c>
      <c r="BA12" s="99">
        <v>1.0066666666666668</v>
      </c>
      <c r="BB12" s="99">
        <v>12.906666666666666</v>
      </c>
      <c r="BC12" s="99">
        <v>33.216666666666669</v>
      </c>
      <c r="BD12" s="99">
        <v>25.493333333333329</v>
      </c>
      <c r="BE12" s="99">
        <v>28.560000000000002</v>
      </c>
      <c r="BF12" s="99">
        <v>113.11</v>
      </c>
      <c r="BG12" s="99">
        <v>13.218888888888889</v>
      </c>
      <c r="BH12" s="99">
        <v>13.01</v>
      </c>
      <c r="BI12" s="99">
        <v>20.333333333333332</v>
      </c>
      <c r="BJ12" s="99">
        <v>2.7433333333333336</v>
      </c>
      <c r="BK12" s="99">
        <v>55.830000000000005</v>
      </c>
      <c r="BL12" s="99">
        <v>10.246666666666668</v>
      </c>
      <c r="BM12" s="99">
        <v>9.5966666666666658</v>
      </c>
    </row>
    <row r="13" spans="1:65" x14ac:dyDescent="0.15">
      <c r="A13" s="13">
        <v>133660600</v>
      </c>
      <c r="B13" s="14" t="s">
        <v>185</v>
      </c>
      <c r="C13" s="14" t="s">
        <v>200</v>
      </c>
      <c r="D13" s="14" t="s">
        <v>201</v>
      </c>
      <c r="E13" s="99">
        <v>13.096666666666669</v>
      </c>
      <c r="F13" s="99">
        <v>4.9400000000000004</v>
      </c>
      <c r="G13" s="99">
        <v>4.833333333333333</v>
      </c>
      <c r="H13" s="99">
        <v>1.6966666666666665</v>
      </c>
      <c r="I13" s="99">
        <v>1.0266666666666666</v>
      </c>
      <c r="J13" s="99">
        <v>2.78</v>
      </c>
      <c r="K13" s="99">
        <v>2.1999999999999997</v>
      </c>
      <c r="L13" s="99">
        <v>1.07</v>
      </c>
      <c r="M13" s="99">
        <v>3.8800000000000003</v>
      </c>
      <c r="N13" s="99">
        <v>3.7366666666666664</v>
      </c>
      <c r="O13" s="99">
        <v>0.6333333333333333</v>
      </c>
      <c r="P13" s="99">
        <v>1.7700000000000002</v>
      </c>
      <c r="Q13" s="99">
        <v>4.253333333333333</v>
      </c>
      <c r="R13" s="99">
        <v>3.75</v>
      </c>
      <c r="S13" s="99">
        <v>4.5333333333333332</v>
      </c>
      <c r="T13" s="99">
        <v>2.9966666666666666</v>
      </c>
      <c r="U13" s="99">
        <v>3.6566666666666663</v>
      </c>
      <c r="V13" s="99">
        <v>1.3366666666666669</v>
      </c>
      <c r="W13" s="99">
        <v>2.0133333333333332</v>
      </c>
      <c r="X13" s="99">
        <v>2.3566666666666669</v>
      </c>
      <c r="Y13" s="99">
        <v>19.62</v>
      </c>
      <c r="Z13" s="99">
        <v>4.8500000000000005</v>
      </c>
      <c r="AA13" s="99">
        <v>3.4633333333333334</v>
      </c>
      <c r="AB13" s="99">
        <v>1.4366666666666665</v>
      </c>
      <c r="AC13" s="99">
        <v>3.1</v>
      </c>
      <c r="AD13" s="99">
        <v>2.1933333333333334</v>
      </c>
      <c r="AE13" s="92">
        <v>920.64</v>
      </c>
      <c r="AF13" s="92">
        <v>248272.33333333334</v>
      </c>
      <c r="AG13" s="100">
        <v>4.9791666666666643</v>
      </c>
      <c r="AH13" s="92">
        <v>1000.6264105636274</v>
      </c>
      <c r="AI13" s="99" t="s">
        <v>829</v>
      </c>
      <c r="AJ13" s="99">
        <v>114.44871589996926</v>
      </c>
      <c r="AK13" s="99">
        <v>62.812043166506605</v>
      </c>
      <c r="AL13" s="99">
        <v>177.26075906647586</v>
      </c>
      <c r="AM13" s="99">
        <v>185.85419999999999</v>
      </c>
      <c r="AN13" s="99">
        <v>40.196666666666665</v>
      </c>
      <c r="AO13" s="101">
        <v>3.6100000000000008</v>
      </c>
      <c r="AP13" s="99">
        <v>122.89</v>
      </c>
      <c r="AQ13" s="99">
        <v>107.5</v>
      </c>
      <c r="AR13" s="99">
        <v>112.65666666666668</v>
      </c>
      <c r="AS13" s="99">
        <v>10.216666666666667</v>
      </c>
      <c r="AT13" s="99">
        <v>499.72666666666669</v>
      </c>
      <c r="AU13" s="99">
        <v>4.833333333333333</v>
      </c>
      <c r="AV13" s="99">
        <v>9.7666666666666675</v>
      </c>
      <c r="AW13" s="99">
        <v>4.3566666666666665</v>
      </c>
      <c r="AX13" s="99">
        <v>18</v>
      </c>
      <c r="AY13" s="99">
        <v>33.75</v>
      </c>
      <c r="AZ13" s="99">
        <v>1.8</v>
      </c>
      <c r="BA13" s="99">
        <v>1</v>
      </c>
      <c r="BB13" s="99">
        <v>12.883333333333333</v>
      </c>
      <c r="BC13" s="99">
        <v>23.47</v>
      </c>
      <c r="BD13" s="99">
        <v>18.816666666666666</v>
      </c>
      <c r="BE13" s="99">
        <v>23.923333333333332</v>
      </c>
      <c r="BF13" s="99">
        <v>91</v>
      </c>
      <c r="BG13" s="99">
        <v>8.0102777777777785</v>
      </c>
      <c r="BH13" s="99">
        <v>12.343333333333334</v>
      </c>
      <c r="BI13" s="99">
        <v>15.39</v>
      </c>
      <c r="BJ13" s="99">
        <v>2.4866666666666668</v>
      </c>
      <c r="BK13" s="99">
        <v>53.72</v>
      </c>
      <c r="BL13" s="99">
        <v>10.3</v>
      </c>
      <c r="BM13" s="99">
        <v>9.706666666666667</v>
      </c>
    </row>
    <row r="14" spans="1:65" x14ac:dyDescent="0.15">
      <c r="A14" s="13">
        <v>133860700</v>
      </c>
      <c r="B14" s="14" t="s">
        <v>185</v>
      </c>
      <c r="C14" s="14" t="s">
        <v>202</v>
      </c>
      <c r="D14" s="14" t="s">
        <v>203</v>
      </c>
      <c r="E14" s="99">
        <v>11.106666666666667</v>
      </c>
      <c r="F14" s="99">
        <v>4.6733333333333338</v>
      </c>
      <c r="G14" s="99">
        <v>4.666666666666667</v>
      </c>
      <c r="H14" s="99">
        <v>1.89</v>
      </c>
      <c r="I14" s="99">
        <v>1.0266666666666666</v>
      </c>
      <c r="J14" s="99">
        <v>2.4966666666666666</v>
      </c>
      <c r="K14" s="99">
        <v>2.6566666666666667</v>
      </c>
      <c r="L14" s="99">
        <v>1.1333333333333331</v>
      </c>
      <c r="M14" s="99">
        <v>4.0233333333333334</v>
      </c>
      <c r="N14" s="99">
        <v>3.1733333333333333</v>
      </c>
      <c r="O14" s="99">
        <v>0.68666666666666665</v>
      </c>
      <c r="P14" s="99">
        <v>2.1133333333333333</v>
      </c>
      <c r="Q14" s="99">
        <v>4.26</v>
      </c>
      <c r="R14" s="99">
        <v>3.7300000000000004</v>
      </c>
      <c r="S14" s="99">
        <v>4.79</v>
      </c>
      <c r="T14" s="99">
        <v>2.5166666666666666</v>
      </c>
      <c r="U14" s="99">
        <v>4.2166666666666659</v>
      </c>
      <c r="V14" s="99">
        <v>1.1366666666666665</v>
      </c>
      <c r="W14" s="99">
        <v>2.0499999999999998</v>
      </c>
      <c r="X14" s="99">
        <v>1.8499999999999999</v>
      </c>
      <c r="Y14" s="99">
        <v>20.733333333333334</v>
      </c>
      <c r="Z14" s="99">
        <v>5.0966666666666667</v>
      </c>
      <c r="AA14" s="99">
        <v>2.8166666666666669</v>
      </c>
      <c r="AB14" s="99">
        <v>1.1399999999999999</v>
      </c>
      <c r="AC14" s="99">
        <v>3.18</v>
      </c>
      <c r="AD14" s="99">
        <v>1.6600000000000001</v>
      </c>
      <c r="AE14" s="92">
        <v>978.97333333333336</v>
      </c>
      <c r="AF14" s="92">
        <v>321557</v>
      </c>
      <c r="AG14" s="100">
        <v>4.8416666666666917</v>
      </c>
      <c r="AH14" s="92">
        <v>1274.6313869871456</v>
      </c>
      <c r="AI14" s="99">
        <v>178.69040035893178</v>
      </c>
      <c r="AJ14" s="99" t="s">
        <v>829</v>
      </c>
      <c r="AK14" s="99" t="s">
        <v>829</v>
      </c>
      <c r="AL14" s="99">
        <v>178.69040035893178</v>
      </c>
      <c r="AM14" s="99">
        <v>189.31420000000003</v>
      </c>
      <c r="AN14" s="99">
        <v>50.933333333333337</v>
      </c>
      <c r="AO14" s="101">
        <v>3.4803333333333328</v>
      </c>
      <c r="AP14" s="99">
        <v>93.866666666666674</v>
      </c>
      <c r="AQ14" s="99">
        <v>97.666666666666671</v>
      </c>
      <c r="AR14" s="99">
        <v>79.666666666666671</v>
      </c>
      <c r="AS14" s="99">
        <v>10.966666666666667</v>
      </c>
      <c r="AT14" s="99">
        <v>498.87000000000006</v>
      </c>
      <c r="AU14" s="99">
        <v>4.6566666666666663</v>
      </c>
      <c r="AV14" s="99">
        <v>10.79</v>
      </c>
      <c r="AW14" s="99">
        <v>4.123333333333334</v>
      </c>
      <c r="AX14" s="99">
        <v>21.400000000000002</v>
      </c>
      <c r="AY14" s="99">
        <v>50.933333333333337</v>
      </c>
      <c r="AZ14" s="99">
        <v>2.4333333333333336</v>
      </c>
      <c r="BA14" s="99">
        <v>1.07</v>
      </c>
      <c r="BB14" s="99">
        <v>14.006666666666666</v>
      </c>
      <c r="BC14" s="99">
        <v>31.816666666666666</v>
      </c>
      <c r="BD14" s="99">
        <v>27.319999999999997</v>
      </c>
      <c r="BE14" s="99">
        <v>35.923333333333339</v>
      </c>
      <c r="BF14" s="99">
        <v>80.11333333333333</v>
      </c>
      <c r="BG14" s="99">
        <v>6.9394444444444447</v>
      </c>
      <c r="BH14" s="99">
        <v>8.0433333333333348</v>
      </c>
      <c r="BI14" s="99">
        <v>11.800000000000002</v>
      </c>
      <c r="BJ14" s="99">
        <v>2.4166666666666665</v>
      </c>
      <c r="BK14" s="99">
        <v>57.053333333333335</v>
      </c>
      <c r="BL14" s="99">
        <v>10.403333333333334</v>
      </c>
      <c r="BM14" s="99">
        <v>9.173333333333332</v>
      </c>
    </row>
    <row r="15" spans="1:65" x14ac:dyDescent="0.15">
      <c r="A15" s="13">
        <v>211260100</v>
      </c>
      <c r="B15" s="14" t="s">
        <v>204</v>
      </c>
      <c r="C15" s="14" t="s">
        <v>205</v>
      </c>
      <c r="D15" s="14" t="s">
        <v>206</v>
      </c>
      <c r="E15" s="99">
        <v>16.43</v>
      </c>
      <c r="F15" s="99">
        <v>5.9566666666666661</v>
      </c>
      <c r="G15" s="99">
        <v>5.41</v>
      </c>
      <c r="H15" s="99">
        <v>2.2466666666666666</v>
      </c>
      <c r="I15" s="99">
        <v>1.62</v>
      </c>
      <c r="J15" s="99">
        <v>2.85</v>
      </c>
      <c r="K15" s="99">
        <v>2.1566666666666667</v>
      </c>
      <c r="L15" s="99">
        <v>1.5866666666666667</v>
      </c>
      <c r="M15" s="99">
        <v>4.4200000000000008</v>
      </c>
      <c r="N15" s="99">
        <v>3.9266666666666672</v>
      </c>
      <c r="O15" s="99">
        <v>0.90666666666666673</v>
      </c>
      <c r="P15" s="99">
        <v>2.31</v>
      </c>
      <c r="Q15" s="99">
        <v>4.7433333333333332</v>
      </c>
      <c r="R15" s="99">
        <v>4.6099999999999994</v>
      </c>
      <c r="S15" s="99">
        <v>6.2866666666666662</v>
      </c>
      <c r="T15" s="99">
        <v>3.4600000000000004</v>
      </c>
      <c r="U15" s="99">
        <v>6.0900000000000007</v>
      </c>
      <c r="V15" s="99">
        <v>1.7866666666666664</v>
      </c>
      <c r="W15" s="99">
        <v>2.3933333333333335</v>
      </c>
      <c r="X15" s="99">
        <v>2.8766666666666665</v>
      </c>
      <c r="Y15" s="99">
        <v>21.783333333333331</v>
      </c>
      <c r="Z15" s="99">
        <v>7.666666666666667</v>
      </c>
      <c r="AA15" s="99">
        <v>3.81</v>
      </c>
      <c r="AB15" s="99">
        <v>1.4933333333333334</v>
      </c>
      <c r="AC15" s="99">
        <v>4.2233333333333327</v>
      </c>
      <c r="AD15" s="99">
        <v>2.1</v>
      </c>
      <c r="AE15" s="92">
        <v>1516.11</v>
      </c>
      <c r="AF15" s="92">
        <v>656122.33333333337</v>
      </c>
      <c r="AG15" s="100">
        <v>4.9055555555555967</v>
      </c>
      <c r="AH15" s="92">
        <v>2619.2287664968385</v>
      </c>
      <c r="AI15" s="99" t="s">
        <v>829</v>
      </c>
      <c r="AJ15" s="99">
        <v>102.06788345760786</v>
      </c>
      <c r="AK15" s="99">
        <v>130.3050349489159</v>
      </c>
      <c r="AL15" s="99">
        <v>232.37291840652375</v>
      </c>
      <c r="AM15" s="99">
        <v>188.62359999999998</v>
      </c>
      <c r="AN15" s="99">
        <v>63.21</v>
      </c>
      <c r="AO15" s="101">
        <v>4.4883333333333333</v>
      </c>
      <c r="AP15" s="99">
        <v>252.88666666666666</v>
      </c>
      <c r="AQ15" s="99">
        <v>228.37333333333333</v>
      </c>
      <c r="AR15" s="99">
        <v>152.07666666666668</v>
      </c>
      <c r="AS15" s="99">
        <v>11.296666666666667</v>
      </c>
      <c r="AT15" s="99">
        <v>513.05333333333328</v>
      </c>
      <c r="AU15" s="99">
        <v>5.3633333333333333</v>
      </c>
      <c r="AV15" s="99">
        <v>12.473333333333334</v>
      </c>
      <c r="AW15" s="99">
        <v>7.81</v>
      </c>
      <c r="AX15" s="99">
        <v>27.633333333333336</v>
      </c>
      <c r="AY15" s="99">
        <v>55</v>
      </c>
      <c r="AZ15" s="99">
        <v>3.26</v>
      </c>
      <c r="BA15" s="99">
        <v>1.1900000000000002</v>
      </c>
      <c r="BB15" s="99">
        <v>16.679999999999996</v>
      </c>
      <c r="BC15" s="99">
        <v>34.083333333333336</v>
      </c>
      <c r="BD15" s="99">
        <v>29.496666666666666</v>
      </c>
      <c r="BE15" s="99">
        <v>34.800000000000004</v>
      </c>
      <c r="BF15" s="99">
        <v>102.25</v>
      </c>
      <c r="BG15" s="99">
        <v>15.53</v>
      </c>
      <c r="BH15" s="99">
        <v>12.526666666666666</v>
      </c>
      <c r="BI15" s="99">
        <v>17.333333333333332</v>
      </c>
      <c r="BJ15" s="99">
        <v>3.7133333333333334</v>
      </c>
      <c r="BK15" s="99">
        <v>82.683333333333337</v>
      </c>
      <c r="BL15" s="99">
        <v>10.823333333333332</v>
      </c>
      <c r="BM15" s="99">
        <v>10.806666666666667</v>
      </c>
    </row>
    <row r="16" spans="1:65" x14ac:dyDescent="0.15">
      <c r="A16" s="13">
        <v>221820300</v>
      </c>
      <c r="B16" s="14" t="s">
        <v>204</v>
      </c>
      <c r="C16" s="14" t="s">
        <v>207</v>
      </c>
      <c r="D16" s="14" t="s">
        <v>208</v>
      </c>
      <c r="E16" s="99">
        <v>16.863333333333333</v>
      </c>
      <c r="F16" s="99">
        <v>6.3166666666666664</v>
      </c>
      <c r="G16" s="99">
        <v>5.4266666666666659</v>
      </c>
      <c r="H16" s="99">
        <v>1.7133333333333332</v>
      </c>
      <c r="I16" s="99">
        <v>1.23</v>
      </c>
      <c r="J16" s="99">
        <v>2.99</v>
      </c>
      <c r="K16" s="99">
        <v>2.0366666666666666</v>
      </c>
      <c r="L16" s="99">
        <v>1.656666666666667</v>
      </c>
      <c r="M16" s="99">
        <v>4.8899999999999997</v>
      </c>
      <c r="N16" s="99">
        <v>4.623333333333334</v>
      </c>
      <c r="O16" s="99">
        <v>0.81</v>
      </c>
      <c r="P16" s="99">
        <v>2.56</v>
      </c>
      <c r="Q16" s="99">
        <v>5.3233333333333333</v>
      </c>
      <c r="R16" s="99">
        <v>4.0199999999999996</v>
      </c>
      <c r="S16" s="99">
        <v>6.02</v>
      </c>
      <c r="T16" s="99">
        <v>3.03</v>
      </c>
      <c r="U16" s="99">
        <v>5.3866666666666667</v>
      </c>
      <c r="V16" s="99">
        <v>1.6066666666666667</v>
      </c>
      <c r="W16" s="99">
        <v>2.4466666666666668</v>
      </c>
      <c r="X16" s="99">
        <v>2.7233333333333332</v>
      </c>
      <c r="Y16" s="99">
        <v>21.450000000000003</v>
      </c>
      <c r="Z16" s="99">
        <v>8.1533333333333342</v>
      </c>
      <c r="AA16" s="99">
        <v>3.4533333333333331</v>
      </c>
      <c r="AB16" s="99">
        <v>1.5066666666666666</v>
      </c>
      <c r="AC16" s="99">
        <v>4.083333333333333</v>
      </c>
      <c r="AD16" s="99">
        <v>2.8266666666666667</v>
      </c>
      <c r="AE16" s="92">
        <v>1393.8333333333333</v>
      </c>
      <c r="AF16" s="92">
        <v>465910</v>
      </c>
      <c r="AG16" s="100">
        <v>4.5000000000001128</v>
      </c>
      <c r="AH16" s="92">
        <v>1773.8308697802861</v>
      </c>
      <c r="AI16" s="99" t="s">
        <v>829</v>
      </c>
      <c r="AJ16" s="99">
        <v>240.33327287</v>
      </c>
      <c r="AK16" s="99">
        <v>272.24446092154449</v>
      </c>
      <c r="AL16" s="99">
        <v>512.57773379154446</v>
      </c>
      <c r="AM16" s="99">
        <v>185.62359999999998</v>
      </c>
      <c r="AN16" s="99">
        <v>51.206666666666671</v>
      </c>
      <c r="AO16" s="101">
        <v>4.7833333333333332</v>
      </c>
      <c r="AP16" s="99">
        <v>265.14000000000004</v>
      </c>
      <c r="AQ16" s="99">
        <v>232.33333333333334</v>
      </c>
      <c r="AR16" s="99">
        <v>159.54999999999998</v>
      </c>
      <c r="AS16" s="99">
        <v>11.463333333333333</v>
      </c>
      <c r="AT16" s="99">
        <v>516.06333333333339</v>
      </c>
      <c r="AU16" s="99">
        <v>5.69</v>
      </c>
      <c r="AV16" s="99">
        <v>13.223333333333334</v>
      </c>
      <c r="AW16" s="99">
        <v>7.6500000000000012</v>
      </c>
      <c r="AX16" s="99">
        <v>29.77</v>
      </c>
      <c r="AY16" s="99">
        <v>55.056666666666672</v>
      </c>
      <c r="AZ16" s="99">
        <v>2.9033333333333329</v>
      </c>
      <c r="BA16" s="99">
        <v>1.1666666666666667</v>
      </c>
      <c r="BB16" s="99">
        <v>19.443333333333332</v>
      </c>
      <c r="BC16" s="99">
        <v>23.33</v>
      </c>
      <c r="BD16" s="99">
        <v>21.99</v>
      </c>
      <c r="BE16" s="99">
        <v>32.326666666666661</v>
      </c>
      <c r="BF16" s="99">
        <v>100</v>
      </c>
      <c r="BG16" s="99">
        <v>15.99</v>
      </c>
      <c r="BH16" s="99">
        <v>14.949999999999998</v>
      </c>
      <c r="BI16" s="99">
        <v>15.883333333333333</v>
      </c>
      <c r="BJ16" s="99">
        <v>3.3266666666666667</v>
      </c>
      <c r="BK16" s="99">
        <v>60.79</v>
      </c>
      <c r="BL16" s="99">
        <v>10.88</v>
      </c>
      <c r="BM16" s="99">
        <v>9.1000000000000014</v>
      </c>
    </row>
    <row r="17" spans="1:65" x14ac:dyDescent="0.15">
      <c r="A17" s="13">
        <v>227940400</v>
      </c>
      <c r="B17" s="14" t="s">
        <v>204</v>
      </c>
      <c r="C17" s="14" t="s">
        <v>209</v>
      </c>
      <c r="D17" s="14" t="s">
        <v>210</v>
      </c>
      <c r="E17" s="99">
        <v>17.600000000000001</v>
      </c>
      <c r="F17" s="99">
        <v>6.0433333333333339</v>
      </c>
      <c r="G17" s="99">
        <v>5.53</v>
      </c>
      <c r="H17" s="99">
        <v>2.0799999999999996</v>
      </c>
      <c r="I17" s="99">
        <v>1.8533333333333333</v>
      </c>
      <c r="J17" s="99">
        <v>3.59</v>
      </c>
      <c r="K17" s="99">
        <v>2.36</v>
      </c>
      <c r="L17" s="99">
        <v>1.4733333333333334</v>
      </c>
      <c r="M17" s="99">
        <v>5.2566666666666668</v>
      </c>
      <c r="N17" s="99">
        <v>4.1566666666666672</v>
      </c>
      <c r="O17" s="99">
        <v>0.98999999999999988</v>
      </c>
      <c r="P17" s="99">
        <v>2.8166666666666669</v>
      </c>
      <c r="Q17" s="99">
        <v>5.7333333333333334</v>
      </c>
      <c r="R17" s="99">
        <v>4.8466666666666667</v>
      </c>
      <c r="S17" s="99">
        <v>6.2633333333333328</v>
      </c>
      <c r="T17" s="99">
        <v>3.67</v>
      </c>
      <c r="U17" s="99">
        <v>5.6866666666666674</v>
      </c>
      <c r="V17" s="99">
        <v>1.9133333333333333</v>
      </c>
      <c r="W17" s="99">
        <v>2.706666666666667</v>
      </c>
      <c r="X17" s="99">
        <v>2.7766666666666668</v>
      </c>
      <c r="Y17" s="99">
        <v>21.429999999999996</v>
      </c>
      <c r="Z17" s="99">
        <v>8.7233333333333345</v>
      </c>
      <c r="AA17" s="99">
        <v>4.1399999999999997</v>
      </c>
      <c r="AB17" s="99">
        <v>2.1966666666666668</v>
      </c>
      <c r="AC17" s="99">
        <v>4.5633333333333335</v>
      </c>
      <c r="AD17" s="99">
        <v>3.0666666666666664</v>
      </c>
      <c r="AE17" s="92">
        <v>1747.6666666666667</v>
      </c>
      <c r="AF17" s="92">
        <v>677731.66666666663</v>
      </c>
      <c r="AG17" s="100">
        <v>4.6750000000000789</v>
      </c>
      <c r="AH17" s="92">
        <v>2635.7481186807199</v>
      </c>
      <c r="AI17" s="99" t="s">
        <v>829</v>
      </c>
      <c r="AJ17" s="99">
        <v>107.02411351276265</v>
      </c>
      <c r="AK17" s="99">
        <v>167.94055555555556</v>
      </c>
      <c r="AL17" s="99">
        <v>274.96466906831824</v>
      </c>
      <c r="AM17" s="99">
        <v>195.82360000000003</v>
      </c>
      <c r="AN17" s="99">
        <v>68.833333333333329</v>
      </c>
      <c r="AO17" s="101">
        <v>4.3423333333333334</v>
      </c>
      <c r="AP17" s="99">
        <v>231.12666666666667</v>
      </c>
      <c r="AQ17" s="99">
        <v>235.22333333333333</v>
      </c>
      <c r="AR17" s="99">
        <v>162.58333333333334</v>
      </c>
      <c r="AS17" s="99">
        <v>11.75</v>
      </c>
      <c r="AT17" s="99">
        <v>458.25666666666666</v>
      </c>
      <c r="AU17" s="99">
        <v>5.623333333333334</v>
      </c>
      <c r="AV17" s="99">
        <v>12.656666666666666</v>
      </c>
      <c r="AW17" s="99">
        <v>4.8233333333333333</v>
      </c>
      <c r="AX17" s="99">
        <v>22.276666666666667</v>
      </c>
      <c r="AY17" s="99">
        <v>50.473333333333336</v>
      </c>
      <c r="AZ17" s="99">
        <v>3.7600000000000002</v>
      </c>
      <c r="BA17" s="99">
        <v>1.3566666666666667</v>
      </c>
      <c r="BB17" s="99">
        <v>16.696666666666669</v>
      </c>
      <c r="BC17" s="99">
        <v>50</v>
      </c>
      <c r="BD17" s="99">
        <v>34.083333333333336</v>
      </c>
      <c r="BE17" s="99">
        <v>46.166666666666664</v>
      </c>
      <c r="BF17" s="99">
        <v>60.5</v>
      </c>
      <c r="BG17" s="99">
        <v>7.6680555555555543</v>
      </c>
      <c r="BH17" s="99">
        <v>12.416666666666666</v>
      </c>
      <c r="BI17" s="99">
        <v>14.926666666666668</v>
      </c>
      <c r="BJ17" s="99">
        <v>3.6566666666666667</v>
      </c>
      <c r="BK17" s="99">
        <v>73.37</v>
      </c>
      <c r="BL17" s="99">
        <v>11.226666666666667</v>
      </c>
      <c r="BM17" s="99">
        <v>13.156666666666666</v>
      </c>
    </row>
    <row r="18" spans="1:65" x14ac:dyDescent="0.15">
      <c r="A18" s="13">
        <v>288888550</v>
      </c>
      <c r="B18" s="14" t="s">
        <v>204</v>
      </c>
      <c r="C18" s="14" t="s">
        <v>838</v>
      </c>
      <c r="D18" s="14" t="s">
        <v>814</v>
      </c>
      <c r="E18" s="99">
        <v>16.208416687022908</v>
      </c>
      <c r="F18" s="99">
        <v>6.9351686889039472</v>
      </c>
      <c r="G18" s="99">
        <v>6.5397139774687432</v>
      </c>
      <c r="H18" s="99">
        <v>2.7327133073895751</v>
      </c>
      <c r="I18" s="99">
        <v>2.9641952628160353</v>
      </c>
      <c r="J18" s="99">
        <v>4.1612042572817467</v>
      </c>
      <c r="K18" s="99">
        <v>2.6232774106615504</v>
      </c>
      <c r="L18" s="99">
        <v>2.7948643655873351</v>
      </c>
      <c r="M18" s="99">
        <v>5.5963556047686991</v>
      </c>
      <c r="N18" s="99">
        <v>4.3492754597983714</v>
      </c>
      <c r="O18" s="99">
        <v>1.7066644391434087</v>
      </c>
      <c r="P18" s="99">
        <v>3.9509051258717478</v>
      </c>
      <c r="Q18" s="99">
        <v>5.2962585415193653</v>
      </c>
      <c r="R18" s="99">
        <v>4.9081352833540279</v>
      </c>
      <c r="S18" s="99">
        <v>7.2162470483466548</v>
      </c>
      <c r="T18" s="99">
        <v>5.0853801799621747</v>
      </c>
      <c r="U18" s="99">
        <v>5.5453601378291779</v>
      </c>
      <c r="V18" s="99">
        <v>2.1480336044221109</v>
      </c>
      <c r="W18" s="99">
        <v>2.5727844519729275</v>
      </c>
      <c r="X18" s="99">
        <v>2.7289464686386418</v>
      </c>
      <c r="Y18" s="99">
        <v>22.611277286869552</v>
      </c>
      <c r="Z18" s="99">
        <v>9.5788884758587596</v>
      </c>
      <c r="AA18" s="99">
        <v>4.2052390259333308</v>
      </c>
      <c r="AB18" s="99">
        <v>1.6325404743678966</v>
      </c>
      <c r="AC18" s="99">
        <v>3.7756756818908408</v>
      </c>
      <c r="AD18" s="99">
        <v>3.5100853209025558</v>
      </c>
      <c r="AE18" s="92">
        <v>1551.8258172551177</v>
      </c>
      <c r="AF18" s="92">
        <v>459016.40240897727</v>
      </c>
      <c r="AG18" s="100">
        <v>4.7763928371017101</v>
      </c>
      <c r="AH18" s="92">
        <v>1805.4788783964634</v>
      </c>
      <c r="AI18" s="99" t="s">
        <v>829</v>
      </c>
      <c r="AJ18" s="99">
        <v>83.081773129173939</v>
      </c>
      <c r="AK18" s="99">
        <v>168.83219432234841</v>
      </c>
      <c r="AL18" s="99">
        <v>251.91396745152235</v>
      </c>
      <c r="AM18" s="99">
        <v>195.69202662864041</v>
      </c>
      <c r="AN18" s="99">
        <v>79.950584269108148</v>
      </c>
      <c r="AO18" s="101">
        <v>4.7993897924786966</v>
      </c>
      <c r="AP18" s="99">
        <v>244.16768660673927</v>
      </c>
      <c r="AQ18" s="99">
        <v>250.20814310794071</v>
      </c>
      <c r="AR18" s="99">
        <v>155.18784607267926</v>
      </c>
      <c r="AS18" s="99">
        <v>12.489571545857558</v>
      </c>
      <c r="AT18" s="99">
        <v>479.96417074801815</v>
      </c>
      <c r="AU18" s="99">
        <v>7.1966732161520399</v>
      </c>
      <c r="AV18" s="99">
        <v>20.837910927704709</v>
      </c>
      <c r="AW18" s="99">
        <v>6.48284734736069</v>
      </c>
      <c r="AX18" s="99">
        <v>34.711314520080492</v>
      </c>
      <c r="AY18" s="99">
        <v>54.747567294931777</v>
      </c>
      <c r="AZ18" s="99">
        <v>3.2533881831161673</v>
      </c>
      <c r="BA18" s="99">
        <v>3.0016266010018273</v>
      </c>
      <c r="BB18" s="99">
        <v>13.652669904639017</v>
      </c>
      <c r="BC18" s="99">
        <v>48.437583158217365</v>
      </c>
      <c r="BD18" s="99">
        <v>21.38652490616111</v>
      </c>
      <c r="BE18" s="99">
        <v>56.776069013005745</v>
      </c>
      <c r="BF18" s="99">
        <v>96.777134369487783</v>
      </c>
      <c r="BG18" s="99">
        <v>10.144494298863755</v>
      </c>
      <c r="BH18" s="99">
        <v>12.441199422881219</v>
      </c>
      <c r="BI18" s="99">
        <v>11.992830299081538</v>
      </c>
      <c r="BJ18" s="99">
        <v>3.0776400431035094</v>
      </c>
      <c r="BK18" s="99">
        <v>89.581238097155975</v>
      </c>
      <c r="BL18" s="99">
        <v>12.86056354108568</v>
      </c>
      <c r="BM18" s="99">
        <v>14.128731081931306</v>
      </c>
    </row>
    <row r="19" spans="1:65" x14ac:dyDescent="0.15">
      <c r="A19" s="13">
        <v>429420150</v>
      </c>
      <c r="B19" s="14" t="s">
        <v>211</v>
      </c>
      <c r="C19" s="14" t="s">
        <v>214</v>
      </c>
      <c r="D19" s="14" t="s">
        <v>215</v>
      </c>
      <c r="E19" s="99">
        <v>13.82</v>
      </c>
      <c r="F19" s="99">
        <v>5.0366666666666662</v>
      </c>
      <c r="G19" s="99">
        <v>4.6966666666666663</v>
      </c>
      <c r="H19" s="99">
        <v>1.3133333333333332</v>
      </c>
      <c r="I19" s="99">
        <v>0.94000000000000006</v>
      </c>
      <c r="J19" s="99">
        <v>2.0066666666666664</v>
      </c>
      <c r="K19" s="99">
        <v>2.16</v>
      </c>
      <c r="L19" s="99">
        <v>1.4866666666666666</v>
      </c>
      <c r="M19" s="99">
        <v>4.3233333333333333</v>
      </c>
      <c r="N19" s="99">
        <v>2.6766666666666672</v>
      </c>
      <c r="O19" s="99">
        <v>0.51333333333333331</v>
      </c>
      <c r="P19" s="99">
        <v>1.4833333333333334</v>
      </c>
      <c r="Q19" s="99">
        <v>3.7166666666666668</v>
      </c>
      <c r="R19" s="99">
        <v>3.6</v>
      </c>
      <c r="S19" s="99">
        <v>5.1966666666666663</v>
      </c>
      <c r="T19" s="99">
        <v>2.4233333333333333</v>
      </c>
      <c r="U19" s="99">
        <v>4.5566666666666666</v>
      </c>
      <c r="V19" s="99">
        <v>1.22</v>
      </c>
      <c r="W19" s="99">
        <v>1.906666666666667</v>
      </c>
      <c r="X19" s="99">
        <v>2.1566666666666667</v>
      </c>
      <c r="Y19" s="99">
        <v>20.613333333333333</v>
      </c>
      <c r="Z19" s="99">
        <v>5.0733333333333333</v>
      </c>
      <c r="AA19" s="99">
        <v>3.1300000000000003</v>
      </c>
      <c r="AB19" s="99">
        <v>1.0900000000000001</v>
      </c>
      <c r="AC19" s="99">
        <v>2.7766666666666668</v>
      </c>
      <c r="AD19" s="99">
        <v>2.0566666666666666</v>
      </c>
      <c r="AE19" s="92">
        <v>1103.0566666666666</v>
      </c>
      <c r="AF19" s="92">
        <v>484800</v>
      </c>
      <c r="AG19" s="100">
        <v>4.4388888888889833</v>
      </c>
      <c r="AH19" s="92">
        <v>1834.0840285072336</v>
      </c>
      <c r="AI19" s="99" t="s">
        <v>829</v>
      </c>
      <c r="AJ19" s="99">
        <v>72.807406916666665</v>
      </c>
      <c r="AK19" s="99">
        <v>77.963498325191267</v>
      </c>
      <c r="AL19" s="99">
        <v>150.77090524185792</v>
      </c>
      <c r="AM19" s="99">
        <v>184.64095</v>
      </c>
      <c r="AN19" s="99">
        <v>55.276666666666664</v>
      </c>
      <c r="AO19" s="101">
        <v>3.7233333333333327</v>
      </c>
      <c r="AP19" s="99">
        <v>95.533333333333346</v>
      </c>
      <c r="AQ19" s="99">
        <v>108.16666666666667</v>
      </c>
      <c r="AR19" s="99">
        <v>100.55666666666667</v>
      </c>
      <c r="AS19" s="99">
        <v>10.4</v>
      </c>
      <c r="AT19" s="99">
        <v>452.75</v>
      </c>
      <c r="AU19" s="99">
        <v>3.7900000000000005</v>
      </c>
      <c r="AV19" s="99">
        <v>10.333333333333334</v>
      </c>
      <c r="AW19" s="99">
        <v>4.2233333333333336</v>
      </c>
      <c r="AX19" s="99">
        <v>20.150000000000002</v>
      </c>
      <c r="AY19" s="99">
        <v>29.916666666666668</v>
      </c>
      <c r="AZ19" s="99">
        <v>2.3166666666666669</v>
      </c>
      <c r="BA19" s="99">
        <v>1.1333333333333335</v>
      </c>
      <c r="BB19" s="99">
        <v>14.5</v>
      </c>
      <c r="BC19" s="99">
        <v>26.033333333333331</v>
      </c>
      <c r="BD19" s="99">
        <v>20.22</v>
      </c>
      <c r="BE19" s="99">
        <v>22.58</v>
      </c>
      <c r="BF19" s="99">
        <v>60.556666666666672</v>
      </c>
      <c r="BG19" s="99">
        <v>4.8319444444444448</v>
      </c>
      <c r="BH19" s="99">
        <v>9.6300000000000008</v>
      </c>
      <c r="BI19" s="99">
        <v>5</v>
      </c>
      <c r="BJ19" s="99">
        <v>2.6466666666666665</v>
      </c>
      <c r="BK19" s="99">
        <v>69.333333333333329</v>
      </c>
      <c r="BL19" s="99">
        <v>9.7633333333333336</v>
      </c>
      <c r="BM19" s="99">
        <v>6.97</v>
      </c>
    </row>
    <row r="20" spans="1:65" x14ac:dyDescent="0.15">
      <c r="A20" s="13">
        <v>422380300</v>
      </c>
      <c r="B20" s="14" t="s">
        <v>211</v>
      </c>
      <c r="C20" s="14" t="s">
        <v>212</v>
      </c>
      <c r="D20" s="14" t="s">
        <v>213</v>
      </c>
      <c r="E20" s="99">
        <v>10.941526255026403</v>
      </c>
      <c r="F20" s="99">
        <v>5.1186041425037088</v>
      </c>
      <c r="G20" s="99">
        <v>5.2042048326881449</v>
      </c>
      <c r="H20" s="99">
        <v>1.8825193611279143</v>
      </c>
      <c r="I20" s="99">
        <v>1.3012999514325696</v>
      </c>
      <c r="J20" s="99">
        <v>1.9155181503699517</v>
      </c>
      <c r="K20" s="99">
        <v>2.6928567495374263</v>
      </c>
      <c r="L20" s="99">
        <v>1.7917701948858149</v>
      </c>
      <c r="M20" s="99">
        <v>5.1855253559987018</v>
      </c>
      <c r="N20" s="99">
        <v>4.0268108832700555</v>
      </c>
      <c r="O20" s="99">
        <v>0.68227214388036994</v>
      </c>
      <c r="P20" s="99">
        <v>1.3105707602353112</v>
      </c>
      <c r="Q20" s="99">
        <v>4.6795883071507793</v>
      </c>
      <c r="R20" s="99">
        <v>4.3962077402902127</v>
      </c>
      <c r="S20" s="99">
        <v>5.7193675961866619</v>
      </c>
      <c r="T20" s="99">
        <v>3.2822336973546622</v>
      </c>
      <c r="U20" s="99">
        <v>5.1347488409920707</v>
      </c>
      <c r="V20" s="99">
        <v>1.5554181423899944</v>
      </c>
      <c r="W20" s="99">
        <v>2.4901146186864587</v>
      </c>
      <c r="X20" s="99">
        <v>2.6362839308210049</v>
      </c>
      <c r="Y20" s="99">
        <v>24.636426360910534</v>
      </c>
      <c r="Z20" s="99">
        <v>5.0116647466291715</v>
      </c>
      <c r="AA20" s="99">
        <v>3.5381049433859668</v>
      </c>
      <c r="AB20" s="99">
        <v>1.6632321853383305</v>
      </c>
      <c r="AC20" s="99">
        <v>2.9684320829593731</v>
      </c>
      <c r="AD20" s="99">
        <v>2.4224164634100149</v>
      </c>
      <c r="AE20" s="92">
        <v>1812.7006748886749</v>
      </c>
      <c r="AF20" s="92">
        <v>591835.86449154047</v>
      </c>
      <c r="AG20" s="100">
        <v>4.8337933524337648</v>
      </c>
      <c r="AH20" s="92">
        <v>2335.749345928868</v>
      </c>
      <c r="AI20" s="99" t="s">
        <v>829</v>
      </c>
      <c r="AJ20" s="99">
        <v>82.452023028578239</v>
      </c>
      <c r="AK20" s="99">
        <v>65.574064562473907</v>
      </c>
      <c r="AL20" s="99">
        <v>148.02608759105215</v>
      </c>
      <c r="AM20" s="99">
        <v>186.28983804598397</v>
      </c>
      <c r="AN20" s="99">
        <v>64.540803819555421</v>
      </c>
      <c r="AO20" s="101">
        <v>4.3626323317934359</v>
      </c>
      <c r="AP20" s="99">
        <v>142.35080187424771</v>
      </c>
      <c r="AQ20" s="99">
        <v>125.56545685846794</v>
      </c>
      <c r="AR20" s="99">
        <v>113.54216377542171</v>
      </c>
      <c r="AS20" s="99">
        <v>10.953627753468536</v>
      </c>
      <c r="AT20" s="99">
        <v>475.58974113174037</v>
      </c>
      <c r="AU20" s="99">
        <v>6.8006545577898052</v>
      </c>
      <c r="AV20" s="99">
        <v>13.518776298564594</v>
      </c>
      <c r="AW20" s="99">
        <v>5.3245277420952108</v>
      </c>
      <c r="AX20" s="99">
        <v>25.378002477342779</v>
      </c>
      <c r="AY20" s="99">
        <v>53.476013471292369</v>
      </c>
      <c r="AZ20" s="99">
        <v>1.8731940926935404</v>
      </c>
      <c r="BA20" s="99">
        <v>0.99225336425864208</v>
      </c>
      <c r="BB20" s="99">
        <v>15.316486513416914</v>
      </c>
      <c r="BC20" s="99">
        <v>56.090986828673785</v>
      </c>
      <c r="BD20" s="99">
        <v>30.072485306799852</v>
      </c>
      <c r="BE20" s="99">
        <v>45.138256251892045</v>
      </c>
      <c r="BF20" s="99">
        <v>93.088429292652521</v>
      </c>
      <c r="BG20" s="99">
        <v>8.1442611899497379</v>
      </c>
      <c r="BH20" s="99">
        <v>12.203148325963426</v>
      </c>
      <c r="BI20" s="99">
        <v>17.83510650894836</v>
      </c>
      <c r="BJ20" s="99">
        <v>2.437316843199298</v>
      </c>
      <c r="BK20" s="99">
        <v>62.609871091395327</v>
      </c>
      <c r="BL20" s="99">
        <v>9.4377036624499748</v>
      </c>
      <c r="BM20" s="99">
        <v>7.4896604954278621</v>
      </c>
    </row>
    <row r="21" spans="1:65" x14ac:dyDescent="0.15">
      <c r="A21" s="13">
        <v>429420400</v>
      </c>
      <c r="B21" s="14" t="s">
        <v>211</v>
      </c>
      <c r="C21" s="14" t="s">
        <v>214</v>
      </c>
      <c r="D21" s="14" t="s">
        <v>216</v>
      </c>
      <c r="E21" s="99">
        <v>15.600000000000001</v>
      </c>
      <c r="F21" s="99">
        <v>5.9333333333333336</v>
      </c>
      <c r="G21" s="99">
        <v>5.0233333333333334</v>
      </c>
      <c r="H21" s="99">
        <v>1.8333333333333333</v>
      </c>
      <c r="I21" s="99">
        <v>1.6966666666666665</v>
      </c>
      <c r="J21" s="99">
        <v>2.1466666666666665</v>
      </c>
      <c r="K21" s="99">
        <v>3.0466666666666669</v>
      </c>
      <c r="L21" s="99">
        <v>1.79</v>
      </c>
      <c r="M21" s="99">
        <v>5.63</v>
      </c>
      <c r="N21" s="99">
        <v>4.38</v>
      </c>
      <c r="O21" s="99">
        <v>0.64333333333333331</v>
      </c>
      <c r="P21" s="99">
        <v>1.42</v>
      </c>
      <c r="Q21" s="99">
        <v>5.1333333333333337</v>
      </c>
      <c r="R21" s="99">
        <v>4.5133333333333328</v>
      </c>
      <c r="S21" s="99">
        <v>6.6000000000000005</v>
      </c>
      <c r="T21" s="99">
        <v>3.8833333333333333</v>
      </c>
      <c r="U21" s="99">
        <v>5.19</v>
      </c>
      <c r="V21" s="99">
        <v>1.8133333333333332</v>
      </c>
      <c r="W21" s="99">
        <v>2.4266666666666663</v>
      </c>
      <c r="X21" s="99">
        <v>2.44</v>
      </c>
      <c r="Y21" s="99">
        <v>24.430000000000003</v>
      </c>
      <c r="Z21" s="99">
        <v>5.8566666666666665</v>
      </c>
      <c r="AA21" s="99">
        <v>3.57</v>
      </c>
      <c r="AB21" s="99">
        <v>1.9633333333333336</v>
      </c>
      <c r="AC21" s="99">
        <v>4.1399999999999997</v>
      </c>
      <c r="AD21" s="99">
        <v>2.5500000000000003</v>
      </c>
      <c r="AE21" s="92">
        <v>1433.3333333333333</v>
      </c>
      <c r="AF21" s="92">
        <v>1004158.3333333334</v>
      </c>
      <c r="AG21" s="100">
        <v>4.8800000000000425</v>
      </c>
      <c r="AH21" s="92">
        <v>3996.0620835027353</v>
      </c>
      <c r="AI21" s="99">
        <v>147.64878145250921</v>
      </c>
      <c r="AJ21" s="99" t="s">
        <v>829</v>
      </c>
      <c r="AK21" s="99" t="s">
        <v>829</v>
      </c>
      <c r="AL21" s="99">
        <v>147.64878145250921</v>
      </c>
      <c r="AM21" s="99">
        <v>184.64095</v>
      </c>
      <c r="AN21" s="99">
        <v>36.633333333333333</v>
      </c>
      <c r="AO21" s="101">
        <v>4.4733333333333336</v>
      </c>
      <c r="AP21" s="99">
        <v>109.83333333333333</v>
      </c>
      <c r="AQ21" s="99">
        <v>106.76333333333334</v>
      </c>
      <c r="AR21" s="99">
        <v>110</v>
      </c>
      <c r="AS21" s="99">
        <v>11.423333333333332</v>
      </c>
      <c r="AT21" s="99">
        <v>466.31333333333333</v>
      </c>
      <c r="AU21" s="99">
        <v>6.9899999999999993</v>
      </c>
      <c r="AV21" s="99">
        <v>12.339999999999998</v>
      </c>
      <c r="AW21" s="99">
        <v>4.8566666666666665</v>
      </c>
      <c r="AX21" s="99">
        <v>19.166666666666668</v>
      </c>
      <c r="AY21" s="99">
        <v>44.306666666666672</v>
      </c>
      <c r="AZ21" s="99">
        <v>2.6233333333333335</v>
      </c>
      <c r="BA21" s="99">
        <v>1.3533333333333335</v>
      </c>
      <c r="BB21" s="99">
        <v>15.576666666666666</v>
      </c>
      <c r="BC21" s="99">
        <v>53.333333333333336</v>
      </c>
      <c r="BD21" s="99">
        <v>40.916666666666664</v>
      </c>
      <c r="BE21" s="99">
        <v>48.043333333333329</v>
      </c>
      <c r="BF21" s="99">
        <v>75.833333333333329</v>
      </c>
      <c r="BG21" s="99">
        <v>10.666666666666666</v>
      </c>
      <c r="BH21" s="99">
        <v>10.126666666666667</v>
      </c>
      <c r="BI21" s="99">
        <v>18</v>
      </c>
      <c r="BJ21" s="99">
        <v>3.99</v>
      </c>
      <c r="BK21" s="99">
        <v>68.833333333333329</v>
      </c>
      <c r="BL21" s="99">
        <v>11.99</v>
      </c>
      <c r="BM21" s="99">
        <v>12.246666666666668</v>
      </c>
    </row>
    <row r="22" spans="1:65" x14ac:dyDescent="0.15">
      <c r="A22" s="13">
        <v>438060600</v>
      </c>
      <c r="B22" s="14" t="s">
        <v>211</v>
      </c>
      <c r="C22" s="14" t="s">
        <v>217</v>
      </c>
      <c r="D22" s="14" t="s">
        <v>218</v>
      </c>
      <c r="E22" s="99">
        <v>14.656666666666666</v>
      </c>
      <c r="F22" s="99">
        <v>5.7866666666666662</v>
      </c>
      <c r="G22" s="99">
        <v>4.793333333333333</v>
      </c>
      <c r="H22" s="99">
        <v>1.6533333333333333</v>
      </c>
      <c r="I22" s="99">
        <v>1.0533333333333335</v>
      </c>
      <c r="J22" s="99">
        <v>2.0633333333333335</v>
      </c>
      <c r="K22" s="99">
        <v>2.5099999999999998</v>
      </c>
      <c r="L22" s="99">
        <v>1.2</v>
      </c>
      <c r="M22" s="99">
        <v>4.4633333333333338</v>
      </c>
      <c r="N22" s="99">
        <v>3.0966666666666671</v>
      </c>
      <c r="O22" s="99">
        <v>0.59666666666666668</v>
      </c>
      <c r="P22" s="99">
        <v>1.74</v>
      </c>
      <c r="Q22" s="99">
        <v>3.7633333333333332</v>
      </c>
      <c r="R22" s="99">
        <v>3.9966666666666666</v>
      </c>
      <c r="S22" s="99">
        <v>5.8233333333333333</v>
      </c>
      <c r="T22" s="99">
        <v>2.6633333333333336</v>
      </c>
      <c r="U22" s="99">
        <v>4.41</v>
      </c>
      <c r="V22" s="99">
        <v>1.4133333333333333</v>
      </c>
      <c r="W22" s="99">
        <v>2.06</v>
      </c>
      <c r="X22" s="99">
        <v>1.76</v>
      </c>
      <c r="Y22" s="99">
        <v>20.123333333333335</v>
      </c>
      <c r="Z22" s="99">
        <v>5.7666666666666657</v>
      </c>
      <c r="AA22" s="99">
        <v>2.8866666666666667</v>
      </c>
      <c r="AB22" s="99">
        <v>1.21</v>
      </c>
      <c r="AC22" s="99">
        <v>3.4233333333333333</v>
      </c>
      <c r="AD22" s="99">
        <v>2.0533333333333332</v>
      </c>
      <c r="AE22" s="92">
        <v>2083.2199999999998</v>
      </c>
      <c r="AF22" s="92">
        <v>497560.66666666669</v>
      </c>
      <c r="AG22" s="100">
        <v>4.7133333333334093</v>
      </c>
      <c r="AH22" s="92">
        <v>1956.2532807644166</v>
      </c>
      <c r="AI22" s="99">
        <v>187.69821581622989</v>
      </c>
      <c r="AJ22" s="99" t="s">
        <v>829</v>
      </c>
      <c r="AK22" s="99" t="s">
        <v>829</v>
      </c>
      <c r="AL22" s="99">
        <v>187.69821581622989</v>
      </c>
      <c r="AM22" s="99">
        <v>185.99095</v>
      </c>
      <c r="AN22" s="99">
        <v>55.483333333333341</v>
      </c>
      <c r="AO22" s="101">
        <v>4.2976666666666672</v>
      </c>
      <c r="AP22" s="99">
        <v>117.08333333333333</v>
      </c>
      <c r="AQ22" s="99">
        <v>99</v>
      </c>
      <c r="AR22" s="99">
        <v>99</v>
      </c>
      <c r="AS22" s="99">
        <v>13.506666666666668</v>
      </c>
      <c r="AT22" s="99">
        <v>471.44</v>
      </c>
      <c r="AU22" s="99">
        <v>4.5233333333333334</v>
      </c>
      <c r="AV22" s="99">
        <v>12.146666666666668</v>
      </c>
      <c r="AW22" s="99">
        <v>4.24</v>
      </c>
      <c r="AX22" s="99">
        <v>19.25</v>
      </c>
      <c r="AY22" s="99">
        <v>50.833333333333336</v>
      </c>
      <c r="AZ22" s="99">
        <v>2.2200000000000002</v>
      </c>
      <c r="BA22" s="99">
        <v>0.96666666666666667</v>
      </c>
      <c r="BB22" s="99">
        <v>12.020000000000001</v>
      </c>
      <c r="BC22" s="99">
        <v>19.04</v>
      </c>
      <c r="BD22" s="99">
        <v>19.873333333333331</v>
      </c>
      <c r="BE22" s="99">
        <v>28.766666666666666</v>
      </c>
      <c r="BF22" s="99">
        <v>77.62</v>
      </c>
      <c r="BG22" s="99">
        <v>9.99</v>
      </c>
      <c r="BH22" s="99">
        <v>10.530000000000001</v>
      </c>
      <c r="BI22" s="99">
        <v>16.03</v>
      </c>
      <c r="BJ22" s="99">
        <v>2.4333333333333331</v>
      </c>
      <c r="BK22" s="99">
        <v>60.5</v>
      </c>
      <c r="BL22" s="99">
        <v>10.573333333333332</v>
      </c>
      <c r="BM22" s="99">
        <v>8.7733333333333334</v>
      </c>
    </row>
    <row r="23" spans="1:65" x14ac:dyDescent="0.15">
      <c r="A23" s="13">
        <v>439150650</v>
      </c>
      <c r="B23" s="14" t="s">
        <v>211</v>
      </c>
      <c r="C23" s="14" t="s">
        <v>220</v>
      </c>
      <c r="D23" s="14" t="s">
        <v>221</v>
      </c>
      <c r="E23" s="99">
        <v>13.816666666666668</v>
      </c>
      <c r="F23" s="99">
        <v>4.46</v>
      </c>
      <c r="G23" s="99">
        <v>4.6400000000000006</v>
      </c>
      <c r="H23" s="99">
        <v>1.8033333333333335</v>
      </c>
      <c r="I23" s="99">
        <v>1.08</v>
      </c>
      <c r="J23" s="99">
        <v>1.99</v>
      </c>
      <c r="K23" s="99">
        <v>2.4966666666666666</v>
      </c>
      <c r="L23" s="99">
        <v>1.0733333333333335</v>
      </c>
      <c r="M23" s="99">
        <v>4.003333333333333</v>
      </c>
      <c r="N23" s="99">
        <v>3.11</v>
      </c>
      <c r="O23" s="99">
        <v>0.66</v>
      </c>
      <c r="P23" s="99">
        <v>1.5200000000000002</v>
      </c>
      <c r="Q23" s="99">
        <v>4.2066666666666661</v>
      </c>
      <c r="R23" s="99">
        <v>3.91</v>
      </c>
      <c r="S23" s="99">
        <v>5.5366666666666662</v>
      </c>
      <c r="T23" s="99">
        <v>2.9</v>
      </c>
      <c r="U23" s="99">
        <v>4.7</v>
      </c>
      <c r="V23" s="99">
        <v>1.2733333333333334</v>
      </c>
      <c r="W23" s="99">
        <v>2.06</v>
      </c>
      <c r="X23" s="99">
        <v>1.7299999999999998</v>
      </c>
      <c r="Y23" s="99">
        <v>20.63</v>
      </c>
      <c r="Z23" s="99">
        <v>4.97</v>
      </c>
      <c r="AA23" s="99">
        <v>3.2133333333333334</v>
      </c>
      <c r="AB23" s="99">
        <v>1.49</v>
      </c>
      <c r="AC23" s="99">
        <v>3.39</v>
      </c>
      <c r="AD23" s="99">
        <v>2.31</v>
      </c>
      <c r="AE23" s="92">
        <v>1803.7766666666666</v>
      </c>
      <c r="AF23" s="92">
        <v>659498.33333333337</v>
      </c>
      <c r="AG23" s="100">
        <v>4.8600000000000385</v>
      </c>
      <c r="AH23" s="92">
        <v>2634.5743016286124</v>
      </c>
      <c r="AI23" s="99" t="s">
        <v>829</v>
      </c>
      <c r="AJ23" s="99">
        <v>82.139165103255266</v>
      </c>
      <c r="AK23" s="99">
        <v>67.922318366461326</v>
      </c>
      <c r="AL23" s="99">
        <v>150.06148346971659</v>
      </c>
      <c r="AM23" s="99">
        <v>186.89095</v>
      </c>
      <c r="AN23" s="99">
        <v>61.02</v>
      </c>
      <c r="AO23" s="101">
        <v>4.3066666666666675</v>
      </c>
      <c r="AP23" s="99">
        <v>103.55333333333333</v>
      </c>
      <c r="AQ23" s="99">
        <v>113.85666666666667</v>
      </c>
      <c r="AR23" s="99">
        <v>97.333333333333329</v>
      </c>
      <c r="AS23" s="99">
        <v>10.146666666666667</v>
      </c>
      <c r="AT23" s="99">
        <v>492.40666666666669</v>
      </c>
      <c r="AU23" s="99">
        <v>6.8900000000000006</v>
      </c>
      <c r="AV23" s="99">
        <v>12.073333333333332</v>
      </c>
      <c r="AW23" s="99">
        <v>4.8966666666666674</v>
      </c>
      <c r="AX23" s="99">
        <v>24.33</v>
      </c>
      <c r="AY23" s="99">
        <v>58.443333333333328</v>
      </c>
      <c r="AZ23" s="99">
        <v>1.9833333333333332</v>
      </c>
      <c r="BA23" s="99">
        <v>1.1033333333333333</v>
      </c>
      <c r="BB23" s="99">
        <v>16.386666666666667</v>
      </c>
      <c r="BC23" s="99">
        <v>48.276666666666664</v>
      </c>
      <c r="BD23" s="99">
        <v>37.686666666666667</v>
      </c>
      <c r="BE23" s="99">
        <v>47.609999999999992</v>
      </c>
      <c r="BF23" s="99">
        <v>102.07333333333332</v>
      </c>
      <c r="BG23" s="99">
        <v>8.3527777777777779</v>
      </c>
      <c r="BH23" s="99">
        <v>9.8800000000000008</v>
      </c>
      <c r="BI23" s="99">
        <v>14.223333333333334</v>
      </c>
      <c r="BJ23" s="99">
        <v>3.456666666666667</v>
      </c>
      <c r="BK23" s="99">
        <v>54.640000000000008</v>
      </c>
      <c r="BL23" s="99">
        <v>10.32</v>
      </c>
      <c r="BM23" s="99">
        <v>6.8766666666666678</v>
      </c>
    </row>
    <row r="24" spans="1:65" x14ac:dyDescent="0.15">
      <c r="A24" s="13">
        <v>438060750</v>
      </c>
      <c r="B24" s="14" t="s">
        <v>211</v>
      </c>
      <c r="C24" s="14" t="s">
        <v>217</v>
      </c>
      <c r="D24" s="14" t="s">
        <v>219</v>
      </c>
      <c r="E24" s="99">
        <v>13.103333333333333</v>
      </c>
      <c r="F24" s="99">
        <v>4.1333333333333337</v>
      </c>
      <c r="G24" s="99">
        <v>4.5699999999999994</v>
      </c>
      <c r="H24" s="99">
        <v>1.6233333333333333</v>
      </c>
      <c r="I24" s="99">
        <v>1.2166666666666666</v>
      </c>
      <c r="J24" s="99">
        <v>2.0933333333333333</v>
      </c>
      <c r="K24" s="99">
        <v>2.38</v>
      </c>
      <c r="L24" s="99">
        <v>1.1466666666666667</v>
      </c>
      <c r="M24" s="99">
        <v>4.3666666666666663</v>
      </c>
      <c r="N24" s="99">
        <v>2.5666666666666669</v>
      </c>
      <c r="O24" s="99">
        <v>0.55666666666666664</v>
      </c>
      <c r="P24" s="99">
        <v>1.2433333333333334</v>
      </c>
      <c r="Q24" s="99">
        <v>3.6633333333333336</v>
      </c>
      <c r="R24" s="99">
        <v>3.1433333333333331</v>
      </c>
      <c r="S24" s="99">
        <v>5.45</v>
      </c>
      <c r="T24" s="99">
        <v>2.5466666666666669</v>
      </c>
      <c r="U24" s="99">
        <v>4.68</v>
      </c>
      <c r="V24" s="99">
        <v>1.3766666666666667</v>
      </c>
      <c r="W24" s="99">
        <v>2.3400000000000003</v>
      </c>
      <c r="X24" s="99">
        <v>1.9366666666666668</v>
      </c>
      <c r="Y24" s="99">
        <v>20.986666666666668</v>
      </c>
      <c r="Z24" s="99">
        <v>4.5</v>
      </c>
      <c r="AA24" s="99">
        <v>2.81</v>
      </c>
      <c r="AB24" s="99">
        <v>1.28</v>
      </c>
      <c r="AC24" s="99">
        <v>2.4500000000000002</v>
      </c>
      <c r="AD24" s="99">
        <v>1.5866666666666667</v>
      </c>
      <c r="AE24" s="92">
        <v>1706.5566666666666</v>
      </c>
      <c r="AF24" s="92">
        <v>433490</v>
      </c>
      <c r="AG24" s="100">
        <v>4.0838888888889144</v>
      </c>
      <c r="AH24" s="92">
        <v>1575.2568250109332</v>
      </c>
      <c r="AI24" s="99" t="s">
        <v>829</v>
      </c>
      <c r="AJ24" s="99">
        <v>195.7422300280376</v>
      </c>
      <c r="AK24" s="99">
        <v>68.820819260168051</v>
      </c>
      <c r="AL24" s="99">
        <v>264.56304928820566</v>
      </c>
      <c r="AM24" s="99">
        <v>185.63094999999998</v>
      </c>
      <c r="AN24" s="99">
        <v>36.22</v>
      </c>
      <c r="AO24" s="101">
        <v>4.1333333333333337</v>
      </c>
      <c r="AP24" s="99">
        <v>76.33</v>
      </c>
      <c r="AQ24" s="99">
        <v>76.946666666666673</v>
      </c>
      <c r="AR24" s="99">
        <v>102.94333333333333</v>
      </c>
      <c r="AS24" s="99">
        <v>10.213333333333333</v>
      </c>
      <c r="AT24" s="99">
        <v>476.51333333333332</v>
      </c>
      <c r="AU24" s="99">
        <v>5.4233333333333347</v>
      </c>
      <c r="AV24" s="99">
        <v>12.756666666666666</v>
      </c>
      <c r="AW24" s="99">
        <v>4.5566666666666675</v>
      </c>
      <c r="AX24" s="99">
        <v>20.556666666666668</v>
      </c>
      <c r="AY24" s="99">
        <v>30.876666666666665</v>
      </c>
      <c r="AZ24" s="99">
        <v>1.7866666666666664</v>
      </c>
      <c r="BA24" s="99">
        <v>1.07</v>
      </c>
      <c r="BB24" s="99">
        <v>11.816666666666668</v>
      </c>
      <c r="BC24" s="99">
        <v>25.33</v>
      </c>
      <c r="BD24" s="99">
        <v>25.666666666666668</v>
      </c>
      <c r="BE24" s="99">
        <v>25.02333333333333</v>
      </c>
      <c r="BF24" s="99">
        <v>93.780000000000015</v>
      </c>
      <c r="BG24" s="99">
        <v>8.8830555555555559</v>
      </c>
      <c r="BH24" s="99">
        <v>11.823333333333332</v>
      </c>
      <c r="BI24" s="99">
        <v>16.666666666666668</v>
      </c>
      <c r="BJ24" s="99">
        <v>2.5700000000000003</v>
      </c>
      <c r="BK24" s="99">
        <v>54.319999999999993</v>
      </c>
      <c r="BL24" s="99">
        <v>9.9066666666666663</v>
      </c>
      <c r="BM24" s="99">
        <v>6.45</v>
      </c>
    </row>
    <row r="25" spans="1:65" x14ac:dyDescent="0.15">
      <c r="A25" s="13">
        <v>446060850</v>
      </c>
      <c r="B25" s="14" t="s">
        <v>211</v>
      </c>
      <c r="C25" s="14" t="s">
        <v>222</v>
      </c>
      <c r="D25" s="14" t="s">
        <v>223</v>
      </c>
      <c r="E25" s="99">
        <v>12.19</v>
      </c>
      <c r="F25" s="99">
        <v>5.16</v>
      </c>
      <c r="G25" s="99">
        <v>4.6633333333333331</v>
      </c>
      <c r="H25" s="99">
        <v>1.47</v>
      </c>
      <c r="I25" s="99">
        <v>1.2333333333333334</v>
      </c>
      <c r="J25" s="99">
        <v>2.3666666666666667</v>
      </c>
      <c r="K25" s="99">
        <v>2.2166666666666668</v>
      </c>
      <c r="L25" s="99">
        <v>1.2566666666666666</v>
      </c>
      <c r="M25" s="99">
        <v>4.43</v>
      </c>
      <c r="N25" s="99">
        <v>3.6633333333333336</v>
      </c>
      <c r="O25" s="99">
        <v>0.69000000000000006</v>
      </c>
      <c r="P25" s="99">
        <v>1.4166666666666667</v>
      </c>
      <c r="Q25" s="99">
        <v>4.2733333333333334</v>
      </c>
      <c r="R25" s="99">
        <v>4.03</v>
      </c>
      <c r="S25" s="99">
        <v>5.9666666666666659</v>
      </c>
      <c r="T25" s="99">
        <v>2.686666666666667</v>
      </c>
      <c r="U25" s="99">
        <v>4.8933333333333335</v>
      </c>
      <c r="V25" s="99">
        <v>1.3366666666666667</v>
      </c>
      <c r="W25" s="99">
        <v>2.36</v>
      </c>
      <c r="X25" s="99">
        <v>2.293333333333333</v>
      </c>
      <c r="Y25" s="99">
        <v>19.27</v>
      </c>
      <c r="Z25" s="99">
        <v>5.0799999999999992</v>
      </c>
      <c r="AA25" s="99">
        <v>3.3000000000000003</v>
      </c>
      <c r="AB25" s="99">
        <v>1.4333333333333333</v>
      </c>
      <c r="AC25" s="99">
        <v>3.2366666666666668</v>
      </c>
      <c r="AD25" s="99">
        <v>2.3233333333333333</v>
      </c>
      <c r="AE25" s="92">
        <v>1409.9066666666668</v>
      </c>
      <c r="AF25" s="92">
        <v>481931.33333333331</v>
      </c>
      <c r="AG25" s="100">
        <v>4.6883333333334001</v>
      </c>
      <c r="AH25" s="92">
        <v>1880.0408828134923</v>
      </c>
      <c r="AI25" s="99" t="s">
        <v>829</v>
      </c>
      <c r="AJ25" s="99">
        <v>103.78131716108169</v>
      </c>
      <c r="AK25" s="99">
        <v>69.052499637916853</v>
      </c>
      <c r="AL25" s="99">
        <v>172.83381679899855</v>
      </c>
      <c r="AM25" s="99">
        <v>186.25885000000002</v>
      </c>
      <c r="AN25" s="99">
        <v>62</v>
      </c>
      <c r="AO25" s="101">
        <v>4.089666666666667</v>
      </c>
      <c r="AP25" s="99">
        <v>108.10333333333334</v>
      </c>
      <c r="AQ25" s="99">
        <v>140</v>
      </c>
      <c r="AR25" s="99">
        <v>101.33333333333333</v>
      </c>
      <c r="AS25" s="99">
        <v>10.686666666666667</v>
      </c>
      <c r="AT25" s="99">
        <v>449.55</v>
      </c>
      <c r="AU25" s="99">
        <v>6.3666666666666671</v>
      </c>
      <c r="AV25" s="99">
        <v>12.756666666666668</v>
      </c>
      <c r="AW25" s="99">
        <v>4.4033333333333333</v>
      </c>
      <c r="AX25" s="99">
        <v>24.5</v>
      </c>
      <c r="AY25" s="99">
        <v>39.5</v>
      </c>
      <c r="AZ25" s="99">
        <v>2.68</v>
      </c>
      <c r="BA25" s="99">
        <v>1.2266666666666668</v>
      </c>
      <c r="BB25" s="99">
        <v>18.666666666666668</v>
      </c>
      <c r="BC25" s="99">
        <v>37.993333333333332</v>
      </c>
      <c r="BD25" s="99">
        <v>29.77333333333333</v>
      </c>
      <c r="BE25" s="99">
        <v>31</v>
      </c>
      <c r="BF25" s="99">
        <v>74.819999999999993</v>
      </c>
      <c r="BG25" s="99">
        <v>14</v>
      </c>
      <c r="BH25" s="99">
        <v>11.543333333333335</v>
      </c>
      <c r="BI25" s="99">
        <v>9.4700000000000006</v>
      </c>
      <c r="BJ25" s="99">
        <v>3.4633333333333334</v>
      </c>
      <c r="BK25" s="99">
        <v>62</v>
      </c>
      <c r="BL25" s="99">
        <v>10.293333333333333</v>
      </c>
      <c r="BM25" s="99">
        <v>9.0233333333333334</v>
      </c>
    </row>
    <row r="26" spans="1:65" x14ac:dyDescent="0.15">
      <c r="A26" s="13">
        <v>449740900</v>
      </c>
      <c r="B26" s="14" t="s">
        <v>211</v>
      </c>
      <c r="C26" s="14" t="s">
        <v>224</v>
      </c>
      <c r="D26" s="14" t="s">
        <v>225</v>
      </c>
      <c r="E26" s="99">
        <v>11.661808865408803</v>
      </c>
      <c r="F26" s="99">
        <v>5.1101939447683913</v>
      </c>
      <c r="G26" s="99">
        <v>5.1360714920035546</v>
      </c>
      <c r="H26" s="99">
        <v>1.5752804442883532</v>
      </c>
      <c r="I26" s="99">
        <v>1.346106601829989</v>
      </c>
      <c r="J26" s="99">
        <v>1.9323967644258158</v>
      </c>
      <c r="K26" s="99">
        <v>2.5737747608784791</v>
      </c>
      <c r="L26" s="99">
        <v>1.2858010272935791</v>
      </c>
      <c r="M26" s="99">
        <v>4.3909232003855845</v>
      </c>
      <c r="N26" s="99">
        <v>3.0151463591371925</v>
      </c>
      <c r="O26" s="99">
        <v>0.59951647358913807</v>
      </c>
      <c r="P26" s="99">
        <v>1.3972786401342898</v>
      </c>
      <c r="Q26" s="99">
        <v>3.6558312789791358</v>
      </c>
      <c r="R26" s="99">
        <v>4.1985444734045698</v>
      </c>
      <c r="S26" s="99">
        <v>5.9250694223846567</v>
      </c>
      <c r="T26" s="99">
        <v>2.8231600774293146</v>
      </c>
      <c r="U26" s="99">
        <v>4.7929025010633817</v>
      </c>
      <c r="V26" s="99">
        <v>1.2938853377193389</v>
      </c>
      <c r="W26" s="99">
        <v>2.0056491136969163</v>
      </c>
      <c r="X26" s="99">
        <v>2.126486905346797</v>
      </c>
      <c r="Y26" s="99">
        <v>19.608744295623715</v>
      </c>
      <c r="Z26" s="99">
        <v>4.7389103979147711</v>
      </c>
      <c r="AA26" s="99">
        <v>3.1964383324367258</v>
      </c>
      <c r="AB26" s="99">
        <v>1.3905841922320654</v>
      </c>
      <c r="AC26" s="99">
        <v>2.9512083697244438</v>
      </c>
      <c r="AD26" s="99">
        <v>1.7624749580816674</v>
      </c>
      <c r="AE26" s="92">
        <v>1130.6889712288778</v>
      </c>
      <c r="AF26" s="92">
        <v>403076.39640876232</v>
      </c>
      <c r="AG26" s="100">
        <v>4.710152350040218</v>
      </c>
      <c r="AH26" s="92">
        <v>1573.8301790519051</v>
      </c>
      <c r="AI26" s="99">
        <v>206.0654512779773</v>
      </c>
      <c r="AJ26" s="99" t="s">
        <v>829</v>
      </c>
      <c r="AK26" s="99" t="s">
        <v>829</v>
      </c>
      <c r="AL26" s="99">
        <v>206.0654512779773</v>
      </c>
      <c r="AM26" s="99">
        <v>180.92138012340422</v>
      </c>
      <c r="AN26" s="99">
        <v>43.423164539881718</v>
      </c>
      <c r="AO26" s="101">
        <v>4.1860439597417827</v>
      </c>
      <c r="AP26" s="99">
        <v>110.58388013553387</v>
      </c>
      <c r="AQ26" s="99">
        <v>110.24428955729252</v>
      </c>
      <c r="AR26" s="99">
        <v>117.10327982156248</v>
      </c>
      <c r="AS26" s="99">
        <v>11.983660626338347</v>
      </c>
      <c r="AT26" s="99">
        <v>484.06787351671665</v>
      </c>
      <c r="AU26" s="99">
        <v>6.5996508796994418</v>
      </c>
      <c r="AV26" s="99">
        <v>12.088294545604896</v>
      </c>
      <c r="AW26" s="99">
        <v>4.7263543456813881</v>
      </c>
      <c r="AX26" s="99">
        <v>18.694165181798496</v>
      </c>
      <c r="AY26" s="99">
        <v>30.743159288847149</v>
      </c>
      <c r="AZ26" s="99">
        <v>1.8515545984197992</v>
      </c>
      <c r="BA26" s="99">
        <v>1.1884337120847031</v>
      </c>
      <c r="BB26" s="99">
        <v>13.643606411398045</v>
      </c>
      <c r="BC26" s="99">
        <v>31.797276181599432</v>
      </c>
      <c r="BD26" s="99">
        <v>20.505097409031048</v>
      </c>
      <c r="BE26" s="99">
        <v>34.652095936222523</v>
      </c>
      <c r="BF26" s="99">
        <v>73.30554529864672</v>
      </c>
      <c r="BG26" s="99">
        <v>16.217936682315422</v>
      </c>
      <c r="BH26" s="99">
        <v>9.2961536338179993</v>
      </c>
      <c r="BI26" s="99">
        <v>11.290961656941372</v>
      </c>
      <c r="BJ26" s="99">
        <v>2.5761373241029806</v>
      </c>
      <c r="BK26" s="99">
        <v>68.117248977597583</v>
      </c>
      <c r="BL26" s="99">
        <v>10.32262089394594</v>
      </c>
      <c r="BM26" s="99">
        <v>7.101109756455771</v>
      </c>
    </row>
    <row r="27" spans="1:65" x14ac:dyDescent="0.15">
      <c r="A27" s="13">
        <v>530780125</v>
      </c>
      <c r="B27" s="14" t="s">
        <v>226</v>
      </c>
      <c r="C27" s="14" t="s">
        <v>233</v>
      </c>
      <c r="D27" s="14" t="s">
        <v>234</v>
      </c>
      <c r="E27" s="99">
        <v>11.413333333333332</v>
      </c>
      <c r="F27" s="99">
        <v>4.5066666666666668</v>
      </c>
      <c r="G27" s="99">
        <v>4.7399999999999993</v>
      </c>
      <c r="H27" s="99">
        <v>1.2366666666666666</v>
      </c>
      <c r="I27" s="99">
        <v>1.0466666666666669</v>
      </c>
      <c r="J27" s="99">
        <v>2.33</v>
      </c>
      <c r="K27" s="99">
        <v>1.8966666666666665</v>
      </c>
      <c r="L27" s="99">
        <v>1.1833333333333333</v>
      </c>
      <c r="M27" s="99">
        <v>3.94</v>
      </c>
      <c r="N27" s="99">
        <v>3.0400000000000005</v>
      </c>
      <c r="O27" s="99">
        <v>0.54999999999999993</v>
      </c>
      <c r="P27" s="99">
        <v>1.6566666666666665</v>
      </c>
      <c r="Q27" s="99">
        <v>3.8799999999999994</v>
      </c>
      <c r="R27" s="99">
        <v>3.5966666666666662</v>
      </c>
      <c r="S27" s="99">
        <v>4.6766666666666667</v>
      </c>
      <c r="T27" s="99">
        <v>2.7466666666666661</v>
      </c>
      <c r="U27" s="99">
        <v>3.8966666666666669</v>
      </c>
      <c r="V27" s="99">
        <v>1.2733333333333334</v>
      </c>
      <c r="W27" s="99">
        <v>1.8499999999999999</v>
      </c>
      <c r="X27" s="99">
        <v>1.76</v>
      </c>
      <c r="Y27" s="99">
        <v>19.426666666666666</v>
      </c>
      <c r="Z27" s="99">
        <v>4.2966666666666669</v>
      </c>
      <c r="AA27" s="99">
        <v>2.6766666666666672</v>
      </c>
      <c r="AB27" s="99">
        <v>0.87</v>
      </c>
      <c r="AC27" s="99">
        <v>2.2966666666666664</v>
      </c>
      <c r="AD27" s="99">
        <v>2.02</v>
      </c>
      <c r="AE27" s="92">
        <v>778.61</v>
      </c>
      <c r="AF27" s="92">
        <v>362422</v>
      </c>
      <c r="AG27" s="100">
        <v>4.7777777777778878</v>
      </c>
      <c r="AH27" s="92">
        <v>1429.1150542785356</v>
      </c>
      <c r="AI27" s="99" t="s">
        <v>829</v>
      </c>
      <c r="AJ27" s="99">
        <v>64.770125995326097</v>
      </c>
      <c r="AK27" s="99">
        <v>91.688387081208319</v>
      </c>
      <c r="AL27" s="99">
        <v>156.45851307653442</v>
      </c>
      <c r="AM27" s="99">
        <v>201.74009999999998</v>
      </c>
      <c r="AN27" s="99">
        <v>52.550000000000004</v>
      </c>
      <c r="AO27" s="101">
        <v>3.5033333333333334</v>
      </c>
      <c r="AP27" s="99">
        <v>97.526666666666657</v>
      </c>
      <c r="AQ27" s="99">
        <v>106.88666666666666</v>
      </c>
      <c r="AR27" s="99">
        <v>83.33</v>
      </c>
      <c r="AS27" s="99">
        <v>9.49</v>
      </c>
      <c r="AT27" s="99">
        <v>442.69666666666672</v>
      </c>
      <c r="AU27" s="99">
        <v>3.7900000000000005</v>
      </c>
      <c r="AV27" s="99">
        <v>9.65</v>
      </c>
      <c r="AW27" s="99">
        <v>3.7266666666666666</v>
      </c>
      <c r="AX27" s="99">
        <v>21</v>
      </c>
      <c r="AY27" s="99">
        <v>35.78</v>
      </c>
      <c r="AZ27" s="99">
        <v>1.7166666666666668</v>
      </c>
      <c r="BA27" s="99">
        <v>0.95666666666666667</v>
      </c>
      <c r="BB27" s="99">
        <v>12.280000000000001</v>
      </c>
      <c r="BC27" s="99">
        <v>31.603333333333335</v>
      </c>
      <c r="BD27" s="99">
        <v>22.349999999999998</v>
      </c>
      <c r="BE27" s="99">
        <v>33.04</v>
      </c>
      <c r="BF27" s="99">
        <v>61.669999999999995</v>
      </c>
      <c r="BG27" s="99">
        <v>6.95</v>
      </c>
      <c r="BH27" s="99">
        <v>11.5</v>
      </c>
      <c r="BI27" s="99">
        <v>14.863333333333335</v>
      </c>
      <c r="BJ27" s="99">
        <v>2.3699999999999997</v>
      </c>
      <c r="BK27" s="99">
        <v>49.333333333333336</v>
      </c>
      <c r="BL27" s="99">
        <v>9.5133333333333336</v>
      </c>
      <c r="BM27" s="99">
        <v>11.693333333333335</v>
      </c>
    </row>
    <row r="28" spans="1:65" x14ac:dyDescent="0.15">
      <c r="A28" s="13">
        <v>522220300</v>
      </c>
      <c r="B28" s="14" t="s">
        <v>226</v>
      </c>
      <c r="C28" s="14" t="s">
        <v>227</v>
      </c>
      <c r="D28" s="14" t="s">
        <v>228</v>
      </c>
      <c r="E28" s="99">
        <v>12.623333333333333</v>
      </c>
      <c r="F28" s="99">
        <v>5.47</v>
      </c>
      <c r="G28" s="99">
        <v>4.63</v>
      </c>
      <c r="H28" s="99">
        <v>1.2033333333333334</v>
      </c>
      <c r="I28" s="99">
        <v>1.0466666666666666</v>
      </c>
      <c r="J28" s="99">
        <v>2.0733333333333337</v>
      </c>
      <c r="K28" s="99">
        <v>1.8166666666666667</v>
      </c>
      <c r="L28" s="99">
        <v>1.0900000000000001</v>
      </c>
      <c r="M28" s="99">
        <v>3.6966666666666668</v>
      </c>
      <c r="N28" s="99">
        <v>3.9299999999999997</v>
      </c>
      <c r="O28" s="99">
        <v>0.41333333333333327</v>
      </c>
      <c r="P28" s="99">
        <v>1.6633333333333333</v>
      </c>
      <c r="Q28" s="99">
        <v>3.44</v>
      </c>
      <c r="R28" s="99">
        <v>3.6466666666666669</v>
      </c>
      <c r="S28" s="99">
        <v>4.7566666666666668</v>
      </c>
      <c r="T28" s="99">
        <v>2.77</v>
      </c>
      <c r="U28" s="99">
        <v>3.65</v>
      </c>
      <c r="V28" s="99">
        <v>1.3233333333333335</v>
      </c>
      <c r="W28" s="99">
        <v>1.86</v>
      </c>
      <c r="X28" s="99">
        <v>1.8366666666666667</v>
      </c>
      <c r="Y28" s="99">
        <v>19.169999999999998</v>
      </c>
      <c r="Z28" s="99">
        <v>4.916666666666667</v>
      </c>
      <c r="AA28" s="99">
        <v>2.8833333333333333</v>
      </c>
      <c r="AB28" s="99">
        <v>1.0433333333333332</v>
      </c>
      <c r="AC28" s="99">
        <v>3.0266666666666668</v>
      </c>
      <c r="AD28" s="99">
        <v>2.1633333333333336</v>
      </c>
      <c r="AE28" s="92">
        <v>933.5</v>
      </c>
      <c r="AF28" s="92">
        <v>370991.66666666669</v>
      </c>
      <c r="AG28" s="100">
        <v>4.912777777777853</v>
      </c>
      <c r="AH28" s="92">
        <v>1489.6570205111454</v>
      </c>
      <c r="AI28" s="99" t="s">
        <v>829</v>
      </c>
      <c r="AJ28" s="99">
        <v>78.044219115508184</v>
      </c>
      <c r="AK28" s="99">
        <v>72.719274051439442</v>
      </c>
      <c r="AL28" s="99">
        <v>150.76349316694763</v>
      </c>
      <c r="AM28" s="99">
        <v>205.99969999999999</v>
      </c>
      <c r="AN28" s="99">
        <v>72.776666666666657</v>
      </c>
      <c r="AO28" s="101">
        <v>3.374333333333333</v>
      </c>
      <c r="AP28" s="99">
        <v>85.556666666666672</v>
      </c>
      <c r="AQ28" s="99">
        <v>115.83333333333333</v>
      </c>
      <c r="AR28" s="99">
        <v>83.276666666666657</v>
      </c>
      <c r="AS28" s="99">
        <v>9.0400000000000009</v>
      </c>
      <c r="AT28" s="99">
        <v>409.33333333333331</v>
      </c>
      <c r="AU28" s="99">
        <v>5.38</v>
      </c>
      <c r="AV28" s="99">
        <v>9.99</v>
      </c>
      <c r="AW28" s="99">
        <v>4.38</v>
      </c>
      <c r="AX28" s="99">
        <v>22.5</v>
      </c>
      <c r="AY28" s="99">
        <v>51.113333333333337</v>
      </c>
      <c r="AZ28" s="99">
        <v>2.3166666666666669</v>
      </c>
      <c r="BA28" s="99">
        <v>0.97333333333333327</v>
      </c>
      <c r="BB28" s="99">
        <v>15.723333333333334</v>
      </c>
      <c r="BC28" s="99">
        <v>27.603333333333328</v>
      </c>
      <c r="BD28" s="99">
        <v>20.823333333333334</v>
      </c>
      <c r="BE28" s="99">
        <v>31.763333333333332</v>
      </c>
      <c r="BF28" s="99">
        <v>92.416666666666671</v>
      </c>
      <c r="BG28" s="99">
        <v>34</v>
      </c>
      <c r="BH28" s="99">
        <v>12.206666666666669</v>
      </c>
      <c r="BI28" s="99">
        <v>15.223333333333334</v>
      </c>
      <c r="BJ28" s="99">
        <v>2.2466666666666666</v>
      </c>
      <c r="BK28" s="99">
        <v>59.653333333333329</v>
      </c>
      <c r="BL28" s="99">
        <v>9.6566666666666663</v>
      </c>
      <c r="BM28" s="99">
        <v>11</v>
      </c>
    </row>
    <row r="29" spans="1:65" x14ac:dyDescent="0.15">
      <c r="A29" s="13">
        <v>526300500</v>
      </c>
      <c r="B29" s="14" t="s">
        <v>226</v>
      </c>
      <c r="C29" s="14" t="s">
        <v>229</v>
      </c>
      <c r="D29" s="14" t="s">
        <v>230</v>
      </c>
      <c r="E29" s="99">
        <v>14.019999999999998</v>
      </c>
      <c r="F29" s="99">
        <v>5.1899999999999995</v>
      </c>
      <c r="G29" s="99">
        <v>4.7233333333333336</v>
      </c>
      <c r="H29" s="99">
        <v>1.36</v>
      </c>
      <c r="I29" s="99">
        <v>1.0433333333333334</v>
      </c>
      <c r="J29" s="99">
        <v>2.4633333333333334</v>
      </c>
      <c r="K29" s="99">
        <v>1.96</v>
      </c>
      <c r="L29" s="99">
        <v>1.4233333333333331</v>
      </c>
      <c r="M29" s="99">
        <v>3.9966666666666666</v>
      </c>
      <c r="N29" s="99">
        <v>3.5666666666666664</v>
      </c>
      <c r="O29" s="99">
        <v>0.58333333333333337</v>
      </c>
      <c r="P29" s="99">
        <v>1.78</v>
      </c>
      <c r="Q29" s="99">
        <v>3.7466666666666666</v>
      </c>
      <c r="R29" s="99">
        <v>3.6533333333333338</v>
      </c>
      <c r="S29" s="99">
        <v>4.6366666666666667</v>
      </c>
      <c r="T29" s="99">
        <v>2.4266666666666667</v>
      </c>
      <c r="U29" s="99">
        <v>4.5199999999999996</v>
      </c>
      <c r="V29" s="99">
        <v>1.2166666666666666</v>
      </c>
      <c r="W29" s="99">
        <v>2.0733333333333337</v>
      </c>
      <c r="X29" s="99">
        <v>2.2866666666666666</v>
      </c>
      <c r="Y29" s="99">
        <v>21.526666666666667</v>
      </c>
      <c r="Z29" s="99">
        <v>5.2</v>
      </c>
      <c r="AA29" s="99">
        <v>3.2533333333333334</v>
      </c>
      <c r="AB29" s="99">
        <v>1.3066666666666666</v>
      </c>
      <c r="AC29" s="99">
        <v>2.6766666666666663</v>
      </c>
      <c r="AD29" s="99">
        <v>2.1933333333333334</v>
      </c>
      <c r="AE29" s="92">
        <v>755.69333333333327</v>
      </c>
      <c r="AF29" s="92">
        <v>416733.33333333331</v>
      </c>
      <c r="AG29" s="100">
        <v>5.0194444444444706</v>
      </c>
      <c r="AH29" s="92">
        <v>1685.9792509499359</v>
      </c>
      <c r="AI29" s="99" t="s">
        <v>829</v>
      </c>
      <c r="AJ29" s="99">
        <v>85.422371157907591</v>
      </c>
      <c r="AK29" s="99">
        <v>84.140696005542438</v>
      </c>
      <c r="AL29" s="99">
        <v>169.56306716345003</v>
      </c>
      <c r="AM29" s="99">
        <v>205.54470000000001</v>
      </c>
      <c r="AN29" s="99">
        <v>43.443333333333328</v>
      </c>
      <c r="AO29" s="101">
        <v>3.661</v>
      </c>
      <c r="AP29" s="99">
        <v>110.22333333333334</v>
      </c>
      <c r="AQ29" s="99">
        <v>95.833333333333329</v>
      </c>
      <c r="AR29" s="99">
        <v>80.443333333333328</v>
      </c>
      <c r="AS29" s="99">
        <v>9.2299999999999986</v>
      </c>
      <c r="AT29" s="99">
        <v>413.16</v>
      </c>
      <c r="AU29" s="99">
        <v>4.7633333333333328</v>
      </c>
      <c r="AV29" s="99">
        <v>11.056666666666667</v>
      </c>
      <c r="AW29" s="99">
        <v>4.4866666666666672</v>
      </c>
      <c r="AX29" s="99">
        <v>14.556666666666667</v>
      </c>
      <c r="AY29" s="99">
        <v>39.89</v>
      </c>
      <c r="AZ29" s="99">
        <v>2.0733333333333333</v>
      </c>
      <c r="BA29" s="99">
        <v>1.0333333333333334</v>
      </c>
      <c r="BB29" s="99">
        <v>13.306666666666667</v>
      </c>
      <c r="BC29" s="99">
        <v>25.080000000000002</v>
      </c>
      <c r="BD29" s="99">
        <v>26.046666666666667</v>
      </c>
      <c r="BE29" s="99">
        <v>35.94</v>
      </c>
      <c r="BF29" s="99">
        <v>120.55333333333334</v>
      </c>
      <c r="BG29" s="99">
        <v>29.916666666666668</v>
      </c>
      <c r="BH29" s="99">
        <v>12.236666666666666</v>
      </c>
      <c r="BI29" s="99">
        <v>15.89</v>
      </c>
      <c r="BJ29" s="99">
        <v>3.0100000000000002</v>
      </c>
      <c r="BK29" s="99">
        <v>54.416666666666664</v>
      </c>
      <c r="BL29" s="99">
        <v>9.9633333333333329</v>
      </c>
      <c r="BM29" s="99">
        <v>12.263333333333335</v>
      </c>
    </row>
    <row r="30" spans="1:65" x14ac:dyDescent="0.15">
      <c r="A30" s="13">
        <v>527860600</v>
      </c>
      <c r="B30" s="14" t="s">
        <v>226</v>
      </c>
      <c r="C30" s="14" t="s">
        <v>231</v>
      </c>
      <c r="D30" s="14" t="s">
        <v>232</v>
      </c>
      <c r="E30" s="99">
        <v>12.676666666666668</v>
      </c>
      <c r="F30" s="99">
        <v>4.3666666666666671</v>
      </c>
      <c r="G30" s="99">
        <v>4.7566666666666668</v>
      </c>
      <c r="H30" s="99">
        <v>1.51</v>
      </c>
      <c r="I30" s="99">
        <v>1.0266666666666666</v>
      </c>
      <c r="J30" s="99">
        <v>2.2933333333333334</v>
      </c>
      <c r="K30" s="99">
        <v>1.8866666666666667</v>
      </c>
      <c r="L30" s="99">
        <v>1.2033333333333334</v>
      </c>
      <c r="M30" s="99">
        <v>4.0333333333333332</v>
      </c>
      <c r="N30" s="99">
        <v>3.5999999999999996</v>
      </c>
      <c r="O30" s="99">
        <v>0.53333333333333333</v>
      </c>
      <c r="P30" s="99">
        <v>1.7733333333333334</v>
      </c>
      <c r="Q30" s="99">
        <v>3.9066666666666667</v>
      </c>
      <c r="R30" s="99">
        <v>3.3866666666666667</v>
      </c>
      <c r="S30" s="99">
        <v>4.5666666666666673</v>
      </c>
      <c r="T30" s="99">
        <v>2.2966666666666669</v>
      </c>
      <c r="U30" s="99">
        <v>4.1499999999999995</v>
      </c>
      <c r="V30" s="99">
        <v>1.2</v>
      </c>
      <c r="W30" s="99">
        <v>1.9766666666666666</v>
      </c>
      <c r="X30" s="99">
        <v>1.9100000000000001</v>
      </c>
      <c r="Y30" s="99">
        <v>19.653333333333332</v>
      </c>
      <c r="Z30" s="99">
        <v>4.2966666666666669</v>
      </c>
      <c r="AA30" s="99">
        <v>3.0366666666666666</v>
      </c>
      <c r="AB30" s="99">
        <v>0.89</v>
      </c>
      <c r="AC30" s="99">
        <v>2.936666666666667</v>
      </c>
      <c r="AD30" s="99">
        <v>1.9466666666666665</v>
      </c>
      <c r="AE30" s="92">
        <v>844.55666666666673</v>
      </c>
      <c r="AF30" s="92">
        <v>338516.33333333331</v>
      </c>
      <c r="AG30" s="100">
        <v>4.7916666666667167</v>
      </c>
      <c r="AH30" s="92">
        <v>1333.6976656396657</v>
      </c>
      <c r="AI30" s="99" t="s">
        <v>829</v>
      </c>
      <c r="AJ30" s="99">
        <v>63.827276322119324</v>
      </c>
      <c r="AK30" s="99">
        <v>92.820290602119357</v>
      </c>
      <c r="AL30" s="99">
        <v>156.64756692423867</v>
      </c>
      <c r="AM30" s="99">
        <v>200.80259999999998</v>
      </c>
      <c r="AN30" s="99">
        <v>49.716666666666669</v>
      </c>
      <c r="AO30" s="101">
        <v>3.3003333333333331</v>
      </c>
      <c r="AP30" s="99">
        <v>101.66666666666667</v>
      </c>
      <c r="AQ30" s="99">
        <v>109.88666666666666</v>
      </c>
      <c r="AR30" s="99">
        <v>71.776666666666657</v>
      </c>
      <c r="AS30" s="99">
        <v>9.8033333333333328</v>
      </c>
      <c r="AT30" s="99">
        <v>372.45333333333338</v>
      </c>
      <c r="AU30" s="99">
        <v>4.43</v>
      </c>
      <c r="AV30" s="99">
        <v>10.366666666666667</v>
      </c>
      <c r="AW30" s="99">
        <v>4.6433333333333335</v>
      </c>
      <c r="AX30" s="99">
        <v>18.223333333333333</v>
      </c>
      <c r="AY30" s="99">
        <v>22.333333333333332</v>
      </c>
      <c r="AZ30" s="99">
        <v>1.9600000000000002</v>
      </c>
      <c r="BA30" s="99">
        <v>0.98666666666666669</v>
      </c>
      <c r="BB30" s="99">
        <v>13.15</v>
      </c>
      <c r="BC30" s="99">
        <v>43.333333333333336</v>
      </c>
      <c r="BD30" s="99">
        <v>27.793333333333333</v>
      </c>
      <c r="BE30" s="99">
        <v>39.273333333333333</v>
      </c>
      <c r="BF30" s="99">
        <v>102.5</v>
      </c>
      <c r="BG30" s="99">
        <v>34</v>
      </c>
      <c r="BH30" s="99">
        <v>12.12</v>
      </c>
      <c r="BI30" s="99">
        <v>13.5</v>
      </c>
      <c r="BJ30" s="99">
        <v>3.4166666666666665</v>
      </c>
      <c r="BK30" s="99">
        <v>53.99</v>
      </c>
      <c r="BL30" s="99">
        <v>10.130000000000001</v>
      </c>
      <c r="BM30" s="99">
        <v>10.873333333333335</v>
      </c>
    </row>
    <row r="31" spans="1:65" x14ac:dyDescent="0.15">
      <c r="A31" s="13">
        <v>530780700</v>
      </c>
      <c r="B31" s="14" t="s">
        <v>226</v>
      </c>
      <c r="C31" s="14" t="s">
        <v>233</v>
      </c>
      <c r="D31" s="14" t="s">
        <v>235</v>
      </c>
      <c r="E31" s="99">
        <v>12.303333333333335</v>
      </c>
      <c r="F31" s="99">
        <v>4.9333333333333336</v>
      </c>
      <c r="G31" s="99">
        <v>4.669999999999999</v>
      </c>
      <c r="H31" s="99">
        <v>1.406666666666667</v>
      </c>
      <c r="I31" s="99">
        <v>1.0566666666666666</v>
      </c>
      <c r="J31" s="99">
        <v>2.1166666666666667</v>
      </c>
      <c r="K31" s="99">
        <v>2.0766666666666667</v>
      </c>
      <c r="L31" s="99">
        <v>1.1633333333333333</v>
      </c>
      <c r="M31" s="99">
        <v>4.123333333333334</v>
      </c>
      <c r="N31" s="99">
        <v>3.3633333333333333</v>
      </c>
      <c r="O31" s="99">
        <v>0.57666666666666666</v>
      </c>
      <c r="P31" s="99">
        <v>1.8566666666666667</v>
      </c>
      <c r="Q31" s="99">
        <v>3.7133333333333334</v>
      </c>
      <c r="R31" s="99">
        <v>3.74</v>
      </c>
      <c r="S31" s="99">
        <v>3.9000000000000004</v>
      </c>
      <c r="T31" s="99">
        <v>2.42</v>
      </c>
      <c r="U31" s="99">
        <v>4.5566666666666658</v>
      </c>
      <c r="V31" s="99">
        <v>1.3166666666666667</v>
      </c>
      <c r="W31" s="99">
        <v>1.9866666666666666</v>
      </c>
      <c r="X31" s="99">
        <v>2.44</v>
      </c>
      <c r="Y31" s="99">
        <v>19.796666666666667</v>
      </c>
      <c r="Z31" s="99">
        <v>3.9033333333333338</v>
      </c>
      <c r="AA31" s="99">
        <v>3.0966666666666662</v>
      </c>
      <c r="AB31" s="99">
        <v>0.90333333333333332</v>
      </c>
      <c r="AC31" s="99">
        <v>3.0966666666666662</v>
      </c>
      <c r="AD31" s="99">
        <v>1.93</v>
      </c>
      <c r="AE31" s="92">
        <v>945.77666666666664</v>
      </c>
      <c r="AF31" s="92">
        <v>395450</v>
      </c>
      <c r="AG31" s="100">
        <v>4.918750000000002</v>
      </c>
      <c r="AH31" s="92">
        <v>1584.2318775260164</v>
      </c>
      <c r="AI31" s="99" t="s">
        <v>829</v>
      </c>
      <c r="AJ31" s="99">
        <v>81.766617385141657</v>
      </c>
      <c r="AK31" s="99">
        <v>91.688387081208319</v>
      </c>
      <c r="AL31" s="99">
        <v>173.45500446634998</v>
      </c>
      <c r="AM31" s="99">
        <v>204.43719999999999</v>
      </c>
      <c r="AN31" s="99">
        <v>54.16</v>
      </c>
      <c r="AO31" s="101">
        <v>3.5150000000000001</v>
      </c>
      <c r="AP31" s="99">
        <v>94.056666666666672</v>
      </c>
      <c r="AQ31" s="99">
        <v>116.77666666666666</v>
      </c>
      <c r="AR31" s="99">
        <v>58.25</v>
      </c>
      <c r="AS31" s="99">
        <v>9.3699999999999992</v>
      </c>
      <c r="AT31" s="99">
        <v>431.72</v>
      </c>
      <c r="AU31" s="99">
        <v>5.7566666666666677</v>
      </c>
      <c r="AV31" s="99">
        <v>11.78</v>
      </c>
      <c r="AW31" s="99">
        <v>5.0199999999999996</v>
      </c>
      <c r="AX31" s="99">
        <v>29.39</v>
      </c>
      <c r="AY31" s="99">
        <v>52.553333333333335</v>
      </c>
      <c r="AZ31" s="99">
        <v>2.1566666666666667</v>
      </c>
      <c r="BA31" s="99">
        <v>0.98999999999999988</v>
      </c>
      <c r="BB31" s="99">
        <v>12.343333333333334</v>
      </c>
      <c r="BC31" s="99">
        <v>37.549999999999997</v>
      </c>
      <c r="BD31" s="99">
        <v>29.766666666666666</v>
      </c>
      <c r="BE31" s="99">
        <v>37.266666666666666</v>
      </c>
      <c r="BF31" s="99">
        <v>68.75</v>
      </c>
      <c r="BG31" s="99">
        <v>34</v>
      </c>
      <c r="BH31" s="99">
        <v>13.043333333333331</v>
      </c>
      <c r="BI31" s="99">
        <v>15.833333333333334</v>
      </c>
      <c r="BJ31" s="99">
        <v>3.7566666666666673</v>
      </c>
      <c r="BK31" s="99">
        <v>55.266666666666673</v>
      </c>
      <c r="BL31" s="99">
        <v>9.6966666666666672</v>
      </c>
      <c r="BM31" s="99">
        <v>11.660000000000002</v>
      </c>
    </row>
    <row r="32" spans="1:65" x14ac:dyDescent="0.15">
      <c r="A32" s="13">
        <v>612540100</v>
      </c>
      <c r="B32" s="14" t="s">
        <v>236</v>
      </c>
      <c r="C32" s="14" t="s">
        <v>815</v>
      </c>
      <c r="D32" s="14" t="s">
        <v>816</v>
      </c>
      <c r="E32" s="99">
        <v>13.626666666666665</v>
      </c>
      <c r="F32" s="99">
        <v>5.23</v>
      </c>
      <c r="G32" s="99">
        <v>5.1100000000000003</v>
      </c>
      <c r="H32" s="99">
        <v>1.87</v>
      </c>
      <c r="I32" s="99">
        <v>1.1433333333333333</v>
      </c>
      <c r="J32" s="99">
        <v>2.6566666666666667</v>
      </c>
      <c r="K32" s="99">
        <v>3.4966666666666661</v>
      </c>
      <c r="L32" s="99">
        <v>1.2833333333333334</v>
      </c>
      <c r="M32" s="99">
        <v>4.88</v>
      </c>
      <c r="N32" s="99">
        <v>2.76</v>
      </c>
      <c r="O32" s="99">
        <v>0.65333333333333332</v>
      </c>
      <c r="P32" s="99">
        <v>1.45</v>
      </c>
      <c r="Q32" s="99">
        <v>4.5133333333333328</v>
      </c>
      <c r="R32" s="99">
        <v>4.543333333333333</v>
      </c>
      <c r="S32" s="99">
        <v>5.2166666666666677</v>
      </c>
      <c r="T32" s="99">
        <v>3.2533333333333334</v>
      </c>
      <c r="U32" s="99">
        <v>5.2133333333333338</v>
      </c>
      <c r="V32" s="99">
        <v>1.6666666666666667</v>
      </c>
      <c r="W32" s="99">
        <v>2.59</v>
      </c>
      <c r="X32" s="99">
        <v>2.6</v>
      </c>
      <c r="Y32" s="99">
        <v>20.823333333333334</v>
      </c>
      <c r="Z32" s="99">
        <v>6.2366666666666672</v>
      </c>
      <c r="AA32" s="99">
        <v>3.5566666666666666</v>
      </c>
      <c r="AB32" s="99">
        <v>1.5533333333333335</v>
      </c>
      <c r="AC32" s="99">
        <v>3.5233333333333334</v>
      </c>
      <c r="AD32" s="99">
        <v>2.1366666666666667</v>
      </c>
      <c r="AE32" s="92">
        <v>1338.79</v>
      </c>
      <c r="AF32" s="92">
        <v>484069.66666666669</v>
      </c>
      <c r="AG32" s="100">
        <v>4.4937333333333989</v>
      </c>
      <c r="AH32" s="92">
        <v>1843.7114341416293</v>
      </c>
      <c r="AI32" s="99" t="s">
        <v>829</v>
      </c>
      <c r="AJ32" s="99">
        <v>245.87474437802544</v>
      </c>
      <c r="AK32" s="99">
        <v>114.88296347640882</v>
      </c>
      <c r="AL32" s="99">
        <v>360.75770785443427</v>
      </c>
      <c r="AM32" s="99">
        <v>178.56039999999999</v>
      </c>
      <c r="AN32" s="99">
        <v>47.866666666666667</v>
      </c>
      <c r="AO32" s="101">
        <v>5.1266666666666669</v>
      </c>
      <c r="AP32" s="99">
        <v>87.61</v>
      </c>
      <c r="AQ32" s="99">
        <v>115.48333333333333</v>
      </c>
      <c r="AR32" s="99">
        <v>121.82666666666667</v>
      </c>
      <c r="AS32" s="99">
        <v>9.5833333333333339</v>
      </c>
      <c r="AT32" s="99">
        <v>481.04</v>
      </c>
      <c r="AU32" s="99">
        <v>5.2233333333333336</v>
      </c>
      <c r="AV32" s="99">
        <v>13.513333333333334</v>
      </c>
      <c r="AW32" s="99">
        <v>4.4766666666666675</v>
      </c>
      <c r="AX32" s="99">
        <v>25.333333333333332</v>
      </c>
      <c r="AY32" s="99">
        <v>55.233333333333327</v>
      </c>
      <c r="AZ32" s="99">
        <v>2.4166666666666665</v>
      </c>
      <c r="BA32" s="99">
        <v>1.3099999999999998</v>
      </c>
      <c r="BB32" s="99">
        <v>18.276666666666667</v>
      </c>
      <c r="BC32" s="99">
        <v>25.803333333333331</v>
      </c>
      <c r="BD32" s="99">
        <v>25.200000000000003</v>
      </c>
      <c r="BE32" s="99">
        <v>30.166666666666668</v>
      </c>
      <c r="BF32" s="99">
        <v>87.553333333333327</v>
      </c>
      <c r="BG32" s="99">
        <v>10.881944444444445</v>
      </c>
      <c r="BH32" s="99">
        <v>10.543333333333335</v>
      </c>
      <c r="BI32" s="99">
        <v>16.61</v>
      </c>
      <c r="BJ32" s="99">
        <v>3.0566666666666666</v>
      </c>
      <c r="BK32" s="99">
        <v>55.946666666666665</v>
      </c>
      <c r="BL32" s="99">
        <v>9.7099999999999991</v>
      </c>
      <c r="BM32" s="99">
        <v>8.9366666666666656</v>
      </c>
    </row>
    <row r="33" spans="1:65" x14ac:dyDescent="0.15">
      <c r="A33" s="13">
        <v>631084500</v>
      </c>
      <c r="B33" s="14" t="s">
        <v>236</v>
      </c>
      <c r="C33" s="14" t="s">
        <v>239</v>
      </c>
      <c r="D33" s="14" t="s">
        <v>240</v>
      </c>
      <c r="E33" s="99">
        <v>14.79</v>
      </c>
      <c r="F33" s="99">
        <v>5.2733333333333334</v>
      </c>
      <c r="G33" s="99">
        <v>5.6133333333333333</v>
      </c>
      <c r="H33" s="99">
        <v>1.7733333333333334</v>
      </c>
      <c r="I33" s="99">
        <v>1.32</v>
      </c>
      <c r="J33" s="99">
        <v>2.76</v>
      </c>
      <c r="K33" s="99">
        <v>3.66</v>
      </c>
      <c r="L33" s="99">
        <v>1.4000000000000001</v>
      </c>
      <c r="M33" s="99">
        <v>5.1033333333333326</v>
      </c>
      <c r="N33" s="99">
        <v>3.1633333333333336</v>
      </c>
      <c r="O33" s="99">
        <v>0.69666666666666666</v>
      </c>
      <c r="P33" s="99">
        <v>1.59</v>
      </c>
      <c r="Q33" s="99">
        <v>4.2600000000000007</v>
      </c>
      <c r="R33" s="99">
        <v>4.203333333333334</v>
      </c>
      <c r="S33" s="99">
        <v>6.2133333333333338</v>
      </c>
      <c r="T33" s="99">
        <v>3.6166666666666667</v>
      </c>
      <c r="U33" s="99">
        <v>5.7399999999999993</v>
      </c>
      <c r="V33" s="99">
        <v>1.6866666666666665</v>
      </c>
      <c r="W33" s="99">
        <v>2.9299999999999997</v>
      </c>
      <c r="X33" s="99">
        <v>2.2733333333333334</v>
      </c>
      <c r="Y33" s="99">
        <v>20.03</v>
      </c>
      <c r="Z33" s="99">
        <v>6.7533333333333339</v>
      </c>
      <c r="AA33" s="99">
        <v>3.1033333333333335</v>
      </c>
      <c r="AB33" s="99">
        <v>1.2666666666666666</v>
      </c>
      <c r="AC33" s="99">
        <v>3.36</v>
      </c>
      <c r="AD33" s="99">
        <v>2.14</v>
      </c>
      <c r="AE33" s="92">
        <v>3181.6566666666672</v>
      </c>
      <c r="AF33" s="92">
        <v>1098873.6666666667</v>
      </c>
      <c r="AG33" s="100">
        <v>4.706666666666707</v>
      </c>
      <c r="AH33" s="92">
        <v>4299.5706742175462</v>
      </c>
      <c r="AI33" s="99" t="s">
        <v>829</v>
      </c>
      <c r="AJ33" s="99">
        <v>123.99197448440373</v>
      </c>
      <c r="AK33" s="99">
        <v>84.337320343459893</v>
      </c>
      <c r="AL33" s="99">
        <v>208.32929482786363</v>
      </c>
      <c r="AM33" s="99">
        <v>192.21334999999999</v>
      </c>
      <c r="AN33" s="99">
        <v>56</v>
      </c>
      <c r="AO33" s="101">
        <v>5.5443333333333342</v>
      </c>
      <c r="AP33" s="99">
        <v>132.26666666666665</v>
      </c>
      <c r="AQ33" s="99">
        <v>130</v>
      </c>
      <c r="AR33" s="99">
        <v>128.20000000000002</v>
      </c>
      <c r="AS33" s="99">
        <v>12.183333333333332</v>
      </c>
      <c r="AT33" s="99">
        <v>492.75</v>
      </c>
      <c r="AU33" s="99">
        <v>6.4066666666666663</v>
      </c>
      <c r="AV33" s="99">
        <v>12.600000000000001</v>
      </c>
      <c r="AW33" s="99">
        <v>4.99</v>
      </c>
      <c r="AX33" s="99">
        <v>28.39</v>
      </c>
      <c r="AY33" s="99">
        <v>82.666666666666671</v>
      </c>
      <c r="AZ33" s="99">
        <v>3.2900000000000005</v>
      </c>
      <c r="BA33" s="99">
        <v>1.22</v>
      </c>
      <c r="BB33" s="99">
        <v>20.516666666666666</v>
      </c>
      <c r="BC33" s="99">
        <v>36.493333333333339</v>
      </c>
      <c r="BD33" s="99">
        <v>30.683333333333334</v>
      </c>
      <c r="BE33" s="99">
        <v>42.493333333333332</v>
      </c>
      <c r="BF33" s="99">
        <v>85.376666666666665</v>
      </c>
      <c r="BG33" s="99">
        <v>9.6666666666666661</v>
      </c>
      <c r="BH33" s="99">
        <v>17.180000000000003</v>
      </c>
      <c r="BI33" s="99">
        <v>22.943333333333332</v>
      </c>
      <c r="BJ33" s="99">
        <v>2.62</v>
      </c>
      <c r="BK33" s="99">
        <v>80.593333333333334</v>
      </c>
      <c r="BL33" s="99">
        <v>9.9600000000000009</v>
      </c>
      <c r="BM33" s="99">
        <v>7.9533333333333331</v>
      </c>
    </row>
    <row r="34" spans="1:65" x14ac:dyDescent="0.15">
      <c r="A34" s="13">
        <v>633700540</v>
      </c>
      <c r="B34" s="14" t="s">
        <v>236</v>
      </c>
      <c r="C34" s="14" t="s">
        <v>817</v>
      </c>
      <c r="D34" s="14" t="s">
        <v>818</v>
      </c>
      <c r="E34" s="99">
        <v>13.186666666666667</v>
      </c>
      <c r="F34" s="99">
        <v>5.3133333333333335</v>
      </c>
      <c r="G34" s="99">
        <v>4.873333333333334</v>
      </c>
      <c r="H34" s="99">
        <v>1.75</v>
      </c>
      <c r="I34" s="99">
        <v>1.1433333333333335</v>
      </c>
      <c r="J34" s="99">
        <v>2.7533333333333334</v>
      </c>
      <c r="K34" s="99">
        <v>3.2699999999999996</v>
      </c>
      <c r="L34" s="99">
        <v>1.3633333333333333</v>
      </c>
      <c r="M34" s="99">
        <v>4.7566666666666668</v>
      </c>
      <c r="N34" s="99">
        <v>2.9933333333333336</v>
      </c>
      <c r="O34" s="99">
        <v>0.66666666666666663</v>
      </c>
      <c r="P34" s="99">
        <v>1.8033333333333335</v>
      </c>
      <c r="Q34" s="99">
        <v>4.003333333333333</v>
      </c>
      <c r="R34" s="99">
        <v>3.8966666666666665</v>
      </c>
      <c r="S34" s="99">
        <v>6.0133333333333328</v>
      </c>
      <c r="T34" s="99">
        <v>3.3566666666666669</v>
      </c>
      <c r="U34" s="99">
        <v>4.9433333333333334</v>
      </c>
      <c r="V34" s="99">
        <v>1.6266666666666669</v>
      </c>
      <c r="W34" s="99">
        <v>2.3199999999999998</v>
      </c>
      <c r="X34" s="99">
        <v>2.2233333333333332</v>
      </c>
      <c r="Y34" s="99">
        <v>20.676666666666666</v>
      </c>
      <c r="Z34" s="99">
        <v>5.336666666666666</v>
      </c>
      <c r="AA34" s="99">
        <v>3.4566666666666666</v>
      </c>
      <c r="AB34" s="99">
        <v>1.5766666666666669</v>
      </c>
      <c r="AC34" s="99">
        <v>3.2566666666666664</v>
      </c>
      <c r="AD34" s="99">
        <v>2.0833333333333335</v>
      </c>
      <c r="AE34" s="92">
        <v>1975.6833333333334</v>
      </c>
      <c r="AF34" s="92">
        <v>622074.66666666663</v>
      </c>
      <c r="AG34" s="100">
        <v>4.4473333333333294</v>
      </c>
      <c r="AH34" s="92">
        <v>2348.6910789540193</v>
      </c>
      <c r="AI34" s="99" t="s">
        <v>829</v>
      </c>
      <c r="AJ34" s="99">
        <v>249.59324233491338</v>
      </c>
      <c r="AK34" s="99">
        <v>59.267452319668621</v>
      </c>
      <c r="AL34" s="99">
        <v>308.86069465458201</v>
      </c>
      <c r="AM34" s="99">
        <v>178.71334999999999</v>
      </c>
      <c r="AN34" s="99">
        <v>71.606666666666669</v>
      </c>
      <c r="AO34" s="101">
        <v>4.9590000000000005</v>
      </c>
      <c r="AP34" s="99">
        <v>99.910000000000011</v>
      </c>
      <c r="AQ34" s="99">
        <v>109.41666666666667</v>
      </c>
      <c r="AR34" s="99">
        <v>110.81</v>
      </c>
      <c r="AS34" s="99">
        <v>11.546666666666667</v>
      </c>
      <c r="AT34" s="99">
        <v>406.83</v>
      </c>
      <c r="AU34" s="99">
        <v>5.29</v>
      </c>
      <c r="AV34" s="99">
        <v>14.316666666666665</v>
      </c>
      <c r="AW34" s="99">
        <v>4.74</v>
      </c>
      <c r="AX34" s="99">
        <v>21.666666666666668</v>
      </c>
      <c r="AY34" s="99">
        <v>36.946666666666665</v>
      </c>
      <c r="AZ34" s="99">
        <v>3.0666666666666664</v>
      </c>
      <c r="BA34" s="99">
        <v>1.5966666666666667</v>
      </c>
      <c r="BB34" s="99">
        <v>19.573333333333334</v>
      </c>
      <c r="BC34" s="99">
        <v>29.7</v>
      </c>
      <c r="BD34" s="99">
        <v>19.826666666666664</v>
      </c>
      <c r="BE34" s="99">
        <v>29.606666666666666</v>
      </c>
      <c r="BF34" s="99">
        <v>72.850000000000009</v>
      </c>
      <c r="BG34" s="99">
        <v>10.861388888888889</v>
      </c>
      <c r="BH34" s="99">
        <v>12.81</v>
      </c>
      <c r="BI34" s="99">
        <v>18.93</v>
      </c>
      <c r="BJ34" s="99">
        <v>2.9766666666666666</v>
      </c>
      <c r="BK34" s="99">
        <v>62.383333333333326</v>
      </c>
      <c r="BL34" s="99">
        <v>9.5766666666666662</v>
      </c>
      <c r="BM34" s="99">
        <v>6.3266666666666671</v>
      </c>
    </row>
    <row r="35" spans="1:65" x14ac:dyDescent="0.15">
      <c r="A35" s="13">
        <v>636084600</v>
      </c>
      <c r="B35" s="14" t="s">
        <v>236</v>
      </c>
      <c r="C35" s="14" t="s">
        <v>839</v>
      </c>
      <c r="D35" s="14" t="s">
        <v>241</v>
      </c>
      <c r="E35" s="99">
        <v>18.290000000000003</v>
      </c>
      <c r="F35" s="99">
        <v>4.6466666666666665</v>
      </c>
      <c r="G35" s="99">
        <v>5.5633333333333335</v>
      </c>
      <c r="H35" s="99">
        <v>1.9033333333333333</v>
      </c>
      <c r="I35" s="99">
        <v>1.64</v>
      </c>
      <c r="J35" s="99">
        <v>3.33</v>
      </c>
      <c r="K35" s="99">
        <v>3.8033333333333332</v>
      </c>
      <c r="L35" s="99">
        <v>1.75</v>
      </c>
      <c r="M35" s="99">
        <v>6.55</v>
      </c>
      <c r="N35" s="99">
        <v>3.063333333333333</v>
      </c>
      <c r="O35" s="99">
        <v>0.89</v>
      </c>
      <c r="P35" s="99">
        <v>2.6166666666666667</v>
      </c>
      <c r="Q35" s="99">
        <v>5.21</v>
      </c>
      <c r="R35" s="99">
        <v>4.663333333333334</v>
      </c>
      <c r="S35" s="99">
        <v>6.9566666666666661</v>
      </c>
      <c r="T35" s="99">
        <v>4.2700000000000005</v>
      </c>
      <c r="U35" s="99">
        <v>5.73</v>
      </c>
      <c r="V35" s="99">
        <v>2.3966666666666665</v>
      </c>
      <c r="W35" s="99">
        <v>2.6833333333333336</v>
      </c>
      <c r="X35" s="99">
        <v>2.7466666666666666</v>
      </c>
      <c r="Y35" s="99">
        <v>26.013333333333332</v>
      </c>
      <c r="Z35" s="99">
        <v>7.69</v>
      </c>
      <c r="AA35" s="99">
        <v>3.8966666666666669</v>
      </c>
      <c r="AB35" s="99">
        <v>2.2633333333333332</v>
      </c>
      <c r="AC35" s="99">
        <v>3.3166666666666664</v>
      </c>
      <c r="AD35" s="99">
        <v>2.2366666666666664</v>
      </c>
      <c r="AE35" s="92">
        <v>2752.7266666666669</v>
      </c>
      <c r="AF35" s="92">
        <v>909739.33333333337</v>
      </c>
      <c r="AG35" s="100">
        <v>4.5692666666666542</v>
      </c>
      <c r="AH35" s="92">
        <v>3498.6912817273642</v>
      </c>
      <c r="AI35" s="99" t="s">
        <v>829</v>
      </c>
      <c r="AJ35" s="99">
        <v>172.29094056248837</v>
      </c>
      <c r="AK35" s="99">
        <v>96.156779377807439</v>
      </c>
      <c r="AL35" s="99">
        <v>268.44771994029583</v>
      </c>
      <c r="AM35" s="99">
        <v>189.81039999999999</v>
      </c>
      <c r="AN35" s="99">
        <v>71.403333333333322</v>
      </c>
      <c r="AO35" s="101">
        <v>5.3616666666666672</v>
      </c>
      <c r="AP35" s="99">
        <v>150.29666666666665</v>
      </c>
      <c r="AQ35" s="99">
        <v>167.43000000000004</v>
      </c>
      <c r="AR35" s="99">
        <v>145.09666666666666</v>
      </c>
      <c r="AS35" s="99">
        <v>12.583333333333334</v>
      </c>
      <c r="AT35" s="99">
        <v>489.73333333333335</v>
      </c>
      <c r="AU35" s="99">
        <v>5.8166666666666664</v>
      </c>
      <c r="AV35" s="99">
        <v>14.876666666666665</v>
      </c>
      <c r="AW35" s="99">
        <v>4.87</v>
      </c>
      <c r="AX35" s="99">
        <v>26.89</v>
      </c>
      <c r="AY35" s="99">
        <v>79.793333333333337</v>
      </c>
      <c r="AZ35" s="99">
        <v>3.3666666666666671</v>
      </c>
      <c r="BA35" s="99">
        <v>1.4866666666666666</v>
      </c>
      <c r="BB35" s="99">
        <v>15.46</v>
      </c>
      <c r="BC35" s="99">
        <v>47.43333333333333</v>
      </c>
      <c r="BD35" s="99">
        <v>30.13</v>
      </c>
      <c r="BE35" s="99">
        <v>57.356666666666662</v>
      </c>
      <c r="BF35" s="99">
        <v>75.376666666666665</v>
      </c>
      <c r="BG35" s="99">
        <v>13.520277777777778</v>
      </c>
      <c r="BH35" s="99">
        <v>14.153333333333334</v>
      </c>
      <c r="BI35" s="99">
        <v>22.39</v>
      </c>
      <c r="BJ35" s="99">
        <v>3.3000000000000003</v>
      </c>
      <c r="BK35" s="99">
        <v>72.19</v>
      </c>
      <c r="BL35" s="99">
        <v>10.58</v>
      </c>
      <c r="BM35" s="99">
        <v>8.56</v>
      </c>
    </row>
    <row r="36" spans="1:65" x14ac:dyDescent="0.15">
      <c r="A36" s="13">
        <v>611244620</v>
      </c>
      <c r="B36" s="14" t="s">
        <v>236</v>
      </c>
      <c r="C36" s="14" t="s">
        <v>237</v>
      </c>
      <c r="D36" s="14" t="s">
        <v>238</v>
      </c>
      <c r="E36" s="99">
        <v>15.396666666666667</v>
      </c>
      <c r="F36" s="99">
        <v>5.23</v>
      </c>
      <c r="G36" s="99">
        <v>5.5</v>
      </c>
      <c r="H36" s="99">
        <v>1.8366666666666667</v>
      </c>
      <c r="I36" s="99">
        <v>1.3533333333333335</v>
      </c>
      <c r="J36" s="99">
        <v>2.7566666666666664</v>
      </c>
      <c r="K36" s="99">
        <v>3.7266666666666666</v>
      </c>
      <c r="L36" s="99">
        <v>1.3566666666666667</v>
      </c>
      <c r="M36" s="99">
        <v>5.0966666666666667</v>
      </c>
      <c r="N36" s="99">
        <v>3.1633333333333336</v>
      </c>
      <c r="O36" s="99">
        <v>0.71</v>
      </c>
      <c r="P36" s="99">
        <v>1.5666666666666667</v>
      </c>
      <c r="Q36" s="99">
        <v>4.4533333333333331</v>
      </c>
      <c r="R36" s="99">
        <v>4.57</v>
      </c>
      <c r="S36" s="99">
        <v>6.0133333333333328</v>
      </c>
      <c r="T36" s="99">
        <v>3.6433333333333331</v>
      </c>
      <c r="U36" s="99">
        <v>5.75</v>
      </c>
      <c r="V36" s="99">
        <v>1.6833333333333333</v>
      </c>
      <c r="W36" s="99">
        <v>2.76</v>
      </c>
      <c r="X36" s="99">
        <v>2.19</v>
      </c>
      <c r="Y36" s="99">
        <v>19.966666666666669</v>
      </c>
      <c r="Z36" s="99">
        <v>6.2033333333333331</v>
      </c>
      <c r="AA36" s="99">
        <v>3.02</v>
      </c>
      <c r="AB36" s="99">
        <v>1.26</v>
      </c>
      <c r="AC36" s="99">
        <v>3.3933333333333331</v>
      </c>
      <c r="AD36" s="99">
        <v>2.2933333333333334</v>
      </c>
      <c r="AE36" s="92">
        <v>2919.1333333333332</v>
      </c>
      <c r="AF36" s="92">
        <v>1248881.6666666667</v>
      </c>
      <c r="AG36" s="100">
        <v>4.7066666666667212</v>
      </c>
      <c r="AH36" s="92">
        <v>4883.6146456279912</v>
      </c>
      <c r="AI36" s="99" t="s">
        <v>829</v>
      </c>
      <c r="AJ36" s="99">
        <v>75.470966850000011</v>
      </c>
      <c r="AK36" s="99">
        <v>84.088577189501279</v>
      </c>
      <c r="AL36" s="99">
        <v>159.5595440395013</v>
      </c>
      <c r="AM36" s="99">
        <v>178.71334999999999</v>
      </c>
      <c r="AN36" s="99">
        <v>57.133333333333333</v>
      </c>
      <c r="AO36" s="101">
        <v>5.5439999999999996</v>
      </c>
      <c r="AP36" s="99">
        <v>123.61666666666667</v>
      </c>
      <c r="AQ36" s="99">
        <v>98.533333333333346</v>
      </c>
      <c r="AR36" s="99">
        <v>116.13333333333333</v>
      </c>
      <c r="AS36" s="99">
        <v>12.006666666666666</v>
      </c>
      <c r="AT36" s="99">
        <v>492.75</v>
      </c>
      <c r="AU36" s="99">
        <v>5.7733333333333334</v>
      </c>
      <c r="AV36" s="99">
        <v>12.823333333333332</v>
      </c>
      <c r="AW36" s="99">
        <v>4.8933333333333335</v>
      </c>
      <c r="AX36" s="99">
        <v>25.793333333333333</v>
      </c>
      <c r="AY36" s="99">
        <v>65.61</v>
      </c>
      <c r="AZ36" s="99">
        <v>3.0066666666666664</v>
      </c>
      <c r="BA36" s="99">
        <v>1.2466666666666668</v>
      </c>
      <c r="BB36" s="99">
        <v>17.529999999999998</v>
      </c>
      <c r="BC36" s="99">
        <v>36.729999999999997</v>
      </c>
      <c r="BD36" s="99">
        <v>29.349999999999998</v>
      </c>
      <c r="BE36" s="99">
        <v>40.063333333333333</v>
      </c>
      <c r="BF36" s="99">
        <v>84.573333333333323</v>
      </c>
      <c r="BG36" s="99">
        <v>13.930555555555555</v>
      </c>
      <c r="BH36" s="99">
        <v>15.343333333333334</v>
      </c>
      <c r="BI36" s="99">
        <v>24.056666666666668</v>
      </c>
      <c r="BJ36" s="99">
        <v>2.6033333333333331</v>
      </c>
      <c r="BK36" s="99">
        <v>75.333333333333329</v>
      </c>
      <c r="BL36" s="99">
        <v>9.7333333333333343</v>
      </c>
      <c r="BM36" s="99">
        <v>7.2399999999999993</v>
      </c>
    </row>
    <row r="37" spans="1:65" x14ac:dyDescent="0.15">
      <c r="A37" s="13">
        <v>640900720</v>
      </c>
      <c r="B37" s="14" t="s">
        <v>236</v>
      </c>
      <c r="C37" s="14" t="s">
        <v>840</v>
      </c>
      <c r="D37" s="14" t="s">
        <v>242</v>
      </c>
      <c r="E37" s="99">
        <v>12.123333333333335</v>
      </c>
      <c r="F37" s="99">
        <v>5.7600000000000007</v>
      </c>
      <c r="G37" s="99">
        <v>4.99</v>
      </c>
      <c r="H37" s="99">
        <v>1.5133333333333334</v>
      </c>
      <c r="I37" s="99">
        <v>1.1399999999999999</v>
      </c>
      <c r="J37" s="99">
        <v>3.0833333333333335</v>
      </c>
      <c r="K37" s="99">
        <v>3.3433333333333337</v>
      </c>
      <c r="L37" s="99">
        <v>1.37</v>
      </c>
      <c r="M37" s="99">
        <v>4.1466666666666665</v>
      </c>
      <c r="N37" s="99">
        <v>3.8499999999999996</v>
      </c>
      <c r="O37" s="99">
        <v>0.70000000000000007</v>
      </c>
      <c r="P37" s="99">
        <v>1.6633333333333333</v>
      </c>
      <c r="Q37" s="99">
        <v>3.67</v>
      </c>
      <c r="R37" s="99">
        <v>4.0233333333333334</v>
      </c>
      <c r="S37" s="99">
        <v>5.2499999999999991</v>
      </c>
      <c r="T37" s="99">
        <v>3.6166666666666667</v>
      </c>
      <c r="U37" s="99">
        <v>5.1099999999999994</v>
      </c>
      <c r="V37" s="99">
        <v>1.5099999999999998</v>
      </c>
      <c r="W37" s="99">
        <v>2.3000000000000003</v>
      </c>
      <c r="X37" s="99">
        <v>2.1766666666666667</v>
      </c>
      <c r="Y37" s="99">
        <v>18.893333333333331</v>
      </c>
      <c r="Z37" s="99">
        <v>6.7833333333333341</v>
      </c>
      <c r="AA37" s="99">
        <v>3.3866666666666667</v>
      </c>
      <c r="AB37" s="99">
        <v>1.5599999999999998</v>
      </c>
      <c r="AC37" s="99">
        <v>3.2266666666666666</v>
      </c>
      <c r="AD37" s="99">
        <v>2.0233333333333334</v>
      </c>
      <c r="AE37" s="92">
        <v>2401.5733333333333</v>
      </c>
      <c r="AF37" s="92">
        <v>582334</v>
      </c>
      <c r="AG37" s="100">
        <v>4.6016666666667261</v>
      </c>
      <c r="AH37" s="92">
        <v>2251.4311130370756</v>
      </c>
      <c r="AI37" s="99" t="s">
        <v>829</v>
      </c>
      <c r="AJ37" s="99">
        <v>152.89157155555554</v>
      </c>
      <c r="AK37" s="99">
        <v>43.295127062289559</v>
      </c>
      <c r="AL37" s="99">
        <v>196.18669861784511</v>
      </c>
      <c r="AM37" s="99">
        <v>189.21334999999999</v>
      </c>
      <c r="AN37" s="99">
        <v>50.626666666666665</v>
      </c>
      <c r="AO37" s="101">
        <v>5.4796666666666667</v>
      </c>
      <c r="AP37" s="99">
        <v>149</v>
      </c>
      <c r="AQ37" s="99">
        <v>176.25666666666666</v>
      </c>
      <c r="AR37" s="99">
        <v>109.66666666666667</v>
      </c>
      <c r="AS37" s="99">
        <v>11.280000000000001</v>
      </c>
      <c r="AT37" s="99">
        <v>408.08333333333331</v>
      </c>
      <c r="AU37" s="99">
        <v>7.19</v>
      </c>
      <c r="AV37" s="99">
        <v>14.273333333333333</v>
      </c>
      <c r="AW37" s="99">
        <v>4.9566666666666661</v>
      </c>
      <c r="AX37" s="99">
        <v>33</v>
      </c>
      <c r="AY37" s="99">
        <v>57.083333333333336</v>
      </c>
      <c r="AZ37" s="99">
        <v>3.1833333333333336</v>
      </c>
      <c r="BA37" s="99">
        <v>1.3733333333333333</v>
      </c>
      <c r="BB37" s="99">
        <v>16.653333333333332</v>
      </c>
      <c r="BC37" s="99">
        <v>33.296666666666667</v>
      </c>
      <c r="BD37" s="99">
        <v>28.77</v>
      </c>
      <c r="BE37" s="99">
        <v>26.72666666666667</v>
      </c>
      <c r="BF37" s="99">
        <v>76.2</v>
      </c>
      <c r="BG37" s="99">
        <v>13.66388888888889</v>
      </c>
      <c r="BH37" s="99">
        <v>12.51</v>
      </c>
      <c r="BI37" s="99">
        <v>26.586666666666662</v>
      </c>
      <c r="BJ37" s="99">
        <v>2.6333333333333333</v>
      </c>
      <c r="BK37" s="99">
        <v>43.333333333333336</v>
      </c>
      <c r="BL37" s="99">
        <v>9.5299999999999994</v>
      </c>
      <c r="BM37" s="99">
        <v>9.11</v>
      </c>
    </row>
    <row r="38" spans="1:65" x14ac:dyDescent="0.15">
      <c r="A38" s="13">
        <v>641740760</v>
      </c>
      <c r="B38" s="14" t="s">
        <v>236</v>
      </c>
      <c r="C38" s="14" t="s">
        <v>243</v>
      </c>
      <c r="D38" s="14" t="s">
        <v>244</v>
      </c>
      <c r="E38" s="99">
        <v>14.799999999999999</v>
      </c>
      <c r="F38" s="99">
        <v>5.3833333333333329</v>
      </c>
      <c r="G38" s="99">
        <v>5.5366666666666662</v>
      </c>
      <c r="H38" s="99">
        <v>1.8466666666666667</v>
      </c>
      <c r="I38" s="99">
        <v>1.3466666666666667</v>
      </c>
      <c r="J38" s="99">
        <v>2.7033333333333331</v>
      </c>
      <c r="K38" s="99">
        <v>3.706666666666667</v>
      </c>
      <c r="L38" s="99">
        <v>1.4100000000000001</v>
      </c>
      <c r="M38" s="99">
        <v>5.1499999999999995</v>
      </c>
      <c r="N38" s="99">
        <v>3.2733333333333334</v>
      </c>
      <c r="O38" s="99">
        <v>0.69666666666666666</v>
      </c>
      <c r="P38" s="99">
        <v>1.59</v>
      </c>
      <c r="Q38" s="99">
        <v>4.2666666666666666</v>
      </c>
      <c r="R38" s="99">
        <v>4.3233333333333333</v>
      </c>
      <c r="S38" s="99">
        <v>5.913333333333334</v>
      </c>
      <c r="T38" s="99">
        <v>3.6966666666666668</v>
      </c>
      <c r="U38" s="99">
        <v>5.8066666666666675</v>
      </c>
      <c r="V38" s="99">
        <v>1.5200000000000002</v>
      </c>
      <c r="W38" s="99">
        <v>2.84</v>
      </c>
      <c r="X38" s="99">
        <v>2.3666666666666667</v>
      </c>
      <c r="Y38" s="99">
        <v>20.106666666666666</v>
      </c>
      <c r="Z38" s="99">
        <v>6.7533333333333339</v>
      </c>
      <c r="AA38" s="99">
        <v>3.16</v>
      </c>
      <c r="AB38" s="99">
        <v>1.27</v>
      </c>
      <c r="AC38" s="99">
        <v>3.44</v>
      </c>
      <c r="AD38" s="99">
        <v>2.1800000000000002</v>
      </c>
      <c r="AE38" s="92">
        <v>3056.7366666666662</v>
      </c>
      <c r="AF38" s="92">
        <v>1001748.3333333334</v>
      </c>
      <c r="AG38" s="100">
        <v>4.7066666666666661</v>
      </c>
      <c r="AH38" s="92">
        <v>3920.867154780175</v>
      </c>
      <c r="AI38" s="99" t="s">
        <v>829</v>
      </c>
      <c r="AJ38" s="99">
        <v>145.74690445469625</v>
      </c>
      <c r="AK38" s="99">
        <v>74.465206507309361</v>
      </c>
      <c r="AL38" s="99">
        <v>220.21211096200562</v>
      </c>
      <c r="AM38" s="99">
        <v>183.96524999999997</v>
      </c>
      <c r="AN38" s="99">
        <v>62.6</v>
      </c>
      <c r="AO38" s="101">
        <v>5.5043333333333324</v>
      </c>
      <c r="AP38" s="99">
        <v>126.18333333333334</v>
      </c>
      <c r="AQ38" s="99">
        <v>116.25</v>
      </c>
      <c r="AR38" s="99">
        <v>118.33333333333333</v>
      </c>
      <c r="AS38" s="99">
        <v>12.089999999999998</v>
      </c>
      <c r="AT38" s="99">
        <v>492.75</v>
      </c>
      <c r="AU38" s="99">
        <v>6.0366666666666662</v>
      </c>
      <c r="AV38" s="99">
        <v>12.49</v>
      </c>
      <c r="AW38" s="99">
        <v>4.5433333333333339</v>
      </c>
      <c r="AX38" s="99">
        <v>27.666666666666668</v>
      </c>
      <c r="AY38" s="99">
        <v>66.333333333333329</v>
      </c>
      <c r="AZ38" s="99">
        <v>3.2366666666666668</v>
      </c>
      <c r="BA38" s="99">
        <v>1.2933333333333332</v>
      </c>
      <c r="BB38" s="99">
        <v>16.096666666666668</v>
      </c>
      <c r="BC38" s="99">
        <v>36.493333333333339</v>
      </c>
      <c r="BD38" s="99">
        <v>29.436666666666667</v>
      </c>
      <c r="BE38" s="99">
        <v>40.626666666666665</v>
      </c>
      <c r="BF38" s="99">
        <v>76.180000000000007</v>
      </c>
      <c r="BG38" s="99">
        <v>9.9166666666666661</v>
      </c>
      <c r="BH38" s="99">
        <v>16.079999999999998</v>
      </c>
      <c r="BI38" s="99">
        <v>24.113333333333333</v>
      </c>
      <c r="BJ38" s="99">
        <v>2.61</v>
      </c>
      <c r="BK38" s="99">
        <v>75.49666666666667</v>
      </c>
      <c r="BL38" s="99">
        <v>10.07</v>
      </c>
      <c r="BM38" s="99">
        <v>7.8266666666666671</v>
      </c>
    </row>
    <row r="39" spans="1:65" x14ac:dyDescent="0.15">
      <c r="A39" s="13">
        <v>641884800</v>
      </c>
      <c r="B39" s="14" t="s">
        <v>236</v>
      </c>
      <c r="C39" s="14" t="s">
        <v>841</v>
      </c>
      <c r="D39" s="14" t="s">
        <v>245</v>
      </c>
      <c r="E39" s="99">
        <v>18.356666666666669</v>
      </c>
      <c r="F39" s="99">
        <v>5.38</v>
      </c>
      <c r="G39" s="99">
        <v>5.5566666666666675</v>
      </c>
      <c r="H39" s="99">
        <v>1.95</v>
      </c>
      <c r="I39" s="99">
        <v>1.5733333333333333</v>
      </c>
      <c r="J39" s="99">
        <v>3.3833333333333333</v>
      </c>
      <c r="K39" s="99">
        <v>3.83</v>
      </c>
      <c r="L39" s="99">
        <v>1.7033333333333331</v>
      </c>
      <c r="M39" s="99">
        <v>6.623333333333334</v>
      </c>
      <c r="N39" s="99">
        <v>3.0566666666666666</v>
      </c>
      <c r="O39" s="99">
        <v>0.89</v>
      </c>
      <c r="P39" s="99">
        <v>2.6766666666666663</v>
      </c>
      <c r="Q39" s="99">
        <v>5.0366666666666662</v>
      </c>
      <c r="R39" s="99">
        <v>4.4766666666666675</v>
      </c>
      <c r="S39" s="99">
        <v>6.9966666666666661</v>
      </c>
      <c r="T39" s="99">
        <v>4.3233333333333333</v>
      </c>
      <c r="U39" s="99">
        <v>5.7433333333333332</v>
      </c>
      <c r="V39" s="99">
        <v>2.3566666666666669</v>
      </c>
      <c r="W39" s="99">
        <v>2.6366666666666667</v>
      </c>
      <c r="X39" s="99">
        <v>2.8900000000000006</v>
      </c>
      <c r="Y39" s="99">
        <v>26.496666666666666</v>
      </c>
      <c r="Z39" s="99">
        <v>7.416666666666667</v>
      </c>
      <c r="AA39" s="99">
        <v>3.9233333333333333</v>
      </c>
      <c r="AB39" s="99">
        <v>2.3633333333333333</v>
      </c>
      <c r="AC39" s="99">
        <v>3.3766666666666665</v>
      </c>
      <c r="AD39" s="99">
        <v>2.27</v>
      </c>
      <c r="AE39" s="92">
        <v>3585.4633333333331</v>
      </c>
      <c r="AF39" s="92">
        <v>1502556.6666666667</v>
      </c>
      <c r="AG39" s="100">
        <v>4.5859333333333581</v>
      </c>
      <c r="AH39" s="92">
        <v>5786.0759275425007</v>
      </c>
      <c r="AI39" s="99" t="s">
        <v>829</v>
      </c>
      <c r="AJ39" s="99">
        <v>172.30884218458786</v>
      </c>
      <c r="AK39" s="99">
        <v>95.331235557780545</v>
      </c>
      <c r="AL39" s="99">
        <v>267.64007774236842</v>
      </c>
      <c r="AM39" s="99">
        <v>201.38334999999998</v>
      </c>
      <c r="AN39" s="99">
        <v>76.459999999999994</v>
      </c>
      <c r="AO39" s="101">
        <v>5.4236666666666666</v>
      </c>
      <c r="AP39" s="99">
        <v>154.96333333333334</v>
      </c>
      <c r="AQ39" s="99">
        <v>174.07000000000002</v>
      </c>
      <c r="AR39" s="99">
        <v>148.06666666666666</v>
      </c>
      <c r="AS39" s="99">
        <v>12.523333333333333</v>
      </c>
      <c r="AT39" s="99">
        <v>492.72333333333336</v>
      </c>
      <c r="AU39" s="99">
        <v>6.2</v>
      </c>
      <c r="AV39" s="99">
        <v>14.773333333333333</v>
      </c>
      <c r="AW39" s="99">
        <v>4.87</v>
      </c>
      <c r="AX39" s="99">
        <v>26.736666666666668</v>
      </c>
      <c r="AY39" s="99">
        <v>85.61333333333333</v>
      </c>
      <c r="AZ39" s="99">
        <v>3.3566666666666669</v>
      </c>
      <c r="BA39" s="99">
        <v>1.5233333333333334</v>
      </c>
      <c r="BB39" s="99">
        <v>15.723333333333334</v>
      </c>
      <c r="BC39" s="99">
        <v>50.77</v>
      </c>
      <c r="BD39" s="99">
        <v>30.583333333333332</v>
      </c>
      <c r="BE39" s="99">
        <v>60.5</v>
      </c>
      <c r="BF39" s="99">
        <v>77.323333333333338</v>
      </c>
      <c r="BG39" s="99">
        <v>11.780277777777778</v>
      </c>
      <c r="BH39" s="99">
        <v>15.410000000000002</v>
      </c>
      <c r="BI39" s="99">
        <v>24.223333333333333</v>
      </c>
      <c r="BJ39" s="99">
        <v>3.5700000000000003</v>
      </c>
      <c r="BK39" s="99">
        <v>77.02</v>
      </c>
      <c r="BL39" s="99">
        <v>10.5</v>
      </c>
      <c r="BM39" s="99">
        <v>8.7166666666666668</v>
      </c>
    </row>
    <row r="40" spans="1:65" x14ac:dyDescent="0.15">
      <c r="A40" s="13">
        <v>644700900</v>
      </c>
      <c r="B40" s="14" t="s">
        <v>236</v>
      </c>
      <c r="C40" s="14" t="s">
        <v>246</v>
      </c>
      <c r="D40" s="14" t="s">
        <v>247</v>
      </c>
      <c r="E40" s="99">
        <v>14.646666666666667</v>
      </c>
      <c r="F40" s="99">
        <v>6.8266666666666671</v>
      </c>
      <c r="G40" s="99">
        <v>5.43</v>
      </c>
      <c r="H40" s="99">
        <v>1.84</v>
      </c>
      <c r="I40" s="99">
        <v>1.4799999999999998</v>
      </c>
      <c r="J40" s="99">
        <v>2.9933333333333327</v>
      </c>
      <c r="K40" s="99">
        <v>2.9733333333333332</v>
      </c>
      <c r="L40" s="99">
        <v>1.4533333333333331</v>
      </c>
      <c r="M40" s="99">
        <v>5.7166666666666659</v>
      </c>
      <c r="N40" s="99">
        <v>4.2066666666666661</v>
      </c>
      <c r="O40" s="99">
        <v>0.75666666666666671</v>
      </c>
      <c r="P40" s="99">
        <v>2.2266666666666666</v>
      </c>
      <c r="Q40" s="99">
        <v>4.5633333333333335</v>
      </c>
      <c r="R40" s="99">
        <v>4.41</v>
      </c>
      <c r="S40" s="99">
        <v>6.96</v>
      </c>
      <c r="T40" s="99">
        <v>2.9133333333333336</v>
      </c>
      <c r="U40" s="99">
        <v>5.3633333333333333</v>
      </c>
      <c r="V40" s="99">
        <v>1.86</v>
      </c>
      <c r="W40" s="99">
        <v>2.4566666666666666</v>
      </c>
      <c r="X40" s="99">
        <v>2.4899999999999998</v>
      </c>
      <c r="Y40" s="99">
        <v>17.936666666666667</v>
      </c>
      <c r="Z40" s="99">
        <v>6.416666666666667</v>
      </c>
      <c r="AA40" s="99">
        <v>3.47</v>
      </c>
      <c r="AB40" s="99">
        <v>1.8166666666666667</v>
      </c>
      <c r="AC40" s="99">
        <v>3.1766666666666663</v>
      </c>
      <c r="AD40" s="99">
        <v>2.1733333333333333</v>
      </c>
      <c r="AE40" s="92">
        <v>1912.3500000000001</v>
      </c>
      <c r="AF40" s="92">
        <v>632777.66666666663</v>
      </c>
      <c r="AG40" s="100">
        <v>4.6116666666666868</v>
      </c>
      <c r="AH40" s="92">
        <v>2448.5739680738225</v>
      </c>
      <c r="AI40" s="99" t="s">
        <v>829</v>
      </c>
      <c r="AJ40" s="99">
        <v>249.59494657192045</v>
      </c>
      <c r="AK40" s="99">
        <v>59.268915081759644</v>
      </c>
      <c r="AL40" s="99">
        <v>308.86386165368009</v>
      </c>
      <c r="AM40" s="99">
        <v>181.17420000000001</v>
      </c>
      <c r="AN40" s="99">
        <v>69.219999999999985</v>
      </c>
      <c r="AO40" s="101">
        <v>5.2606666666666664</v>
      </c>
      <c r="AP40" s="99">
        <v>126</v>
      </c>
      <c r="AQ40" s="99">
        <v>132.38333333333333</v>
      </c>
      <c r="AR40" s="99">
        <v>110.88666666666666</v>
      </c>
      <c r="AS40" s="99">
        <v>12.266666666666666</v>
      </c>
      <c r="AT40" s="99">
        <v>480.84999999999997</v>
      </c>
      <c r="AU40" s="99">
        <v>5.373333333333334</v>
      </c>
      <c r="AV40" s="99">
        <v>16.073333333333334</v>
      </c>
      <c r="AW40" s="99">
        <v>4.6100000000000003</v>
      </c>
      <c r="AX40" s="99">
        <v>21.883333333333336</v>
      </c>
      <c r="AY40" s="99">
        <v>42.083333333333336</v>
      </c>
      <c r="AZ40" s="99">
        <v>3.08</v>
      </c>
      <c r="BA40" s="99">
        <v>1.5</v>
      </c>
      <c r="BB40" s="99">
        <v>16.446666666666665</v>
      </c>
      <c r="BC40" s="99">
        <v>31.926666666666666</v>
      </c>
      <c r="BD40" s="99">
        <v>23.95</v>
      </c>
      <c r="BE40" s="99">
        <v>33.736666666666672</v>
      </c>
      <c r="BF40" s="99">
        <v>95.576666666666668</v>
      </c>
      <c r="BG40" s="99">
        <v>4.7466666666666661</v>
      </c>
      <c r="BH40" s="99">
        <v>12.44</v>
      </c>
      <c r="BI40" s="99">
        <v>21.333333333333332</v>
      </c>
      <c r="BJ40" s="99">
        <v>3.2866666666666671</v>
      </c>
      <c r="BK40" s="99">
        <v>51.833333333333336</v>
      </c>
      <c r="BL40" s="99">
        <v>10.01</v>
      </c>
      <c r="BM40" s="99">
        <v>7.5666666666666664</v>
      </c>
    </row>
    <row r="41" spans="1:65" x14ac:dyDescent="0.15">
      <c r="A41" s="13">
        <v>817820200</v>
      </c>
      <c r="B41" s="14" t="s">
        <v>248</v>
      </c>
      <c r="C41" s="14" t="s">
        <v>249</v>
      </c>
      <c r="D41" s="14" t="s">
        <v>250</v>
      </c>
      <c r="E41" s="99">
        <v>14.089999999999998</v>
      </c>
      <c r="F41" s="99">
        <v>4.59</v>
      </c>
      <c r="G41" s="99">
        <v>5.0866666666666669</v>
      </c>
      <c r="H41" s="99">
        <v>1.3499999999999999</v>
      </c>
      <c r="I41" s="99">
        <v>1.0433333333333332</v>
      </c>
      <c r="J41" s="99">
        <v>2.1666666666666665</v>
      </c>
      <c r="K41" s="99">
        <v>2.0433333333333334</v>
      </c>
      <c r="L41" s="99">
        <v>1.23</v>
      </c>
      <c r="M41" s="99">
        <v>4.6533333333333333</v>
      </c>
      <c r="N41" s="99">
        <v>3.1466666666666665</v>
      </c>
      <c r="O41" s="99">
        <v>0.55666666666666664</v>
      </c>
      <c r="P41" s="99">
        <v>1.7733333333333334</v>
      </c>
      <c r="Q41" s="99">
        <v>3.78</v>
      </c>
      <c r="R41" s="99">
        <v>3.5266666666666668</v>
      </c>
      <c r="S41" s="99">
        <v>5.14</v>
      </c>
      <c r="T41" s="99">
        <v>3.23</v>
      </c>
      <c r="U41" s="99">
        <v>4.496666666666667</v>
      </c>
      <c r="V41" s="99">
        <v>1.3933333333333333</v>
      </c>
      <c r="W41" s="99">
        <v>2.1533333333333333</v>
      </c>
      <c r="X41" s="99">
        <v>2.1199999999999997</v>
      </c>
      <c r="Y41" s="99">
        <v>20.326666666666668</v>
      </c>
      <c r="Z41" s="99">
        <v>5.01</v>
      </c>
      <c r="AA41" s="99">
        <v>2.9499999999999997</v>
      </c>
      <c r="AB41" s="99">
        <v>1.3533333333333335</v>
      </c>
      <c r="AC41" s="99">
        <v>3.3033333333333332</v>
      </c>
      <c r="AD41" s="99">
        <v>2.2399999999999998</v>
      </c>
      <c r="AE41" s="92">
        <v>1512.2233333333334</v>
      </c>
      <c r="AF41" s="92">
        <v>497622.33333333331</v>
      </c>
      <c r="AG41" s="100">
        <v>4.7080000000000544</v>
      </c>
      <c r="AH41" s="92">
        <v>1943.1596951104996</v>
      </c>
      <c r="AI41" s="99" t="s">
        <v>829</v>
      </c>
      <c r="AJ41" s="99">
        <v>104.56204939549635</v>
      </c>
      <c r="AK41" s="99">
        <v>85.711097743551633</v>
      </c>
      <c r="AL41" s="99">
        <v>190.27314713904798</v>
      </c>
      <c r="AM41" s="99">
        <v>186.39144999999999</v>
      </c>
      <c r="AN41" s="99">
        <v>55.18</v>
      </c>
      <c r="AO41" s="101">
        <v>3.9636666666666667</v>
      </c>
      <c r="AP41" s="99">
        <v>123.36</v>
      </c>
      <c r="AQ41" s="99">
        <v>134.96</v>
      </c>
      <c r="AR41" s="99">
        <v>108.28666666666668</v>
      </c>
      <c r="AS41" s="99">
        <v>10.243333333333334</v>
      </c>
      <c r="AT41" s="99">
        <v>468.93666666666667</v>
      </c>
      <c r="AU41" s="99">
        <v>6.0733333333333333</v>
      </c>
      <c r="AV41" s="99">
        <v>11.47</v>
      </c>
      <c r="AW41" s="99">
        <v>4.7133333333333338</v>
      </c>
      <c r="AX41" s="99">
        <v>28.866666666666664</v>
      </c>
      <c r="AY41" s="99">
        <v>47.596666666666664</v>
      </c>
      <c r="AZ41" s="99">
        <v>2.58</v>
      </c>
      <c r="BA41" s="99">
        <v>1.0566666666666666</v>
      </c>
      <c r="BB41" s="99">
        <v>14.713333333333333</v>
      </c>
      <c r="BC41" s="99">
        <v>44.379999999999995</v>
      </c>
      <c r="BD41" s="99">
        <v>32.18333333333333</v>
      </c>
      <c r="BE41" s="99">
        <v>38.506666666666661</v>
      </c>
      <c r="BF41" s="99">
        <v>90.36</v>
      </c>
      <c r="BG41" s="99">
        <v>13.128888888888889</v>
      </c>
      <c r="BH41" s="99">
        <v>10.56</v>
      </c>
      <c r="BI41" s="99">
        <v>15.706666666666665</v>
      </c>
      <c r="BJ41" s="99">
        <v>2.9733333333333332</v>
      </c>
      <c r="BK41" s="99">
        <v>61.846666666666664</v>
      </c>
      <c r="BL41" s="99">
        <v>9.5633333333333326</v>
      </c>
      <c r="BM41" s="99">
        <v>7.8566666666666665</v>
      </c>
    </row>
    <row r="42" spans="1:65" x14ac:dyDescent="0.15">
      <c r="A42" s="13">
        <v>819740300</v>
      </c>
      <c r="B42" s="14" t="s">
        <v>248</v>
      </c>
      <c r="C42" s="14" t="s">
        <v>251</v>
      </c>
      <c r="D42" s="14" t="s">
        <v>252</v>
      </c>
      <c r="E42" s="99">
        <v>13.299999999999999</v>
      </c>
      <c r="F42" s="99">
        <v>4.4666666666666659</v>
      </c>
      <c r="G42" s="99">
        <v>4.93</v>
      </c>
      <c r="H42" s="99">
        <v>1.6499999999999997</v>
      </c>
      <c r="I42" s="99">
        <v>1.05</v>
      </c>
      <c r="J42" s="99">
        <v>2.0666666666666669</v>
      </c>
      <c r="K42" s="99">
        <v>2.0699999999999998</v>
      </c>
      <c r="L42" s="99">
        <v>1.2166666666666668</v>
      </c>
      <c r="M42" s="99">
        <v>4.4433333333333334</v>
      </c>
      <c r="N42" s="99">
        <v>2.5333333333333332</v>
      </c>
      <c r="O42" s="99">
        <v>0.54666666666666675</v>
      </c>
      <c r="P42" s="99">
        <v>1.76</v>
      </c>
      <c r="Q42" s="99">
        <v>3.9133333333333336</v>
      </c>
      <c r="R42" s="99">
        <v>3.66</v>
      </c>
      <c r="S42" s="99">
        <v>4.9666666666666659</v>
      </c>
      <c r="T42" s="99">
        <v>2.4900000000000002</v>
      </c>
      <c r="U42" s="99">
        <v>4.34</v>
      </c>
      <c r="V42" s="99">
        <v>1.3133333333333332</v>
      </c>
      <c r="W42" s="99">
        <v>2.0666666666666669</v>
      </c>
      <c r="X42" s="99">
        <v>1.7366666666666666</v>
      </c>
      <c r="Y42" s="99">
        <v>19.423333333333332</v>
      </c>
      <c r="Z42" s="99">
        <v>4.8066666666666666</v>
      </c>
      <c r="AA42" s="99">
        <v>2.69</v>
      </c>
      <c r="AB42" s="99">
        <v>1.0933333333333335</v>
      </c>
      <c r="AC42" s="99">
        <v>3.27</v>
      </c>
      <c r="AD42" s="99">
        <v>1.95</v>
      </c>
      <c r="AE42" s="92">
        <v>1840.7066666666667</v>
      </c>
      <c r="AF42" s="92">
        <v>639886</v>
      </c>
      <c r="AG42" s="100">
        <v>4.3574666666666637</v>
      </c>
      <c r="AH42" s="92">
        <v>2406.2180947284705</v>
      </c>
      <c r="AI42" s="99" t="s">
        <v>829</v>
      </c>
      <c r="AJ42" s="99">
        <v>58.596976962895759</v>
      </c>
      <c r="AK42" s="99">
        <v>78.483054410150189</v>
      </c>
      <c r="AL42" s="99">
        <v>137.08003137304595</v>
      </c>
      <c r="AM42" s="99">
        <v>190.08435</v>
      </c>
      <c r="AN42" s="99">
        <v>61.606666666666662</v>
      </c>
      <c r="AO42" s="101">
        <v>3.718</v>
      </c>
      <c r="AP42" s="99">
        <v>115</v>
      </c>
      <c r="AQ42" s="99">
        <v>106</v>
      </c>
      <c r="AR42" s="99">
        <v>118.21</v>
      </c>
      <c r="AS42" s="99">
        <v>9.9700000000000006</v>
      </c>
      <c r="AT42" s="99">
        <v>485.84</v>
      </c>
      <c r="AU42" s="99">
        <v>5.39</v>
      </c>
      <c r="AV42" s="99">
        <v>11.823333333333332</v>
      </c>
      <c r="AW42" s="99">
        <v>4.6566666666666672</v>
      </c>
      <c r="AX42" s="99">
        <v>25.179999999999996</v>
      </c>
      <c r="AY42" s="99">
        <v>47.086666666666666</v>
      </c>
      <c r="AZ42" s="99">
        <v>2.0533333333333332</v>
      </c>
      <c r="BA42" s="99">
        <v>1.08</v>
      </c>
      <c r="BB42" s="99">
        <v>16.91</v>
      </c>
      <c r="BC42" s="99">
        <v>35.523333333333333</v>
      </c>
      <c r="BD42" s="99">
        <v>28.51</v>
      </c>
      <c r="BE42" s="99">
        <v>37.869999999999997</v>
      </c>
      <c r="BF42" s="99">
        <v>104.64999999999999</v>
      </c>
      <c r="BG42" s="99">
        <v>13.823333333333332</v>
      </c>
      <c r="BH42" s="99">
        <v>14.21</v>
      </c>
      <c r="BI42" s="99">
        <v>21.599999999999998</v>
      </c>
      <c r="BJ42" s="99">
        <v>2.7333333333333329</v>
      </c>
      <c r="BK42" s="99">
        <v>67.296666666666667</v>
      </c>
      <c r="BL42" s="99">
        <v>9.3699999999999992</v>
      </c>
      <c r="BM42" s="99">
        <v>7.919999999999999</v>
      </c>
    </row>
    <row r="43" spans="1:65" x14ac:dyDescent="0.15">
      <c r="A43" s="13">
        <v>824300500</v>
      </c>
      <c r="B43" s="14" t="s">
        <v>248</v>
      </c>
      <c r="C43" s="14" t="s">
        <v>254</v>
      </c>
      <c r="D43" s="14" t="s">
        <v>255</v>
      </c>
      <c r="E43" s="99">
        <v>12.885804719201539</v>
      </c>
      <c r="F43" s="99">
        <v>5.0468000763764014</v>
      </c>
      <c r="G43" s="99">
        <v>5.3590918812800536</v>
      </c>
      <c r="H43" s="99">
        <v>1.7988518339666735</v>
      </c>
      <c r="I43" s="99">
        <v>1.3330389746382421</v>
      </c>
      <c r="J43" s="99">
        <v>2.1295425247129627</v>
      </c>
      <c r="K43" s="99">
        <v>1.8749329704723199</v>
      </c>
      <c r="L43" s="99">
        <v>1.5951124905690792</v>
      </c>
      <c r="M43" s="99">
        <v>5.2274285911986915</v>
      </c>
      <c r="N43" s="99">
        <v>3.1601481734848993</v>
      </c>
      <c r="O43" s="99">
        <v>0.549890981634925</v>
      </c>
      <c r="P43" s="99">
        <v>1.8896601659206811</v>
      </c>
      <c r="Q43" s="99">
        <v>4.1584760235036997</v>
      </c>
      <c r="R43" s="99">
        <v>4.1931496460504816</v>
      </c>
      <c r="S43" s="99">
        <v>5.3565718904584019</v>
      </c>
      <c r="T43" s="99">
        <v>2.7386790723150365</v>
      </c>
      <c r="U43" s="99">
        <v>5.3743010181580297</v>
      </c>
      <c r="V43" s="99">
        <v>1.5871613697857085</v>
      </c>
      <c r="W43" s="99">
        <v>2.3304918867193778</v>
      </c>
      <c r="X43" s="99">
        <v>1.8184978951377542</v>
      </c>
      <c r="Y43" s="99">
        <v>23.161675131434137</v>
      </c>
      <c r="Z43" s="99">
        <v>5.2318424865438411</v>
      </c>
      <c r="AA43" s="99">
        <v>2.9410497341895847</v>
      </c>
      <c r="AB43" s="99">
        <v>1.3016599711343453</v>
      </c>
      <c r="AC43" s="99">
        <v>3.4267163343636273</v>
      </c>
      <c r="AD43" s="99">
        <v>2.3496400031358946</v>
      </c>
      <c r="AE43" s="92">
        <v>1355.0027998918338</v>
      </c>
      <c r="AF43" s="92">
        <v>438027.00480339047</v>
      </c>
      <c r="AG43" s="100">
        <v>4.9316889017357717</v>
      </c>
      <c r="AH43" s="92">
        <v>1744.9010335846481</v>
      </c>
      <c r="AI43" s="99" t="s">
        <v>829</v>
      </c>
      <c r="AJ43" s="99">
        <v>70.262216231660048</v>
      </c>
      <c r="AK43" s="99">
        <v>71.453214323969632</v>
      </c>
      <c r="AL43" s="99">
        <v>141.71543055562967</v>
      </c>
      <c r="AM43" s="99">
        <v>194.27823480775555</v>
      </c>
      <c r="AN43" s="99">
        <v>61.023538404282739</v>
      </c>
      <c r="AO43" s="101">
        <v>3.8725832205508861</v>
      </c>
      <c r="AP43" s="99">
        <v>113.61091773786218</v>
      </c>
      <c r="AQ43" s="99">
        <v>161.19986041029134</v>
      </c>
      <c r="AR43" s="99">
        <v>91.202640577730449</v>
      </c>
      <c r="AS43" s="99">
        <v>9.9439358097130572</v>
      </c>
      <c r="AT43" s="99">
        <v>492.48075208973142</v>
      </c>
      <c r="AU43" s="99">
        <v>4.9708820310302153</v>
      </c>
      <c r="AV43" s="99">
        <v>12.109719554454387</v>
      </c>
      <c r="AW43" s="99">
        <v>4.4231313133153138</v>
      </c>
      <c r="AX43" s="99">
        <v>26.64690260120992</v>
      </c>
      <c r="AY43" s="99">
        <v>42.780810777033899</v>
      </c>
      <c r="AZ43" s="99">
        <v>2.1208002083944106</v>
      </c>
      <c r="BA43" s="99">
        <v>1.0732536388920006</v>
      </c>
      <c r="BB43" s="99">
        <v>15.163321648282745</v>
      </c>
      <c r="BC43" s="99">
        <v>29.636437768022912</v>
      </c>
      <c r="BD43" s="99">
        <v>24.539148010348679</v>
      </c>
      <c r="BE43" s="99">
        <v>26.079881389982067</v>
      </c>
      <c r="BF43" s="99">
        <v>73.41574123547197</v>
      </c>
      <c r="BG43" s="99">
        <v>9.8718317453936226</v>
      </c>
      <c r="BH43" s="99">
        <v>10.301491045167458</v>
      </c>
      <c r="BI43" s="99">
        <v>20.046659716057956</v>
      </c>
      <c r="BJ43" s="99">
        <v>3.101096749432299</v>
      </c>
      <c r="BK43" s="99">
        <v>47.776930899498915</v>
      </c>
      <c r="BL43" s="99">
        <v>9.9162064371372995</v>
      </c>
      <c r="BM43" s="99">
        <v>11.043901033148101</v>
      </c>
    </row>
    <row r="44" spans="1:65" x14ac:dyDescent="0.15">
      <c r="A44" s="13">
        <v>839380800</v>
      </c>
      <c r="B44" s="14" t="s">
        <v>248</v>
      </c>
      <c r="C44" s="14" t="s">
        <v>256</v>
      </c>
      <c r="D44" s="14" t="s">
        <v>257</v>
      </c>
      <c r="E44" s="99">
        <v>14.113333333333335</v>
      </c>
      <c r="F44" s="99">
        <v>4.7566666666666668</v>
      </c>
      <c r="G44" s="99">
        <v>5.2600000000000007</v>
      </c>
      <c r="H44" s="99">
        <v>1.4433333333333334</v>
      </c>
      <c r="I44" s="99">
        <v>1.0866666666666667</v>
      </c>
      <c r="J44" s="99">
        <v>2.5033333333333334</v>
      </c>
      <c r="K44" s="99">
        <v>2.0699999999999998</v>
      </c>
      <c r="L44" s="99">
        <v>1.1633333333333333</v>
      </c>
      <c r="M44" s="99">
        <v>4.92</v>
      </c>
      <c r="N44" s="99">
        <v>2.5566666666666666</v>
      </c>
      <c r="O44" s="99">
        <v>0.63</v>
      </c>
      <c r="P44" s="99">
        <v>1.8133333333333335</v>
      </c>
      <c r="Q44" s="99">
        <v>4.09</v>
      </c>
      <c r="R44" s="99">
        <v>3.7900000000000005</v>
      </c>
      <c r="S44" s="99">
        <v>5.6066666666666665</v>
      </c>
      <c r="T44" s="99">
        <v>2.8066666666666666</v>
      </c>
      <c r="U44" s="99">
        <v>4.5366666666666662</v>
      </c>
      <c r="V44" s="99">
        <v>1.3166666666666667</v>
      </c>
      <c r="W44" s="99">
        <v>2.2766666666666668</v>
      </c>
      <c r="X44" s="99">
        <v>1.7166666666666668</v>
      </c>
      <c r="Y44" s="99">
        <v>20.976666666666663</v>
      </c>
      <c r="Z44" s="99">
        <v>5.4633333333333338</v>
      </c>
      <c r="AA44" s="99">
        <v>2.83</v>
      </c>
      <c r="AB44" s="99">
        <v>1.4166666666666667</v>
      </c>
      <c r="AC44" s="99">
        <v>3.4066666666666667</v>
      </c>
      <c r="AD44" s="99">
        <v>2.1066666666666669</v>
      </c>
      <c r="AE44" s="92">
        <v>1470.9166666666667</v>
      </c>
      <c r="AF44" s="92">
        <v>415032</v>
      </c>
      <c r="AG44" s="100">
        <v>4.7916666666666705</v>
      </c>
      <c r="AH44" s="92">
        <v>1640.9141785072923</v>
      </c>
      <c r="AI44" s="99" t="s">
        <v>829</v>
      </c>
      <c r="AJ44" s="99">
        <v>101.26632366111112</v>
      </c>
      <c r="AK44" s="99">
        <v>74.791271253299001</v>
      </c>
      <c r="AL44" s="99">
        <v>176.05759491441012</v>
      </c>
      <c r="AM44" s="99">
        <v>190.86434999999997</v>
      </c>
      <c r="AN44" s="99">
        <v>45.359999999999992</v>
      </c>
      <c r="AO44" s="101">
        <v>4.0666666666666664</v>
      </c>
      <c r="AP44" s="99">
        <v>99.46</v>
      </c>
      <c r="AQ44" s="99">
        <v>98.556666666666672</v>
      </c>
      <c r="AR44" s="99">
        <v>104.16666666666667</v>
      </c>
      <c r="AS44" s="99">
        <v>10.283333333333333</v>
      </c>
      <c r="AT44" s="99">
        <v>467.41333333333336</v>
      </c>
      <c r="AU44" s="99">
        <v>6.19</v>
      </c>
      <c r="AV44" s="99">
        <v>12.363333333333332</v>
      </c>
      <c r="AW44" s="99">
        <v>4.706666666666667</v>
      </c>
      <c r="AX44" s="99">
        <v>22.693333333333332</v>
      </c>
      <c r="AY44" s="99">
        <v>38.39</v>
      </c>
      <c r="AZ44" s="99">
        <v>2.64</v>
      </c>
      <c r="BA44" s="99">
        <v>1.0366666666666668</v>
      </c>
      <c r="BB44" s="99">
        <v>13.803333333333333</v>
      </c>
      <c r="BC44" s="99">
        <v>20.25</v>
      </c>
      <c r="BD44" s="99">
        <v>20.746666666666666</v>
      </c>
      <c r="BE44" s="99">
        <v>20.526666666666667</v>
      </c>
      <c r="BF44" s="99">
        <v>109.31666666666668</v>
      </c>
      <c r="BG44" s="99">
        <v>10.504444444444445</v>
      </c>
      <c r="BH44" s="99">
        <v>10.916666666666666</v>
      </c>
      <c r="BI44" s="99">
        <v>12.11</v>
      </c>
      <c r="BJ44" s="99">
        <v>2.5400000000000005</v>
      </c>
      <c r="BK44" s="99">
        <v>44.276666666666671</v>
      </c>
      <c r="BL44" s="99">
        <v>9.620000000000001</v>
      </c>
      <c r="BM44" s="99">
        <v>6.2</v>
      </c>
    </row>
    <row r="45" spans="1:65" x14ac:dyDescent="0.15">
      <c r="A45" s="13">
        <v>819740351</v>
      </c>
      <c r="B45" s="14" t="s">
        <v>248</v>
      </c>
      <c r="C45" s="14" t="s">
        <v>251</v>
      </c>
      <c r="D45" s="14" t="s">
        <v>253</v>
      </c>
      <c r="E45" s="99">
        <v>11.943333333333333</v>
      </c>
      <c r="F45" s="99">
        <v>4.3633333333333342</v>
      </c>
      <c r="G45" s="99">
        <v>3.8966666666666665</v>
      </c>
      <c r="H45" s="99">
        <v>1.18</v>
      </c>
      <c r="I45" s="99">
        <v>0.89666666666666661</v>
      </c>
      <c r="J45" s="99">
        <v>1.9466666666666665</v>
      </c>
      <c r="K45" s="99">
        <v>1.86</v>
      </c>
      <c r="L45" s="99">
        <v>1.0900000000000001</v>
      </c>
      <c r="M45" s="99">
        <v>3.5666666666666664</v>
      </c>
      <c r="N45" s="99">
        <v>2.23</v>
      </c>
      <c r="O45" s="99">
        <v>0.52999999999999992</v>
      </c>
      <c r="P45" s="99">
        <v>1.6933333333333334</v>
      </c>
      <c r="Q45" s="99">
        <v>3.7300000000000004</v>
      </c>
      <c r="R45" s="99">
        <v>3.686666666666667</v>
      </c>
      <c r="S45" s="99">
        <v>4.4766666666666666</v>
      </c>
      <c r="T45" s="99">
        <v>3.8899999999999992</v>
      </c>
      <c r="U45" s="99">
        <v>3.4466666666666668</v>
      </c>
      <c r="V45" s="99">
        <v>1.1733333333333333</v>
      </c>
      <c r="W45" s="99">
        <v>1.9466666666666665</v>
      </c>
      <c r="X45" s="99">
        <v>1.7566666666666666</v>
      </c>
      <c r="Y45" s="99">
        <v>18.956666666666667</v>
      </c>
      <c r="Z45" s="99">
        <v>4.07</v>
      </c>
      <c r="AA45" s="99">
        <v>2.5733333333333337</v>
      </c>
      <c r="AB45" s="99">
        <v>0.84</v>
      </c>
      <c r="AC45" s="99">
        <v>2.83</v>
      </c>
      <c r="AD45" s="99">
        <v>1.97</v>
      </c>
      <c r="AE45" s="92">
        <v>2062.0366666666669</v>
      </c>
      <c r="AF45" s="92">
        <v>579742.66666666663</v>
      </c>
      <c r="AG45" s="100">
        <v>4.7999999999999963</v>
      </c>
      <c r="AH45" s="92">
        <v>2286.5162828563271</v>
      </c>
      <c r="AI45" s="99" t="s">
        <v>829</v>
      </c>
      <c r="AJ45" s="99">
        <v>54.836309322222228</v>
      </c>
      <c r="AK45" s="99">
        <v>46.803200532586509</v>
      </c>
      <c r="AL45" s="99">
        <v>101.63950985480874</v>
      </c>
      <c r="AM45" s="99">
        <v>191.99935000000002</v>
      </c>
      <c r="AN45" s="99">
        <v>70.67</v>
      </c>
      <c r="AO45" s="101">
        <v>3.911</v>
      </c>
      <c r="AP45" s="99">
        <v>75.5</v>
      </c>
      <c r="AQ45" s="99">
        <v>102.33333333333333</v>
      </c>
      <c r="AR45" s="99">
        <v>98.89</v>
      </c>
      <c r="AS45" s="99">
        <v>9.49</v>
      </c>
      <c r="AT45" s="99">
        <v>451.32666666666665</v>
      </c>
      <c r="AU45" s="99">
        <v>5.3900000000000006</v>
      </c>
      <c r="AV45" s="99">
        <v>12.049999999999999</v>
      </c>
      <c r="AW45" s="99">
        <v>4.6233333333333331</v>
      </c>
      <c r="AX45" s="99">
        <v>25.333333333333332</v>
      </c>
      <c r="AY45" s="99">
        <v>33.89</v>
      </c>
      <c r="AZ45" s="99">
        <v>2.0233333333333334</v>
      </c>
      <c r="BA45" s="99">
        <v>1.04</v>
      </c>
      <c r="BB45" s="99">
        <v>14.44</v>
      </c>
      <c r="BC45" s="99">
        <v>32.85</v>
      </c>
      <c r="BD45" s="99">
        <v>19.55</v>
      </c>
      <c r="BE45" s="99">
        <v>28.443333333333332</v>
      </c>
      <c r="BF45" s="99">
        <v>66.11</v>
      </c>
      <c r="BG45" s="99">
        <v>19.256944444444446</v>
      </c>
      <c r="BH45" s="99">
        <v>16.440000000000001</v>
      </c>
      <c r="BI45" s="99">
        <v>17.666666666666668</v>
      </c>
      <c r="BJ45" s="99">
        <v>2.9000000000000004</v>
      </c>
      <c r="BK45" s="99">
        <v>58.65</v>
      </c>
      <c r="BL45" s="99">
        <v>9.0833333333333339</v>
      </c>
      <c r="BM45" s="99">
        <v>8.6566666666666663</v>
      </c>
    </row>
    <row r="46" spans="1:65" x14ac:dyDescent="0.15">
      <c r="A46" s="13">
        <v>925540400</v>
      </c>
      <c r="B46" s="14" t="s">
        <v>258</v>
      </c>
      <c r="C46" s="14" t="s">
        <v>261</v>
      </c>
      <c r="D46" s="14" t="s">
        <v>262</v>
      </c>
      <c r="E46" s="99">
        <v>15.410000000000002</v>
      </c>
      <c r="F46" s="99">
        <v>5.0133333333333336</v>
      </c>
      <c r="G46" s="99">
        <v>4.6100000000000003</v>
      </c>
      <c r="H46" s="99">
        <v>1.5599999999999998</v>
      </c>
      <c r="I46" s="99">
        <v>1.03</v>
      </c>
      <c r="J46" s="99">
        <v>2.8566666666666669</v>
      </c>
      <c r="K46" s="99">
        <v>2.6233333333333335</v>
      </c>
      <c r="L46" s="99">
        <v>1.5233333333333334</v>
      </c>
      <c r="M46" s="99">
        <v>4.1733333333333329</v>
      </c>
      <c r="N46" s="99">
        <v>4.3433333333333337</v>
      </c>
      <c r="O46" s="99">
        <v>0.67666666666666664</v>
      </c>
      <c r="P46" s="99">
        <v>1.7966666666666669</v>
      </c>
      <c r="Q46" s="99">
        <v>4.0433333333333339</v>
      </c>
      <c r="R46" s="99">
        <v>4.1766666666666667</v>
      </c>
      <c r="S46" s="99">
        <v>5.5566666666666675</v>
      </c>
      <c r="T46" s="99">
        <v>3.293333333333333</v>
      </c>
      <c r="U46" s="99">
        <v>4.95</v>
      </c>
      <c r="V46" s="99">
        <v>1.2</v>
      </c>
      <c r="W46" s="99">
        <v>2.1566666666666663</v>
      </c>
      <c r="X46" s="99">
        <v>1.68</v>
      </c>
      <c r="Y46" s="99">
        <v>20.029999999999998</v>
      </c>
      <c r="Z46" s="99">
        <v>5.68</v>
      </c>
      <c r="AA46" s="99">
        <v>2.9833333333333338</v>
      </c>
      <c r="AB46" s="99">
        <v>1.6066666666666667</v>
      </c>
      <c r="AC46" s="99">
        <v>3.0133333333333332</v>
      </c>
      <c r="AD46" s="99">
        <v>2.2100000000000004</v>
      </c>
      <c r="AE46" s="92">
        <v>1717.4433333333334</v>
      </c>
      <c r="AF46" s="92">
        <v>388226.66666666669</v>
      </c>
      <c r="AG46" s="100">
        <v>4.711666666666642</v>
      </c>
      <c r="AH46" s="92">
        <v>1514.1213636974105</v>
      </c>
      <c r="AI46" s="99" t="s">
        <v>829</v>
      </c>
      <c r="AJ46" s="99">
        <v>147.49010998568488</v>
      </c>
      <c r="AK46" s="99">
        <v>113.11558637777779</v>
      </c>
      <c r="AL46" s="99">
        <v>260.6056963634627</v>
      </c>
      <c r="AM46" s="99">
        <v>183.19359999999998</v>
      </c>
      <c r="AN46" s="99">
        <v>63.133333333333333</v>
      </c>
      <c r="AO46" s="101">
        <v>3.9673333333333338</v>
      </c>
      <c r="AP46" s="99">
        <v>148</v>
      </c>
      <c r="AQ46" s="99">
        <v>108.33333333333333</v>
      </c>
      <c r="AR46" s="99">
        <v>98.5</v>
      </c>
      <c r="AS46" s="99">
        <v>9.706666666666667</v>
      </c>
      <c r="AT46" s="99">
        <v>451.62999999999994</v>
      </c>
      <c r="AU46" s="99">
        <v>6.5166666666666657</v>
      </c>
      <c r="AV46" s="99">
        <v>9.956666666666667</v>
      </c>
      <c r="AW46" s="99">
        <v>4.74</v>
      </c>
      <c r="AX46" s="99">
        <v>32</v>
      </c>
      <c r="AY46" s="99">
        <v>51.776666666666664</v>
      </c>
      <c r="AZ46" s="99">
        <v>2.6799999999999997</v>
      </c>
      <c r="BA46" s="99">
        <v>1.0333333333333334</v>
      </c>
      <c r="BB46" s="99">
        <v>16.989999999999998</v>
      </c>
      <c r="BC46" s="99">
        <v>29.28</v>
      </c>
      <c r="BD46" s="99">
        <v>27.573333333333334</v>
      </c>
      <c r="BE46" s="99">
        <v>34.483333333333334</v>
      </c>
      <c r="BF46" s="99">
        <v>106.85000000000001</v>
      </c>
      <c r="BG46" s="99">
        <v>12.967777777777778</v>
      </c>
      <c r="BH46" s="99">
        <v>11.423333333333332</v>
      </c>
      <c r="BI46" s="99">
        <v>20.22</v>
      </c>
      <c r="BJ46" s="99">
        <v>3.3233333333333337</v>
      </c>
      <c r="BK46" s="99">
        <v>74.033333333333331</v>
      </c>
      <c r="BL46" s="99">
        <v>10.476666666666667</v>
      </c>
      <c r="BM46" s="99">
        <v>8.32</v>
      </c>
    </row>
    <row r="47" spans="1:65" x14ac:dyDescent="0.15">
      <c r="A47" s="13">
        <v>935300620</v>
      </c>
      <c r="B47" s="14" t="s">
        <v>258</v>
      </c>
      <c r="C47" s="14" t="s">
        <v>263</v>
      </c>
      <c r="D47" s="14" t="s">
        <v>264</v>
      </c>
      <c r="E47" s="99">
        <v>13.033333333333331</v>
      </c>
      <c r="F47" s="99">
        <v>5.4899999999999993</v>
      </c>
      <c r="G47" s="99">
        <v>4.6500000000000004</v>
      </c>
      <c r="H47" s="99">
        <v>1.4400000000000002</v>
      </c>
      <c r="I47" s="99">
        <v>1.03</v>
      </c>
      <c r="J47" s="99">
        <v>2.8433333333333337</v>
      </c>
      <c r="K47" s="99">
        <v>2.5333333333333332</v>
      </c>
      <c r="L47" s="99">
        <v>1.3499999999999999</v>
      </c>
      <c r="M47" s="99">
        <v>4.0333333333333341</v>
      </c>
      <c r="N47" s="99">
        <v>4.2833333333333332</v>
      </c>
      <c r="O47" s="99">
        <v>0.67666666666666664</v>
      </c>
      <c r="P47" s="99">
        <v>1.656666666666667</v>
      </c>
      <c r="Q47" s="99">
        <v>3.6066666666666669</v>
      </c>
      <c r="R47" s="99">
        <v>3.81</v>
      </c>
      <c r="S47" s="99">
        <v>4.793333333333333</v>
      </c>
      <c r="T47" s="99">
        <v>3.16</v>
      </c>
      <c r="U47" s="99">
        <v>4.6866666666666665</v>
      </c>
      <c r="V47" s="99">
        <v>1.3166666666666667</v>
      </c>
      <c r="W47" s="99">
        <v>2.0233333333333334</v>
      </c>
      <c r="X47" s="99">
        <v>1.83</v>
      </c>
      <c r="Y47" s="99">
        <v>19.183333333333334</v>
      </c>
      <c r="Z47" s="99">
        <v>5.8066666666666675</v>
      </c>
      <c r="AA47" s="99">
        <v>2.99</v>
      </c>
      <c r="AB47" s="99">
        <v>1.4033333333333333</v>
      </c>
      <c r="AC47" s="99">
        <v>3.1266666666666665</v>
      </c>
      <c r="AD47" s="99">
        <v>2.1033333333333335</v>
      </c>
      <c r="AE47" s="92">
        <v>2127.46</v>
      </c>
      <c r="AF47" s="92">
        <v>434014</v>
      </c>
      <c r="AG47" s="100">
        <v>4.7116666666666438</v>
      </c>
      <c r="AH47" s="92">
        <v>1690.6610756815235</v>
      </c>
      <c r="AI47" s="99" t="s">
        <v>829</v>
      </c>
      <c r="AJ47" s="99">
        <v>166.18412988444445</v>
      </c>
      <c r="AK47" s="99">
        <v>115.10737477777776</v>
      </c>
      <c r="AL47" s="99">
        <v>281.29150466222222</v>
      </c>
      <c r="AM47" s="99">
        <v>186.44469999999998</v>
      </c>
      <c r="AN47" s="99">
        <v>70</v>
      </c>
      <c r="AO47" s="101">
        <v>4.043333333333333</v>
      </c>
      <c r="AP47" s="99">
        <v>131.33333333333334</v>
      </c>
      <c r="AQ47" s="99">
        <v>146.79333333333332</v>
      </c>
      <c r="AR47" s="99">
        <v>125.96</v>
      </c>
      <c r="AS47" s="99">
        <v>9.5866666666666678</v>
      </c>
      <c r="AT47" s="99">
        <v>463.09333333333331</v>
      </c>
      <c r="AU47" s="99">
        <v>6.44</v>
      </c>
      <c r="AV47" s="99">
        <v>10.563333333333333</v>
      </c>
      <c r="AW47" s="99">
        <v>5.0433333333333339</v>
      </c>
      <c r="AX47" s="99">
        <v>28.333333333333332</v>
      </c>
      <c r="AY47" s="99">
        <v>46.140000000000008</v>
      </c>
      <c r="AZ47" s="99">
        <v>2.7566666666666664</v>
      </c>
      <c r="BA47" s="99">
        <v>1.0633333333333335</v>
      </c>
      <c r="BB47" s="99">
        <v>14.906666666666666</v>
      </c>
      <c r="BC47" s="99">
        <v>28.743333333333329</v>
      </c>
      <c r="BD47" s="99">
        <v>29.416666666666668</v>
      </c>
      <c r="BE47" s="99">
        <v>25.556666666666668</v>
      </c>
      <c r="BF47" s="99">
        <v>126.45333333333333</v>
      </c>
      <c r="BG47" s="99">
        <v>13.86777777777778</v>
      </c>
      <c r="BH47" s="99">
        <v>13</v>
      </c>
      <c r="BI47" s="99">
        <v>20</v>
      </c>
      <c r="BJ47" s="99">
        <v>2.9</v>
      </c>
      <c r="BK47" s="99">
        <v>99.25</v>
      </c>
      <c r="BL47" s="99">
        <v>10.100000000000001</v>
      </c>
      <c r="BM47" s="99">
        <v>10.733333333333334</v>
      </c>
    </row>
    <row r="48" spans="1:65" x14ac:dyDescent="0.15">
      <c r="A48" s="13">
        <v>914860800</v>
      </c>
      <c r="B48" s="14" t="s">
        <v>258</v>
      </c>
      <c r="C48" s="14" t="s">
        <v>259</v>
      </c>
      <c r="D48" s="14" t="s">
        <v>260</v>
      </c>
      <c r="E48" s="99">
        <v>16.029999999999998</v>
      </c>
      <c r="F48" s="99">
        <v>4.8400000000000007</v>
      </c>
      <c r="G48" s="99">
        <v>5.05</v>
      </c>
      <c r="H48" s="99">
        <v>1.8866666666666667</v>
      </c>
      <c r="I48" s="99">
        <v>1.17</v>
      </c>
      <c r="J48" s="99">
        <v>2.9633333333333334</v>
      </c>
      <c r="K48" s="99">
        <v>2.78</v>
      </c>
      <c r="L48" s="99">
        <v>1.3466666666666667</v>
      </c>
      <c r="M48" s="99">
        <v>4.666666666666667</v>
      </c>
      <c r="N48" s="99">
        <v>4.09</v>
      </c>
      <c r="O48" s="99">
        <v>0.77</v>
      </c>
      <c r="P48" s="99">
        <v>2.2400000000000002</v>
      </c>
      <c r="Q48" s="99">
        <v>3.706666666666667</v>
      </c>
      <c r="R48" s="99">
        <v>3.8833333333333333</v>
      </c>
      <c r="S48" s="99">
        <v>4.58</v>
      </c>
      <c r="T48" s="99">
        <v>3.5700000000000003</v>
      </c>
      <c r="U48" s="99">
        <v>5.0533333333333337</v>
      </c>
      <c r="V48" s="99">
        <v>1.5200000000000002</v>
      </c>
      <c r="W48" s="99">
        <v>2.2033333333333331</v>
      </c>
      <c r="X48" s="99">
        <v>2.0166666666666666</v>
      </c>
      <c r="Y48" s="99">
        <v>19.400000000000002</v>
      </c>
      <c r="Z48" s="99">
        <v>6.31</v>
      </c>
      <c r="AA48" s="99">
        <v>3.3266666666666667</v>
      </c>
      <c r="AB48" s="99">
        <v>1.5433333333333332</v>
      </c>
      <c r="AC48" s="99">
        <v>3.19</v>
      </c>
      <c r="AD48" s="99">
        <v>2.1166666666666667</v>
      </c>
      <c r="AE48" s="92">
        <v>2553.21</v>
      </c>
      <c r="AF48" s="92">
        <v>697166.66666666663</v>
      </c>
      <c r="AG48" s="100">
        <v>4.6749999999999652</v>
      </c>
      <c r="AH48" s="92">
        <v>2707.9990934215921</v>
      </c>
      <c r="AI48" s="99" t="s">
        <v>829</v>
      </c>
      <c r="AJ48" s="99">
        <v>146.37338421666666</v>
      </c>
      <c r="AK48" s="99">
        <v>135.48034983233981</v>
      </c>
      <c r="AL48" s="99">
        <v>281.85373404900645</v>
      </c>
      <c r="AM48" s="99">
        <v>182.98469999999998</v>
      </c>
      <c r="AN48" s="99">
        <v>70</v>
      </c>
      <c r="AO48" s="101">
        <v>4.1596666666666664</v>
      </c>
      <c r="AP48" s="99">
        <v>130</v>
      </c>
      <c r="AQ48" s="99">
        <v>139.26333333333332</v>
      </c>
      <c r="AR48" s="99">
        <v>116.91666666666667</v>
      </c>
      <c r="AS48" s="99">
        <v>10.773333333333333</v>
      </c>
      <c r="AT48" s="99">
        <v>466.19333333333333</v>
      </c>
      <c r="AU48" s="99">
        <v>6.2866666666666662</v>
      </c>
      <c r="AV48" s="99">
        <v>11.75</v>
      </c>
      <c r="AW48" s="99">
        <v>5.0233333333333334</v>
      </c>
      <c r="AX48" s="99">
        <v>32.5</v>
      </c>
      <c r="AY48" s="99">
        <v>67.5</v>
      </c>
      <c r="AZ48" s="99">
        <v>3.3533333333333335</v>
      </c>
      <c r="BA48" s="99">
        <v>1.1833333333333333</v>
      </c>
      <c r="BB48" s="99">
        <v>16.22</v>
      </c>
      <c r="BC48" s="99">
        <v>32.533333333333331</v>
      </c>
      <c r="BD48" s="99">
        <v>23.423333333333332</v>
      </c>
      <c r="BE48" s="99">
        <v>27.293333333333333</v>
      </c>
      <c r="BF48" s="99">
        <v>131.28666666666666</v>
      </c>
      <c r="BG48" s="99">
        <v>12.534444444444444</v>
      </c>
      <c r="BH48" s="99">
        <v>14.24</v>
      </c>
      <c r="BI48" s="99">
        <v>21.833333333333332</v>
      </c>
      <c r="BJ48" s="99">
        <v>3.4033333333333338</v>
      </c>
      <c r="BK48" s="99">
        <v>83.243333333333339</v>
      </c>
      <c r="BL48" s="99">
        <v>10.013333333333334</v>
      </c>
      <c r="BM48" s="99">
        <v>9.59</v>
      </c>
    </row>
    <row r="49" spans="1:65" x14ac:dyDescent="0.15">
      <c r="A49" s="13">
        <v>1020100500</v>
      </c>
      <c r="B49" s="14" t="s">
        <v>265</v>
      </c>
      <c r="C49" s="14" t="s">
        <v>266</v>
      </c>
      <c r="D49" s="14" t="s">
        <v>267</v>
      </c>
      <c r="E49" s="99">
        <v>11.943333333333333</v>
      </c>
      <c r="F49" s="99">
        <v>5.53</v>
      </c>
      <c r="G49" s="99">
        <v>4.9833333333333334</v>
      </c>
      <c r="H49" s="99">
        <v>1.9366666666666668</v>
      </c>
      <c r="I49" s="99">
        <v>1.0366666666666668</v>
      </c>
      <c r="J49" s="99">
        <v>2.4633333333333334</v>
      </c>
      <c r="K49" s="99">
        <v>2.42</v>
      </c>
      <c r="L49" s="99">
        <v>1.1466666666666667</v>
      </c>
      <c r="M49" s="99">
        <v>4.25</v>
      </c>
      <c r="N49" s="99">
        <v>4.5333333333333341</v>
      </c>
      <c r="O49" s="99">
        <v>0.6</v>
      </c>
      <c r="P49" s="99">
        <v>1.7</v>
      </c>
      <c r="Q49" s="99">
        <v>3.5866666666666673</v>
      </c>
      <c r="R49" s="99">
        <v>4.01</v>
      </c>
      <c r="S49" s="99">
        <v>5.5133333333333328</v>
      </c>
      <c r="T49" s="99">
        <v>3.7366666666666668</v>
      </c>
      <c r="U49" s="99">
        <v>4.6066666666666665</v>
      </c>
      <c r="V49" s="99">
        <v>1.55</v>
      </c>
      <c r="W49" s="99">
        <v>2.1166666666666667</v>
      </c>
      <c r="X49" s="99">
        <v>1.7733333333333334</v>
      </c>
      <c r="Y49" s="99">
        <v>19.046666666666667</v>
      </c>
      <c r="Z49" s="99">
        <v>5.86</v>
      </c>
      <c r="AA49" s="99">
        <v>3.1833333333333331</v>
      </c>
      <c r="AB49" s="99">
        <v>1.7066666666666668</v>
      </c>
      <c r="AC49" s="99">
        <v>3.2733333333333334</v>
      </c>
      <c r="AD49" s="99">
        <v>2.2066666666666666</v>
      </c>
      <c r="AE49" s="92">
        <v>1542.1666666666667</v>
      </c>
      <c r="AF49" s="92">
        <v>388568.66666666669</v>
      </c>
      <c r="AG49" s="100">
        <v>4.9135000000000701</v>
      </c>
      <c r="AH49" s="92">
        <v>1554.1923390594382</v>
      </c>
      <c r="AI49" s="99" t="s">
        <v>829</v>
      </c>
      <c r="AJ49" s="99">
        <v>94.223164611111102</v>
      </c>
      <c r="AK49" s="99">
        <v>93.038117107302227</v>
      </c>
      <c r="AL49" s="99">
        <v>187.26128171841333</v>
      </c>
      <c r="AM49" s="99">
        <v>189.8492</v>
      </c>
      <c r="AN49" s="99">
        <v>59.99</v>
      </c>
      <c r="AO49" s="101">
        <v>3.9480000000000004</v>
      </c>
      <c r="AP49" s="99">
        <v>126.08333333333333</v>
      </c>
      <c r="AQ49" s="99">
        <v>102.5</v>
      </c>
      <c r="AR49" s="99">
        <v>110.56</v>
      </c>
      <c r="AS49" s="99">
        <v>10.676666666666668</v>
      </c>
      <c r="AT49" s="99">
        <v>418.7</v>
      </c>
      <c r="AU49" s="99">
        <v>6.3833333333333329</v>
      </c>
      <c r="AV49" s="99">
        <v>10.99</v>
      </c>
      <c r="AW49" s="99">
        <v>4.5900000000000007</v>
      </c>
      <c r="AX49" s="99">
        <v>19.166666666666668</v>
      </c>
      <c r="AY49" s="99">
        <v>48.5</v>
      </c>
      <c r="AZ49" s="99">
        <v>3.06</v>
      </c>
      <c r="BA49" s="99">
        <v>1.42</v>
      </c>
      <c r="BB49" s="99">
        <v>13</v>
      </c>
      <c r="BC49" s="99">
        <v>31.8</v>
      </c>
      <c r="BD49" s="99">
        <v>30.02</v>
      </c>
      <c r="BE49" s="99">
        <v>31.26</v>
      </c>
      <c r="BF49" s="99">
        <v>76.666666666666671</v>
      </c>
      <c r="BG49" s="99">
        <v>11.663333333333334</v>
      </c>
      <c r="BH49" s="99">
        <v>12.49</v>
      </c>
      <c r="BI49" s="99">
        <v>15.833333333333334</v>
      </c>
      <c r="BJ49" s="99">
        <v>3.6066666666666669</v>
      </c>
      <c r="BK49" s="99">
        <v>73.086666666666659</v>
      </c>
      <c r="BL49" s="99">
        <v>10.596666666666668</v>
      </c>
      <c r="BM49" s="99">
        <v>11.516666666666666</v>
      </c>
    </row>
    <row r="50" spans="1:65" x14ac:dyDescent="0.15">
      <c r="A50" s="13">
        <v>1041540600</v>
      </c>
      <c r="B50" s="14" t="s">
        <v>265</v>
      </c>
      <c r="C50" s="14" t="s">
        <v>842</v>
      </c>
      <c r="D50" s="14" t="s">
        <v>843</v>
      </c>
      <c r="E50" s="99">
        <v>11.866666666666667</v>
      </c>
      <c r="F50" s="99">
        <v>5.833333333333333</v>
      </c>
      <c r="G50" s="99">
        <v>4.873333333333334</v>
      </c>
      <c r="H50" s="99">
        <v>1.4366666666666665</v>
      </c>
      <c r="I50" s="99">
        <v>1.03</v>
      </c>
      <c r="J50" s="99">
        <v>2.5133333333333336</v>
      </c>
      <c r="K50" s="99">
        <v>2.4733333333333332</v>
      </c>
      <c r="L50" s="99">
        <v>1.1866666666666668</v>
      </c>
      <c r="M50" s="99">
        <v>4.43</v>
      </c>
      <c r="N50" s="99">
        <v>4.5966666666666667</v>
      </c>
      <c r="O50" s="99">
        <v>0.68666666666666665</v>
      </c>
      <c r="P50" s="99">
        <v>1.7133333333333336</v>
      </c>
      <c r="Q50" s="99">
        <v>3.6</v>
      </c>
      <c r="R50" s="99">
        <v>4.0199999999999996</v>
      </c>
      <c r="S50" s="99">
        <v>5.373333333333334</v>
      </c>
      <c r="T50" s="99">
        <v>3.3933333333333331</v>
      </c>
      <c r="U50" s="99">
        <v>4.6066666666666665</v>
      </c>
      <c r="V50" s="99">
        <v>1.4166666666666667</v>
      </c>
      <c r="W50" s="99">
        <v>2.0833333333333335</v>
      </c>
      <c r="X50" s="99">
        <v>1.6666666666666667</v>
      </c>
      <c r="Y50" s="99">
        <v>18.923333333333332</v>
      </c>
      <c r="Z50" s="99">
        <v>6.69</v>
      </c>
      <c r="AA50" s="99">
        <v>3.0766666666666667</v>
      </c>
      <c r="AB50" s="99">
        <v>1.6033333333333333</v>
      </c>
      <c r="AC50" s="99">
        <v>3.206666666666667</v>
      </c>
      <c r="AD50" s="99">
        <v>2.23</v>
      </c>
      <c r="AE50" s="92">
        <v>1551.0766666666666</v>
      </c>
      <c r="AF50" s="92">
        <v>481720</v>
      </c>
      <c r="AG50" s="100">
        <v>4.8735000000000381</v>
      </c>
      <c r="AH50" s="92">
        <v>1916.5565759168273</v>
      </c>
      <c r="AI50" s="99" t="s">
        <v>829</v>
      </c>
      <c r="AJ50" s="99">
        <v>67.20613261650459</v>
      </c>
      <c r="AK50" s="99">
        <v>93.038117107302227</v>
      </c>
      <c r="AL50" s="99">
        <v>160.24424972380683</v>
      </c>
      <c r="AM50" s="99">
        <v>184.0942</v>
      </c>
      <c r="AN50" s="99">
        <v>103.11</v>
      </c>
      <c r="AO50" s="101">
        <v>3.9326666666666661</v>
      </c>
      <c r="AP50" s="99">
        <v>150.37</v>
      </c>
      <c r="AQ50" s="99">
        <v>110.76333333333334</v>
      </c>
      <c r="AR50" s="99">
        <v>129.42666666666665</v>
      </c>
      <c r="AS50" s="99">
        <v>9.6999999999999993</v>
      </c>
      <c r="AT50" s="99">
        <v>428.8</v>
      </c>
      <c r="AU50" s="99">
        <v>5.75</v>
      </c>
      <c r="AV50" s="99">
        <v>11.459999999999999</v>
      </c>
      <c r="AW50" s="99">
        <v>4.5233333333333334</v>
      </c>
      <c r="AX50" s="99">
        <v>27.5</v>
      </c>
      <c r="AY50" s="99">
        <v>48.333333333333336</v>
      </c>
      <c r="AZ50" s="99">
        <v>3.06</v>
      </c>
      <c r="BA50" s="99">
        <v>1.1200000000000001</v>
      </c>
      <c r="BB50" s="99">
        <v>11.83</v>
      </c>
      <c r="BC50" s="99">
        <v>23.91333333333333</v>
      </c>
      <c r="BD50" s="99">
        <v>25.756666666666664</v>
      </c>
      <c r="BE50" s="99">
        <v>28.553333333333331</v>
      </c>
      <c r="BF50" s="99">
        <v>87.3</v>
      </c>
      <c r="BG50" s="99">
        <v>2.9166666666666665</v>
      </c>
      <c r="BH50" s="99">
        <v>12.673333333333334</v>
      </c>
      <c r="BI50" s="99">
        <v>20.833333333333332</v>
      </c>
      <c r="BJ50" s="99">
        <v>3.2699999999999996</v>
      </c>
      <c r="BK50" s="99">
        <v>54.333333333333336</v>
      </c>
      <c r="BL50" s="99">
        <v>10</v>
      </c>
      <c r="BM50" s="99">
        <v>11.066666666666668</v>
      </c>
    </row>
    <row r="51" spans="1:65" x14ac:dyDescent="0.15">
      <c r="A51" s="13">
        <v>1048864800</v>
      </c>
      <c r="B51" s="14" t="s">
        <v>265</v>
      </c>
      <c r="C51" s="14" t="s">
        <v>268</v>
      </c>
      <c r="D51" s="14" t="s">
        <v>269</v>
      </c>
      <c r="E51" s="99">
        <v>12.433333333333332</v>
      </c>
      <c r="F51" s="99">
        <v>5.8766666666666678</v>
      </c>
      <c r="G51" s="99">
        <v>5.43</v>
      </c>
      <c r="H51" s="99">
        <v>1.74</v>
      </c>
      <c r="I51" s="99">
        <v>1.2966666666666666</v>
      </c>
      <c r="J51" s="99">
        <v>3.3966666666666665</v>
      </c>
      <c r="K51" s="99">
        <v>2.6233333333333335</v>
      </c>
      <c r="L51" s="99">
        <v>1.2733333333333332</v>
      </c>
      <c r="M51" s="99">
        <v>5.0733333333333333</v>
      </c>
      <c r="N51" s="99">
        <v>3.8066666666666666</v>
      </c>
      <c r="O51" s="99">
        <v>0.64</v>
      </c>
      <c r="P51" s="99">
        <v>1.8200000000000003</v>
      </c>
      <c r="Q51" s="99">
        <v>3.7300000000000004</v>
      </c>
      <c r="R51" s="99">
        <v>4.0666666666666664</v>
      </c>
      <c r="S51" s="99">
        <v>4.5466666666666669</v>
      </c>
      <c r="T51" s="99">
        <v>3.7166666666666668</v>
      </c>
      <c r="U51" s="99">
        <v>5.1566666666666672</v>
      </c>
      <c r="V51" s="99">
        <v>1.68</v>
      </c>
      <c r="W51" s="99">
        <v>2.3833333333333333</v>
      </c>
      <c r="X51" s="99">
        <v>1.8133333333333332</v>
      </c>
      <c r="Y51" s="99">
        <v>22.956666666666667</v>
      </c>
      <c r="Z51" s="99">
        <v>6.1266666666666678</v>
      </c>
      <c r="AA51" s="99">
        <v>3.59</v>
      </c>
      <c r="AB51" s="99">
        <v>1.6833333333333333</v>
      </c>
      <c r="AC51" s="99">
        <v>3.73</v>
      </c>
      <c r="AD51" s="99">
        <v>2.5433333333333334</v>
      </c>
      <c r="AE51" s="92">
        <v>1904.4000000000003</v>
      </c>
      <c r="AF51" s="92">
        <v>429723.66666666669</v>
      </c>
      <c r="AG51" s="100">
        <v>4.8801666666666597</v>
      </c>
      <c r="AH51" s="92">
        <v>1710.9747932282696</v>
      </c>
      <c r="AI51" s="99" t="s">
        <v>829</v>
      </c>
      <c r="AJ51" s="99">
        <v>55.400180968203792</v>
      </c>
      <c r="AK51" s="99">
        <v>89.912329325022299</v>
      </c>
      <c r="AL51" s="99">
        <v>145.3125102932261</v>
      </c>
      <c r="AM51" s="99">
        <v>180.86210000000003</v>
      </c>
      <c r="AN51" s="99">
        <v>76.5</v>
      </c>
      <c r="AO51" s="101">
        <v>3.8866666666666667</v>
      </c>
      <c r="AP51" s="99">
        <v>94.793333333333337</v>
      </c>
      <c r="AQ51" s="99">
        <v>125.16666666666667</v>
      </c>
      <c r="AR51" s="99">
        <v>153.33666666666667</v>
      </c>
      <c r="AS51" s="99">
        <v>11.406666666666666</v>
      </c>
      <c r="AT51" s="99">
        <v>479.85666666666663</v>
      </c>
      <c r="AU51" s="99">
        <v>6.6466666666666656</v>
      </c>
      <c r="AV51" s="99">
        <v>11.373333333333333</v>
      </c>
      <c r="AW51" s="99">
        <v>4.9200000000000008</v>
      </c>
      <c r="AX51" s="99">
        <v>28.636666666666667</v>
      </c>
      <c r="AY51" s="99">
        <v>49.723333333333336</v>
      </c>
      <c r="AZ51" s="99">
        <v>2.81</v>
      </c>
      <c r="BA51" s="99">
        <v>1.3800000000000001</v>
      </c>
      <c r="BB51" s="99">
        <v>18.333333333333332</v>
      </c>
      <c r="BC51" s="99">
        <v>39.5</v>
      </c>
      <c r="BD51" s="99">
        <v>29.703333333333333</v>
      </c>
      <c r="BE51" s="99">
        <v>37.476666666666667</v>
      </c>
      <c r="BF51" s="99">
        <v>80</v>
      </c>
      <c r="BG51" s="99">
        <v>11.996666666666668</v>
      </c>
      <c r="BH51" s="99">
        <v>12.453333333333333</v>
      </c>
      <c r="BI51" s="99">
        <v>18</v>
      </c>
      <c r="BJ51" s="99">
        <v>4.2266666666666666</v>
      </c>
      <c r="BK51" s="99">
        <v>60.666666666666664</v>
      </c>
      <c r="BL51" s="99">
        <v>10.433333333333335</v>
      </c>
      <c r="BM51" s="99">
        <v>10.446666666666667</v>
      </c>
    </row>
    <row r="52" spans="1:65" x14ac:dyDescent="0.15">
      <c r="A52" s="13">
        <v>1147894750</v>
      </c>
      <c r="B52" s="14" t="s">
        <v>270</v>
      </c>
      <c r="C52" s="14" t="s">
        <v>271</v>
      </c>
      <c r="D52" s="14" t="s">
        <v>272</v>
      </c>
      <c r="E52" s="99">
        <v>13.410000000000002</v>
      </c>
      <c r="F52" s="99">
        <v>5.5</v>
      </c>
      <c r="G52" s="99">
        <v>5.1499999999999995</v>
      </c>
      <c r="H52" s="99">
        <v>1.2066666666666668</v>
      </c>
      <c r="I52" s="99">
        <v>1.2333333333333334</v>
      </c>
      <c r="J52" s="99">
        <v>2.9133333333333336</v>
      </c>
      <c r="K52" s="99">
        <v>2.6233333333333331</v>
      </c>
      <c r="L52" s="99">
        <v>1.32</v>
      </c>
      <c r="M52" s="99">
        <v>4.7366666666666672</v>
      </c>
      <c r="N52" s="99">
        <v>4.4733333333333336</v>
      </c>
      <c r="O52" s="99">
        <v>0.72333333333333327</v>
      </c>
      <c r="P52" s="99">
        <v>1.72</v>
      </c>
      <c r="Q52" s="99">
        <v>3.6966666666666668</v>
      </c>
      <c r="R52" s="99">
        <v>4.083333333333333</v>
      </c>
      <c r="S52" s="99">
        <v>5.3566666666666665</v>
      </c>
      <c r="T52" s="99">
        <v>4.2</v>
      </c>
      <c r="U52" s="99">
        <v>5.163333333333334</v>
      </c>
      <c r="V52" s="99">
        <v>1.71</v>
      </c>
      <c r="W52" s="99">
        <v>2.35</v>
      </c>
      <c r="X52" s="99">
        <v>1.9000000000000001</v>
      </c>
      <c r="Y52" s="99">
        <v>18.873333333333335</v>
      </c>
      <c r="Z52" s="99">
        <v>6.4433333333333325</v>
      </c>
      <c r="AA52" s="99">
        <v>3.563333333333333</v>
      </c>
      <c r="AB52" s="99">
        <v>1.76</v>
      </c>
      <c r="AC52" s="99">
        <v>3.5666666666666664</v>
      </c>
      <c r="AD52" s="99">
        <v>2.3000000000000003</v>
      </c>
      <c r="AE52" s="92">
        <v>3219.7666666666664</v>
      </c>
      <c r="AF52" s="92">
        <v>1156418.3333333333</v>
      </c>
      <c r="AG52" s="100">
        <v>4.8399999999999919</v>
      </c>
      <c r="AH52" s="92">
        <v>4578.5721269177457</v>
      </c>
      <c r="AI52" s="99" t="s">
        <v>829</v>
      </c>
      <c r="AJ52" s="99">
        <v>117.06042694403233</v>
      </c>
      <c r="AK52" s="99">
        <v>100.22887544600326</v>
      </c>
      <c r="AL52" s="99">
        <v>217.28930239003557</v>
      </c>
      <c r="AM52" s="99">
        <v>188.98415</v>
      </c>
      <c r="AN52" s="99">
        <v>67.8</v>
      </c>
      <c r="AO52" s="101">
        <v>3.9820000000000007</v>
      </c>
      <c r="AP52" s="99">
        <v>75</v>
      </c>
      <c r="AQ52" s="99">
        <v>129.71</v>
      </c>
      <c r="AR52" s="99">
        <v>105.2</v>
      </c>
      <c r="AS52" s="99">
        <v>11.403333333333334</v>
      </c>
      <c r="AT52" s="99">
        <v>442.79</v>
      </c>
      <c r="AU52" s="99">
        <v>6.79</v>
      </c>
      <c r="AV52" s="99">
        <v>11.99</v>
      </c>
      <c r="AW52" s="99">
        <v>4.7733333333333334</v>
      </c>
      <c r="AX52" s="99">
        <v>41.946666666666665</v>
      </c>
      <c r="AY52" s="99">
        <v>81</v>
      </c>
      <c r="AZ52" s="99">
        <v>2.64</v>
      </c>
      <c r="BA52" s="99">
        <v>1.3833333333333331</v>
      </c>
      <c r="BB52" s="99">
        <v>13.476666666666667</v>
      </c>
      <c r="BC52" s="99">
        <v>37.826666666666675</v>
      </c>
      <c r="BD52" s="99">
        <v>33.136666666666663</v>
      </c>
      <c r="BE52" s="99">
        <v>33.24666666666667</v>
      </c>
      <c r="BF52" s="99">
        <v>72.400000000000006</v>
      </c>
      <c r="BG52" s="99">
        <v>10</v>
      </c>
      <c r="BH52" s="99">
        <v>14.896666666666667</v>
      </c>
      <c r="BI52" s="99">
        <v>23.776666666666667</v>
      </c>
      <c r="BJ52" s="99">
        <v>3.5633333333333339</v>
      </c>
      <c r="BK52" s="99">
        <v>85</v>
      </c>
      <c r="BL52" s="99">
        <v>10.566666666666666</v>
      </c>
      <c r="BM52" s="99">
        <v>11.25</v>
      </c>
    </row>
    <row r="53" spans="1:65" x14ac:dyDescent="0.15">
      <c r="A53" s="13">
        <v>1215980190</v>
      </c>
      <c r="B53" s="14" t="s">
        <v>273</v>
      </c>
      <c r="C53" s="14" t="s">
        <v>274</v>
      </c>
      <c r="D53" t="s">
        <v>275</v>
      </c>
      <c r="E53" s="99">
        <v>14.43</v>
      </c>
      <c r="F53" s="99">
        <v>5.5966666666666667</v>
      </c>
      <c r="G53" s="99">
        <v>5.2633333333333328</v>
      </c>
      <c r="H53" s="99">
        <v>2.3433333333333333</v>
      </c>
      <c r="I53" s="99">
        <v>1.19</v>
      </c>
      <c r="J53" s="99">
        <v>2.5533333333333332</v>
      </c>
      <c r="K53" s="99">
        <v>1.83</v>
      </c>
      <c r="L53" s="99">
        <v>1.25</v>
      </c>
      <c r="M53" s="99">
        <v>3.9366666666666661</v>
      </c>
      <c r="N53" s="99">
        <v>3.9333333333333336</v>
      </c>
      <c r="O53" s="99">
        <v>0.72000000000000008</v>
      </c>
      <c r="P53" s="99">
        <v>1.78</v>
      </c>
      <c r="Q53" s="99">
        <v>4.3000000000000007</v>
      </c>
      <c r="R53" s="99">
        <v>4.28</v>
      </c>
      <c r="S53" s="99">
        <v>4.04</v>
      </c>
      <c r="T53" s="99">
        <v>2.4833333333333334</v>
      </c>
      <c r="U53" s="99">
        <v>4.6400000000000006</v>
      </c>
      <c r="V53" s="99">
        <v>1.51</v>
      </c>
      <c r="W53" s="99">
        <v>1.9866666666666666</v>
      </c>
      <c r="X53" s="99">
        <v>2.0233333333333334</v>
      </c>
      <c r="Y53" s="99">
        <v>22.463333333333335</v>
      </c>
      <c r="Z53" s="99">
        <v>5.8866666666666667</v>
      </c>
      <c r="AA53" s="99">
        <v>3.64</v>
      </c>
      <c r="AB53" s="99">
        <v>1.5233333333333334</v>
      </c>
      <c r="AC53" s="99">
        <v>3.6566666666666663</v>
      </c>
      <c r="AD53" s="99">
        <v>2.44</v>
      </c>
      <c r="AE53" s="92">
        <v>1824</v>
      </c>
      <c r="AF53" s="92">
        <v>495793.66666666669</v>
      </c>
      <c r="AG53" s="100">
        <v>4.7550666666666954</v>
      </c>
      <c r="AH53" s="92">
        <v>1952.2031353719456</v>
      </c>
      <c r="AI53" s="99">
        <v>182.94337007723053</v>
      </c>
      <c r="AJ53" s="99" t="s">
        <v>829</v>
      </c>
      <c r="AK53" s="99" t="s">
        <v>829</v>
      </c>
      <c r="AL53" s="99">
        <v>182.94337007723053</v>
      </c>
      <c r="AM53" s="99">
        <v>195.3742</v>
      </c>
      <c r="AN53" s="99">
        <v>70.12</v>
      </c>
      <c r="AO53" s="101">
        <v>3.8616666666666668</v>
      </c>
      <c r="AP53" s="99">
        <v>96.643333333333331</v>
      </c>
      <c r="AQ53" s="99">
        <v>127.66666666666667</v>
      </c>
      <c r="AR53" s="99">
        <v>112.87666666666667</v>
      </c>
      <c r="AS53" s="99">
        <v>11.723333333333334</v>
      </c>
      <c r="AT53" s="99">
        <v>495.49333333333334</v>
      </c>
      <c r="AU53" s="99">
        <v>4.59</v>
      </c>
      <c r="AV53" s="99">
        <v>10.656666666666666</v>
      </c>
      <c r="AW53" s="99">
        <v>4.3600000000000003</v>
      </c>
      <c r="AX53" s="99">
        <v>25</v>
      </c>
      <c r="AY53" s="99">
        <v>50.6</v>
      </c>
      <c r="AZ53" s="99">
        <v>4.78</v>
      </c>
      <c r="BA53" s="99">
        <v>1.0466666666666669</v>
      </c>
      <c r="BB53" s="99">
        <v>15.706666666666669</v>
      </c>
      <c r="BC53" s="99">
        <v>29.736666666666665</v>
      </c>
      <c r="BD53" s="99">
        <v>24.74</v>
      </c>
      <c r="BE53" s="99">
        <v>25.446666666666669</v>
      </c>
      <c r="BF53" s="99">
        <v>108.66666666666667</v>
      </c>
      <c r="BG53" s="99">
        <v>14.99</v>
      </c>
      <c r="BH53" s="99">
        <v>12.053333333333333</v>
      </c>
      <c r="BI53" s="99">
        <v>19.333333333333332</v>
      </c>
      <c r="BJ53" s="99">
        <v>3.3666666666666667</v>
      </c>
      <c r="BK53" s="99">
        <v>62.970000000000006</v>
      </c>
      <c r="BL53" s="99">
        <v>11.270000000000001</v>
      </c>
      <c r="BM53" s="99">
        <v>10.993333333333334</v>
      </c>
    </row>
    <row r="54" spans="1:65" x14ac:dyDescent="0.15">
      <c r="A54" s="13">
        <v>1219660210</v>
      </c>
      <c r="B54" s="14" t="s">
        <v>273</v>
      </c>
      <c r="C54" s="14" t="s">
        <v>276</v>
      </c>
      <c r="D54" s="14" t="s">
        <v>277</v>
      </c>
      <c r="E54" s="99">
        <v>12.299999999999999</v>
      </c>
      <c r="F54" s="99">
        <v>4.2966666666666669</v>
      </c>
      <c r="G54" s="99">
        <v>4.24</v>
      </c>
      <c r="H54" s="99">
        <v>1.1499999999999999</v>
      </c>
      <c r="I54" s="99">
        <v>1.0633333333333332</v>
      </c>
      <c r="J54" s="99">
        <v>2.3066666666666666</v>
      </c>
      <c r="K54" s="99">
        <v>2.4466666666666668</v>
      </c>
      <c r="L54" s="99">
        <v>1.4033333333333333</v>
      </c>
      <c r="M54" s="99">
        <v>3.8933333333333331</v>
      </c>
      <c r="N54" s="99">
        <v>4.6400000000000006</v>
      </c>
      <c r="O54" s="99">
        <v>0.51666666666666672</v>
      </c>
      <c r="P54" s="99">
        <v>1.64</v>
      </c>
      <c r="Q54" s="99">
        <v>3.6666666666666665</v>
      </c>
      <c r="R54" s="99">
        <v>3.7866666666666666</v>
      </c>
      <c r="S54" s="99">
        <v>3.4633333333333334</v>
      </c>
      <c r="T54" s="99">
        <v>2.7733333333333334</v>
      </c>
      <c r="U54" s="99">
        <v>3.9066666666666663</v>
      </c>
      <c r="V54" s="99">
        <v>1.2633333333333334</v>
      </c>
      <c r="W54" s="99">
        <v>1.8366666666666667</v>
      </c>
      <c r="X54" s="99">
        <v>1.92</v>
      </c>
      <c r="Y54" s="99">
        <v>19.823333333333334</v>
      </c>
      <c r="Z54" s="99">
        <v>4.5099999999999989</v>
      </c>
      <c r="AA54" s="99">
        <v>3.0533333333333332</v>
      </c>
      <c r="AB54" s="99">
        <v>1.1066666666666667</v>
      </c>
      <c r="AC54" s="99">
        <v>2.75</v>
      </c>
      <c r="AD54" s="99">
        <v>2.1066666666666669</v>
      </c>
      <c r="AE54" s="92">
        <v>1631.1333333333332</v>
      </c>
      <c r="AF54" s="92">
        <v>405469.66666666669</v>
      </c>
      <c r="AG54" s="100">
        <v>4.8028333333334325</v>
      </c>
      <c r="AH54" s="92">
        <v>1607.6615618406995</v>
      </c>
      <c r="AI54" s="99">
        <v>183.2504284518343</v>
      </c>
      <c r="AJ54" s="99" t="s">
        <v>829</v>
      </c>
      <c r="AK54" s="99" t="s">
        <v>829</v>
      </c>
      <c r="AL54" s="99">
        <v>183.2504284518343</v>
      </c>
      <c r="AM54" s="99">
        <v>195.3742</v>
      </c>
      <c r="AN54" s="99">
        <v>52.593333333333334</v>
      </c>
      <c r="AO54" s="101">
        <v>3.6293333333333329</v>
      </c>
      <c r="AP54" s="99">
        <v>89.030000000000015</v>
      </c>
      <c r="AQ54" s="99">
        <v>109.97666666666667</v>
      </c>
      <c r="AR54" s="99">
        <v>112.13666666666666</v>
      </c>
      <c r="AS54" s="99">
        <v>10.053333333333335</v>
      </c>
      <c r="AT54" s="99">
        <v>428.95333333333338</v>
      </c>
      <c r="AU54" s="99">
        <v>5.25</v>
      </c>
      <c r="AV54" s="99">
        <v>10.65</v>
      </c>
      <c r="AW54" s="99">
        <v>4.5166666666666666</v>
      </c>
      <c r="AX54" s="99">
        <v>19.106666666666666</v>
      </c>
      <c r="AY54" s="99">
        <v>49.823333333333331</v>
      </c>
      <c r="AZ54" s="99">
        <v>1.9366666666666668</v>
      </c>
      <c r="BA54" s="99">
        <v>1.0333333333333334</v>
      </c>
      <c r="BB54" s="99">
        <v>16.966666666666665</v>
      </c>
      <c r="BC54" s="99">
        <v>28.146666666666665</v>
      </c>
      <c r="BD54" s="99">
        <v>21.643333333333331</v>
      </c>
      <c r="BE54" s="99">
        <v>30.41</v>
      </c>
      <c r="BF54" s="99">
        <v>86.720000000000013</v>
      </c>
      <c r="BG54" s="99">
        <v>4.3886111111111106</v>
      </c>
      <c r="BH54" s="99">
        <v>10.97</v>
      </c>
      <c r="BI54" s="99">
        <v>16.823333333333334</v>
      </c>
      <c r="BJ54" s="99">
        <v>2.9466666666666668</v>
      </c>
      <c r="BK54" s="99">
        <v>58.26</v>
      </c>
      <c r="BL54" s="99">
        <v>10.94</v>
      </c>
      <c r="BM54" s="99">
        <v>7.9666666666666677</v>
      </c>
    </row>
    <row r="55" spans="1:65" x14ac:dyDescent="0.15">
      <c r="A55" s="13">
        <v>1222744240</v>
      </c>
      <c r="B55" s="14" t="s">
        <v>273</v>
      </c>
      <c r="C55" s="14" t="s">
        <v>844</v>
      </c>
      <c r="D55" s="14" t="s">
        <v>278</v>
      </c>
      <c r="E55" s="99">
        <v>12.996666666666668</v>
      </c>
      <c r="F55" s="99">
        <v>5.5</v>
      </c>
      <c r="G55" s="99">
        <v>5.9233333333333329</v>
      </c>
      <c r="H55" s="99">
        <v>1.7</v>
      </c>
      <c r="I55" s="99">
        <v>1.1566666666666665</v>
      </c>
      <c r="J55" s="99">
        <v>3.6233333333333331</v>
      </c>
      <c r="K55" s="99">
        <v>2.4566666666666666</v>
      </c>
      <c r="L55" s="99">
        <v>1.4433333333333334</v>
      </c>
      <c r="M55" s="99">
        <v>4.5766666666666671</v>
      </c>
      <c r="N55" s="99">
        <v>4.8966666666666674</v>
      </c>
      <c r="O55" s="99">
        <v>0.76000000000000012</v>
      </c>
      <c r="P55" s="99">
        <v>1.89</v>
      </c>
      <c r="Q55" s="99">
        <v>5.5633333333333335</v>
      </c>
      <c r="R55" s="99">
        <v>4.5933333333333337</v>
      </c>
      <c r="S55" s="99">
        <v>5.2266666666666666</v>
      </c>
      <c r="T55" s="99">
        <v>3.25</v>
      </c>
      <c r="U55" s="99">
        <v>5.43</v>
      </c>
      <c r="V55" s="99">
        <v>1.5733333333333333</v>
      </c>
      <c r="W55" s="99">
        <v>2.2599999999999998</v>
      </c>
      <c r="X55" s="99">
        <v>2.7066666666666666</v>
      </c>
      <c r="Y55" s="99">
        <v>23.929999999999996</v>
      </c>
      <c r="Z55" s="99">
        <v>7.2933333333333339</v>
      </c>
      <c r="AA55" s="99">
        <v>3.8433333333333337</v>
      </c>
      <c r="AB55" s="99">
        <v>2.3933333333333331</v>
      </c>
      <c r="AC55" s="99">
        <v>3.1666666666666665</v>
      </c>
      <c r="AD55" s="99">
        <v>2.2933333333333334</v>
      </c>
      <c r="AE55" s="92">
        <v>2541.8666666666668</v>
      </c>
      <c r="AF55" s="92">
        <v>680113.33333333337</v>
      </c>
      <c r="AG55" s="100">
        <v>4.6072666666666899</v>
      </c>
      <c r="AH55" s="92">
        <v>2627.1741647346958</v>
      </c>
      <c r="AI55" s="99">
        <v>192.68078987402887</v>
      </c>
      <c r="AJ55" s="99" t="s">
        <v>829</v>
      </c>
      <c r="AK55" s="99" t="s">
        <v>829</v>
      </c>
      <c r="AL55" s="99">
        <v>192.68078987402887</v>
      </c>
      <c r="AM55" s="99">
        <v>195.67419999999996</v>
      </c>
      <c r="AN55" s="99">
        <v>64.236666666666665</v>
      </c>
      <c r="AO55" s="101">
        <v>3.8523333333333336</v>
      </c>
      <c r="AP55" s="99">
        <v>135.98999999999998</v>
      </c>
      <c r="AQ55" s="99">
        <v>105.55666666666667</v>
      </c>
      <c r="AR55" s="99">
        <v>95.066666666666663</v>
      </c>
      <c r="AS55" s="99">
        <v>12.780000000000001</v>
      </c>
      <c r="AT55" s="99">
        <v>489.27</v>
      </c>
      <c r="AU55" s="99">
        <v>5.1566666666666672</v>
      </c>
      <c r="AV55" s="99">
        <v>12.656666666666666</v>
      </c>
      <c r="AW55" s="99">
        <v>4.6633333333333331</v>
      </c>
      <c r="AX55" s="99">
        <v>22.466666666666669</v>
      </c>
      <c r="AY55" s="99">
        <v>76.466666666666669</v>
      </c>
      <c r="AZ55" s="99">
        <v>2.69</v>
      </c>
      <c r="BA55" s="99">
        <v>1.2566666666666668</v>
      </c>
      <c r="BB55" s="99">
        <v>19.21</v>
      </c>
      <c r="BC55" s="99">
        <v>25.02</v>
      </c>
      <c r="BD55" s="99">
        <v>24.946666666666669</v>
      </c>
      <c r="BE55" s="99">
        <v>24.856666666666666</v>
      </c>
      <c r="BF55" s="99">
        <v>74.206666666666663</v>
      </c>
      <c r="BG55" s="99">
        <v>12.501944444444446</v>
      </c>
      <c r="BH55" s="99">
        <v>13.443333333333333</v>
      </c>
      <c r="BI55" s="99">
        <v>21.956666666666667</v>
      </c>
      <c r="BJ55" s="99">
        <v>3.1066666666666669</v>
      </c>
      <c r="BK55" s="99">
        <v>61.346666666666664</v>
      </c>
      <c r="BL55" s="99">
        <v>12.29</v>
      </c>
      <c r="BM55" s="99">
        <v>8.6766666666666676</v>
      </c>
    </row>
    <row r="56" spans="1:65" x14ac:dyDescent="0.15">
      <c r="A56" s="13">
        <v>1223540300</v>
      </c>
      <c r="B56" s="14" t="s">
        <v>273</v>
      </c>
      <c r="C56" s="14" t="s">
        <v>875</v>
      </c>
      <c r="D56" s="14" t="s">
        <v>876</v>
      </c>
      <c r="E56" s="99">
        <v>11.834307182453763</v>
      </c>
      <c r="F56" s="99">
        <v>5.8058716325793567</v>
      </c>
      <c r="G56" s="99">
        <v>4.5433534253626666</v>
      </c>
      <c r="H56" s="99">
        <v>1.725642747700588</v>
      </c>
      <c r="I56" s="99">
        <v>1.0579674401890808</v>
      </c>
      <c r="J56" s="99">
        <v>2.8572253974792012</v>
      </c>
      <c r="K56" s="99">
        <v>2.8941918336149897</v>
      </c>
      <c r="L56" s="99">
        <v>0.96143766554848609</v>
      </c>
      <c r="M56" s="99">
        <v>3.6455814623990874</v>
      </c>
      <c r="N56" s="99">
        <v>4.1959158022525251</v>
      </c>
      <c r="O56" s="99">
        <v>0.64153947857407922</v>
      </c>
      <c r="P56" s="99">
        <v>1.5036005621304345</v>
      </c>
      <c r="Q56" s="99">
        <v>3.4601855634166108</v>
      </c>
      <c r="R56" s="99">
        <v>4.040856075370681</v>
      </c>
      <c r="S56" s="99">
        <v>5.63400390072119</v>
      </c>
      <c r="T56" s="99">
        <v>2.937285569925669</v>
      </c>
      <c r="U56" s="99">
        <v>4.1973707564296241</v>
      </c>
      <c r="V56" s="99">
        <v>1.248566944231424</v>
      </c>
      <c r="W56" s="99">
        <v>1.8729067217470803</v>
      </c>
      <c r="X56" s="99">
        <v>1.7001341268151788</v>
      </c>
      <c r="Y56" s="99">
        <v>19.262675305558176</v>
      </c>
      <c r="Z56" s="99">
        <v>5.7560752006263911</v>
      </c>
      <c r="AA56" s="99">
        <v>2.7862576429164485</v>
      </c>
      <c r="AB56" s="99">
        <v>1.5082726649651939</v>
      </c>
      <c r="AC56" s="99">
        <v>3.2913141691760068</v>
      </c>
      <c r="AD56" s="99">
        <v>2.224880356951688</v>
      </c>
      <c r="AE56" s="92">
        <v>1670.558477684687</v>
      </c>
      <c r="AF56" s="92">
        <v>471418.83523001894</v>
      </c>
      <c r="AG56" s="100">
        <v>4.9429228172294577</v>
      </c>
      <c r="AH56" s="92">
        <v>1879.9221920360505</v>
      </c>
      <c r="AI56" s="99" t="s">
        <v>829</v>
      </c>
      <c r="AJ56" s="99">
        <v>124.0644312057002</v>
      </c>
      <c r="AK56" s="99">
        <v>46.548574279766534</v>
      </c>
      <c r="AL56" s="99">
        <v>170.61300548546674</v>
      </c>
      <c r="AM56" s="99">
        <v>180.75166211745898</v>
      </c>
      <c r="AN56" s="99">
        <v>68.92213732817541</v>
      </c>
      <c r="AO56" s="101">
        <v>3.855849836264555</v>
      </c>
      <c r="AP56" s="99">
        <v>80.712792277797789</v>
      </c>
      <c r="AQ56" s="99">
        <v>101.81258157663824</v>
      </c>
      <c r="AR56" s="99">
        <v>118.87085738221045</v>
      </c>
      <c r="AS56" s="99">
        <v>9.1790176705043596</v>
      </c>
      <c r="AT56" s="99">
        <v>444.06457688120577</v>
      </c>
      <c r="AU56" s="99">
        <v>5.1741900895590591</v>
      </c>
      <c r="AV56" s="99">
        <v>10.608767805293516</v>
      </c>
      <c r="AW56" s="99">
        <v>4.1820601753858062</v>
      </c>
      <c r="AX56" s="99">
        <v>30.453602972811339</v>
      </c>
      <c r="AY56" s="99">
        <v>42.780810777033899</v>
      </c>
      <c r="AZ56" s="99">
        <v>3.0143353215758117</v>
      </c>
      <c r="BA56" s="99">
        <v>0.99225336425864208</v>
      </c>
      <c r="BB56" s="99">
        <v>13.784837862075221</v>
      </c>
      <c r="BC56" s="99">
        <v>18.357050234838695</v>
      </c>
      <c r="BD56" s="99">
        <v>18.033467022310976</v>
      </c>
      <c r="BE56" s="99">
        <v>27.584489931711801</v>
      </c>
      <c r="BF56" s="99">
        <v>72.215934813477759</v>
      </c>
      <c r="BG56" s="99">
        <v>8.226526454494687</v>
      </c>
      <c r="BH56" s="99">
        <v>13.372616707201587</v>
      </c>
      <c r="BI56" s="99">
        <v>15.287234150527164</v>
      </c>
      <c r="BJ56" s="99">
        <v>3.5470738739325953</v>
      </c>
      <c r="BK56" s="99">
        <v>54.465497616091874</v>
      </c>
      <c r="BL56" s="99">
        <v>9.7838546058408067</v>
      </c>
      <c r="BM56" s="99">
        <v>9.2513275445587642</v>
      </c>
    </row>
    <row r="57" spans="1:65" x14ac:dyDescent="0.15">
      <c r="A57" s="13">
        <v>1227260440</v>
      </c>
      <c r="B57" s="14" t="s">
        <v>273</v>
      </c>
      <c r="C57" s="14" t="s">
        <v>279</v>
      </c>
      <c r="D57" s="14" t="s">
        <v>280</v>
      </c>
      <c r="E57" s="99">
        <v>13.816666666666668</v>
      </c>
      <c r="F57" s="99">
        <v>4.8266666666666671</v>
      </c>
      <c r="G57" s="99">
        <v>4.5666666666666664</v>
      </c>
      <c r="H57" s="99">
        <v>1.7866666666666664</v>
      </c>
      <c r="I57" s="99">
        <v>1.0266666666666666</v>
      </c>
      <c r="J57" s="99">
        <v>2.2600000000000002</v>
      </c>
      <c r="K57" s="99">
        <v>2.5299999999999998</v>
      </c>
      <c r="L57" s="99">
        <v>1.1066666666666667</v>
      </c>
      <c r="M57" s="99">
        <v>4.0166666666666666</v>
      </c>
      <c r="N57" s="99">
        <v>3.8366666666666664</v>
      </c>
      <c r="O57" s="99">
        <v>0.59666666666666668</v>
      </c>
      <c r="P57" s="99">
        <v>1.6266666666666667</v>
      </c>
      <c r="Q57" s="99">
        <v>4.003333333333333</v>
      </c>
      <c r="R57" s="99">
        <v>3.5933333333333337</v>
      </c>
      <c r="S57" s="99">
        <v>4.8566666666666665</v>
      </c>
      <c r="T57" s="99">
        <v>2.4233333333333333</v>
      </c>
      <c r="U57" s="99">
        <v>4.543333333333333</v>
      </c>
      <c r="V57" s="99">
        <v>1.2233333333333334</v>
      </c>
      <c r="W57" s="99">
        <v>1.9866666666666666</v>
      </c>
      <c r="X57" s="99">
        <v>2.0966666666666667</v>
      </c>
      <c r="Y57" s="99">
        <v>18.899999999999999</v>
      </c>
      <c r="Z57" s="99">
        <v>5.2166666666666668</v>
      </c>
      <c r="AA57" s="99">
        <v>2.9166666666666665</v>
      </c>
      <c r="AB57" s="99">
        <v>1.3833333333333335</v>
      </c>
      <c r="AC57" s="99">
        <v>3.1933333333333334</v>
      </c>
      <c r="AD57" s="99">
        <v>2.1133333333333333</v>
      </c>
      <c r="AE57" s="92">
        <v>1506.5566666666666</v>
      </c>
      <c r="AF57" s="92">
        <v>385800.33333333331</v>
      </c>
      <c r="AG57" s="100">
        <v>4.8400000000000176</v>
      </c>
      <c r="AH57" s="92">
        <v>1531.9213554652306</v>
      </c>
      <c r="AI57" s="99">
        <v>187.83646319553256</v>
      </c>
      <c r="AJ57" s="99" t="s">
        <v>829</v>
      </c>
      <c r="AK57" s="99" t="s">
        <v>829</v>
      </c>
      <c r="AL57" s="99">
        <v>187.83646319553256</v>
      </c>
      <c r="AM57" s="99">
        <v>196.1242</v>
      </c>
      <c r="AN57" s="99">
        <v>33.883333333333333</v>
      </c>
      <c r="AO57" s="101">
        <v>3.6766666666666663</v>
      </c>
      <c r="AP57" s="99">
        <v>72.663333333333341</v>
      </c>
      <c r="AQ57" s="99">
        <v>90.433333333333337</v>
      </c>
      <c r="AR57" s="99">
        <v>93.899999999999991</v>
      </c>
      <c r="AS57" s="99">
        <v>10.923333333333334</v>
      </c>
      <c r="AT57" s="99">
        <v>399.69666666666666</v>
      </c>
      <c r="AU57" s="99">
        <v>4.5533333333333337</v>
      </c>
      <c r="AV57" s="99">
        <v>10.526666666666666</v>
      </c>
      <c r="AW57" s="99">
        <v>4.2733333333333334</v>
      </c>
      <c r="AX57" s="99">
        <v>17.866666666666664</v>
      </c>
      <c r="AY57" s="99">
        <v>63</v>
      </c>
      <c r="AZ57" s="99">
        <v>2.4633333333333329</v>
      </c>
      <c r="BA57" s="99">
        <v>1.0266666666666666</v>
      </c>
      <c r="BB57" s="99">
        <v>12.016666666666666</v>
      </c>
      <c r="BC57" s="99">
        <v>25.836666666666662</v>
      </c>
      <c r="BD57" s="99">
        <v>20.386666666666667</v>
      </c>
      <c r="BE57" s="99">
        <v>35.743333333333332</v>
      </c>
      <c r="BF57" s="99">
        <v>75.333333333333329</v>
      </c>
      <c r="BG57" s="99">
        <v>4.1388888888888884</v>
      </c>
      <c r="BH57" s="99">
        <v>12.266666666666666</v>
      </c>
      <c r="BI57" s="99">
        <v>17.866666666666667</v>
      </c>
      <c r="BJ57" s="99">
        <v>2.5666666666666669</v>
      </c>
      <c r="BK57" s="99">
        <v>59.663333333333334</v>
      </c>
      <c r="BL57" s="99">
        <v>11.386666666666668</v>
      </c>
      <c r="BM57" s="99">
        <v>9.4</v>
      </c>
    </row>
    <row r="58" spans="1:65" x14ac:dyDescent="0.15">
      <c r="A58" s="13">
        <v>1233124500</v>
      </c>
      <c r="B58" s="14" t="s">
        <v>273</v>
      </c>
      <c r="C58" s="14" t="s">
        <v>281</v>
      </c>
      <c r="D58" s="14" t="s">
        <v>282</v>
      </c>
      <c r="E58" s="99">
        <v>11.366666666666667</v>
      </c>
      <c r="F58" s="99">
        <v>5.4766666666666666</v>
      </c>
      <c r="G58" s="99">
        <v>6.086666666666666</v>
      </c>
      <c r="H58" s="99">
        <v>1.6866666666666668</v>
      </c>
      <c r="I58" s="99">
        <v>1.1166666666666667</v>
      </c>
      <c r="J58" s="99">
        <v>3.6233333333333331</v>
      </c>
      <c r="K58" s="99">
        <v>2.7166666666666668</v>
      </c>
      <c r="L58" s="99">
        <v>1.4633333333333332</v>
      </c>
      <c r="M58" s="99">
        <v>4.5766666666666671</v>
      </c>
      <c r="N58" s="99">
        <v>4.9666666666666677</v>
      </c>
      <c r="O58" s="99">
        <v>0.77</v>
      </c>
      <c r="P58" s="99">
        <v>1.8666666666666665</v>
      </c>
      <c r="Q58" s="99">
        <v>5.5633333333333335</v>
      </c>
      <c r="R58" s="99">
        <v>4.62</v>
      </c>
      <c r="S58" s="99">
        <v>5.14</v>
      </c>
      <c r="T58" s="99">
        <v>3.2833333333333332</v>
      </c>
      <c r="U58" s="99">
        <v>6.3566666666666665</v>
      </c>
      <c r="V58" s="99">
        <v>1.6133333333333333</v>
      </c>
      <c r="W58" s="99">
        <v>2.27</v>
      </c>
      <c r="X58" s="99">
        <v>2.6433333333333331</v>
      </c>
      <c r="Y58" s="99">
        <v>24.433333333333334</v>
      </c>
      <c r="Z58" s="99">
        <v>7.4233333333333329</v>
      </c>
      <c r="AA58" s="99">
        <v>3.8266666666666667</v>
      </c>
      <c r="AB58" s="99">
        <v>2.3566666666666669</v>
      </c>
      <c r="AC58" s="99">
        <v>3.2466666666666666</v>
      </c>
      <c r="AD58" s="99">
        <v>2.563333333333333</v>
      </c>
      <c r="AE58" s="92">
        <v>2689.5166666666669</v>
      </c>
      <c r="AF58" s="92">
        <v>584754</v>
      </c>
      <c r="AG58" s="100">
        <v>4.3305333333333538</v>
      </c>
      <c r="AH58" s="92">
        <v>2194.4505318741644</v>
      </c>
      <c r="AI58" s="99">
        <v>192.68078987402887</v>
      </c>
      <c r="AJ58" s="99" t="s">
        <v>829</v>
      </c>
      <c r="AK58" s="99" t="s">
        <v>829</v>
      </c>
      <c r="AL58" s="99">
        <v>192.68078987402887</v>
      </c>
      <c r="AM58" s="99">
        <v>195.67419999999996</v>
      </c>
      <c r="AN58" s="99">
        <v>72.010000000000005</v>
      </c>
      <c r="AO58" s="101">
        <v>3.8113333333333332</v>
      </c>
      <c r="AP58" s="99">
        <v>100.82000000000001</v>
      </c>
      <c r="AQ58" s="99">
        <v>109.83333333333333</v>
      </c>
      <c r="AR58" s="99">
        <v>94.649999999999991</v>
      </c>
      <c r="AS58" s="99">
        <v>12.323333333333332</v>
      </c>
      <c r="AT58" s="99">
        <v>506.71000000000004</v>
      </c>
      <c r="AU58" s="99">
        <v>5.1166666666666671</v>
      </c>
      <c r="AV58" s="99">
        <v>12.656666666666666</v>
      </c>
      <c r="AW58" s="99">
        <v>4.753333333333333</v>
      </c>
      <c r="AX58" s="99">
        <v>20.933333333333334</v>
      </c>
      <c r="AY58" s="99">
        <v>80.149999999999991</v>
      </c>
      <c r="AZ58" s="99">
        <v>2.3666666666666667</v>
      </c>
      <c r="BA58" s="99">
        <v>1.2833333333333334</v>
      </c>
      <c r="BB58" s="99">
        <v>22.53</v>
      </c>
      <c r="BC58" s="99">
        <v>24.943333333333332</v>
      </c>
      <c r="BD58" s="99">
        <v>22.323333333333334</v>
      </c>
      <c r="BE58" s="99">
        <v>25.693333333333332</v>
      </c>
      <c r="BF58" s="99">
        <v>84.18</v>
      </c>
      <c r="BG58" s="99">
        <v>12.355277777777777</v>
      </c>
      <c r="BH58" s="99">
        <v>14.526666666666666</v>
      </c>
      <c r="BI58" s="99">
        <v>24.599999999999998</v>
      </c>
      <c r="BJ58" s="99">
        <v>3.53</v>
      </c>
      <c r="BK58" s="99">
        <v>58.893333333333338</v>
      </c>
      <c r="BL58" s="99">
        <v>12.883333333333333</v>
      </c>
      <c r="BM58" s="99">
        <v>8.8533333333333335</v>
      </c>
    </row>
    <row r="59" spans="1:65" x14ac:dyDescent="0.15">
      <c r="A59" s="13">
        <v>1236100580</v>
      </c>
      <c r="B59" s="14" t="s">
        <v>273</v>
      </c>
      <c r="C59" s="14" t="s">
        <v>285</v>
      </c>
      <c r="D59" s="14" t="s">
        <v>286</v>
      </c>
      <c r="E59" s="99">
        <v>12.339131173027994</v>
      </c>
      <c r="F59" s="99">
        <v>4.419528975823332</v>
      </c>
      <c r="G59" s="99">
        <v>4.7942376319129858</v>
      </c>
      <c r="H59" s="99">
        <v>1.6683147706413302</v>
      </c>
      <c r="I59" s="99">
        <v>1.0269433730206845</v>
      </c>
      <c r="J59" s="99">
        <v>2.6092473381109627</v>
      </c>
      <c r="K59" s="99">
        <v>2.7714035804456891</v>
      </c>
      <c r="L59" s="99">
        <v>1.4739578779027322</v>
      </c>
      <c r="M59" s="99">
        <v>3.5120181483034387</v>
      </c>
      <c r="N59" s="99">
        <v>3.8111682244655518</v>
      </c>
      <c r="O59" s="99">
        <v>0.51867721763782371</v>
      </c>
      <c r="P59" s="99">
        <v>1.6041268932110857</v>
      </c>
      <c r="Q59" s="99">
        <v>3.5143086272387065</v>
      </c>
      <c r="R59" s="99">
        <v>3.9497624094338164</v>
      </c>
      <c r="S59" s="99">
        <v>4.6676203996590742</v>
      </c>
      <c r="T59" s="99">
        <v>2.5926404490355686</v>
      </c>
      <c r="U59" s="99">
        <v>4.2279342175993371</v>
      </c>
      <c r="V59" s="99">
        <v>1.1814878123475829</v>
      </c>
      <c r="W59" s="99">
        <v>1.6861783379530841</v>
      </c>
      <c r="X59" s="99">
        <v>1.8396636208943014</v>
      </c>
      <c r="Y59" s="99">
        <v>22.771493996561105</v>
      </c>
      <c r="Z59" s="99">
        <v>5.4700529102406579</v>
      </c>
      <c r="AA59" s="99">
        <v>3.3461901271207992</v>
      </c>
      <c r="AB59" s="99">
        <v>1.3593876744951123</v>
      </c>
      <c r="AC59" s="99">
        <v>2.8950412153913168</v>
      </c>
      <c r="AD59" s="99">
        <v>2.2472232670131134</v>
      </c>
      <c r="AE59" s="92">
        <v>1551.8322777191245</v>
      </c>
      <c r="AF59" s="92">
        <v>340650.51840153313</v>
      </c>
      <c r="AG59" s="100">
        <v>5.084368267860488</v>
      </c>
      <c r="AH59" s="92">
        <v>1396.7824881601243</v>
      </c>
      <c r="AI59" s="99" t="s">
        <v>829</v>
      </c>
      <c r="AJ59" s="99">
        <v>116.85120769192258</v>
      </c>
      <c r="AK59" s="99">
        <v>33.404821116797841</v>
      </c>
      <c r="AL59" s="99">
        <v>150.25602880872043</v>
      </c>
      <c r="AM59" s="99">
        <v>191.57905850954663</v>
      </c>
      <c r="AN59" s="99">
        <v>54.984655455340622</v>
      </c>
      <c r="AO59" s="101">
        <v>3.9633724427144958</v>
      </c>
      <c r="AP59" s="99">
        <v>95.684060630313255</v>
      </c>
      <c r="AQ59" s="99">
        <v>121.62592452435274</v>
      </c>
      <c r="AR59" s="99">
        <v>103.30522876383661</v>
      </c>
      <c r="AS59" s="99">
        <v>11.077803228262782</v>
      </c>
      <c r="AT59" s="99">
        <v>507.43901094710674</v>
      </c>
      <c r="AU59" s="99">
        <v>4.15918079664511</v>
      </c>
      <c r="AV59" s="99">
        <v>9.8464385063364812</v>
      </c>
      <c r="AW59" s="99">
        <v>4.6462614708886711</v>
      </c>
      <c r="AX59" s="99">
        <v>24.918654124498108</v>
      </c>
      <c r="AY59" s="99">
        <v>40.233079244798873</v>
      </c>
      <c r="AZ59" s="99">
        <v>3.1873086626418883</v>
      </c>
      <c r="BA59" s="99">
        <v>1.110813194419461</v>
      </c>
      <c r="BB59" s="99">
        <v>14.234817925725443</v>
      </c>
      <c r="BC59" s="99">
        <v>21.171287661294375</v>
      </c>
      <c r="BD59" s="99">
        <v>15.947750089670622</v>
      </c>
      <c r="BE59" s="99">
        <v>22.497971985630617</v>
      </c>
      <c r="BF59" s="99">
        <v>97.133495854756504</v>
      </c>
      <c r="BG59" s="99">
        <v>8.2320076687500947</v>
      </c>
      <c r="BH59" s="99">
        <v>12.839458925798503</v>
      </c>
      <c r="BI59" s="99">
        <v>15.666545396261947</v>
      </c>
      <c r="BJ59" s="99">
        <v>2.5027268651315002</v>
      </c>
      <c r="BK59" s="99">
        <v>53.584402646642722</v>
      </c>
      <c r="BL59" s="99">
        <v>10.800492172173335</v>
      </c>
      <c r="BM59" s="99">
        <v>8.1564936117626488</v>
      </c>
    </row>
    <row r="60" spans="1:65" x14ac:dyDescent="0.15">
      <c r="A60" s="13">
        <v>1236740600</v>
      </c>
      <c r="B60" s="14" t="s">
        <v>273</v>
      </c>
      <c r="C60" s="14" t="s">
        <v>287</v>
      </c>
      <c r="D60" s="14" t="s">
        <v>288</v>
      </c>
      <c r="E60" s="99">
        <v>13.486666666666666</v>
      </c>
      <c r="F60" s="99">
        <v>6.0766666666666671</v>
      </c>
      <c r="G60" s="99">
        <v>5.1833333333333336</v>
      </c>
      <c r="H60" s="99">
        <v>1.3666666666666665</v>
      </c>
      <c r="I60" s="99">
        <v>1.2833333333333334</v>
      </c>
      <c r="J60" s="99">
        <v>2.6666666666666665</v>
      </c>
      <c r="K60" s="99">
        <v>2.44</v>
      </c>
      <c r="L60" s="99">
        <v>1.7066666666666668</v>
      </c>
      <c r="M60" s="99">
        <v>3.8633333333333333</v>
      </c>
      <c r="N60" s="99">
        <v>4.7733333333333334</v>
      </c>
      <c r="O60" s="99">
        <v>0.64333333333333331</v>
      </c>
      <c r="P60" s="99">
        <v>2.1300000000000003</v>
      </c>
      <c r="Q60" s="99">
        <v>3.9833333333333329</v>
      </c>
      <c r="R60" s="99">
        <v>3.8866666666666667</v>
      </c>
      <c r="S60" s="99">
        <v>3.8866666666666667</v>
      </c>
      <c r="T60" s="99">
        <v>3.2866666666666666</v>
      </c>
      <c r="U60" s="99">
        <v>4.2966666666666669</v>
      </c>
      <c r="V60" s="99">
        <v>1.4833333333333334</v>
      </c>
      <c r="W60" s="99">
        <v>2.08</v>
      </c>
      <c r="X60" s="99">
        <v>2.0966666666666667</v>
      </c>
      <c r="Y60" s="99">
        <v>20.156666666666666</v>
      </c>
      <c r="Z60" s="99">
        <v>5.3033333333333337</v>
      </c>
      <c r="AA60" s="99">
        <v>3.186666666666667</v>
      </c>
      <c r="AB60" s="99">
        <v>1.4566666666666668</v>
      </c>
      <c r="AC60" s="99">
        <v>3.31</v>
      </c>
      <c r="AD60" s="99">
        <v>2.31</v>
      </c>
      <c r="AE60" s="92">
        <v>1766.21</v>
      </c>
      <c r="AF60" s="92">
        <v>448493.33333333331</v>
      </c>
      <c r="AG60" s="100">
        <v>4.9674333333333776</v>
      </c>
      <c r="AH60" s="92">
        <v>1806.3035050763253</v>
      </c>
      <c r="AI60" s="99">
        <v>154.33366681649431</v>
      </c>
      <c r="AJ60" s="99" t="s">
        <v>829</v>
      </c>
      <c r="AK60" s="99" t="s">
        <v>829</v>
      </c>
      <c r="AL60" s="99">
        <v>154.33366681649431</v>
      </c>
      <c r="AM60" s="99">
        <v>192.1421</v>
      </c>
      <c r="AN60" s="99">
        <v>59.153333333333329</v>
      </c>
      <c r="AO60" s="101">
        <v>3.8346666666666671</v>
      </c>
      <c r="AP60" s="99">
        <v>79.5</v>
      </c>
      <c r="AQ60" s="99">
        <v>98</v>
      </c>
      <c r="AR60" s="99">
        <v>108.72333333333334</v>
      </c>
      <c r="AS60" s="99">
        <v>10.36</v>
      </c>
      <c r="AT60" s="99">
        <v>459.34999999999997</v>
      </c>
      <c r="AU60" s="99">
        <v>4.9833333333333334</v>
      </c>
      <c r="AV60" s="99">
        <v>9.6</v>
      </c>
      <c r="AW60" s="99">
        <v>4.3966666666666674</v>
      </c>
      <c r="AX60" s="99">
        <v>28.373333333333335</v>
      </c>
      <c r="AY60" s="99">
        <v>60.443333333333328</v>
      </c>
      <c r="AZ60" s="99">
        <v>2.3966666666666665</v>
      </c>
      <c r="BA60" s="99">
        <v>1.0966666666666667</v>
      </c>
      <c r="BB60" s="99">
        <v>15.613333333333335</v>
      </c>
      <c r="BC60" s="99">
        <v>45.419999999999995</v>
      </c>
      <c r="BD60" s="99">
        <v>30.409999999999997</v>
      </c>
      <c r="BE60" s="99">
        <v>49.406666666666666</v>
      </c>
      <c r="BF60" s="99">
        <v>96.660000000000011</v>
      </c>
      <c r="BG60" s="99">
        <v>14.462222222222222</v>
      </c>
      <c r="BH60" s="99">
        <v>13.293333333333335</v>
      </c>
      <c r="BI60" s="99">
        <v>19.313333333333336</v>
      </c>
      <c r="BJ60" s="99">
        <v>2.7900000000000005</v>
      </c>
      <c r="BK60" s="99">
        <v>60.140000000000008</v>
      </c>
      <c r="BL60" s="99">
        <v>10.950000000000001</v>
      </c>
      <c r="BM60" s="99">
        <v>10.32</v>
      </c>
    </row>
    <row r="61" spans="1:65" x14ac:dyDescent="0.15">
      <c r="A61" s="13">
        <v>1237860640</v>
      </c>
      <c r="B61" s="14" t="s">
        <v>273</v>
      </c>
      <c r="C61" s="14" t="s">
        <v>289</v>
      </c>
      <c r="D61" s="14" t="s">
        <v>290</v>
      </c>
      <c r="E61" s="99">
        <v>12.17901019433962</v>
      </c>
      <c r="F61" s="99">
        <v>5.819004756149849</v>
      </c>
      <c r="G61" s="99">
        <v>4.7417122985553872</v>
      </c>
      <c r="H61" s="99">
        <v>1.2730836804336092</v>
      </c>
      <c r="I61" s="99">
        <v>1.0380434358088888</v>
      </c>
      <c r="J61" s="99">
        <v>2.8559947644183841</v>
      </c>
      <c r="K61" s="99">
        <v>2.6902649119435051</v>
      </c>
      <c r="L61" s="99">
        <v>0.99392668688413244</v>
      </c>
      <c r="M61" s="99">
        <v>3.8144127183850638</v>
      </c>
      <c r="N61" s="99">
        <v>4.4964092042460999</v>
      </c>
      <c r="O61" s="99">
        <v>0.67944271532307443</v>
      </c>
      <c r="P61" s="99">
        <v>1.7461665536283431</v>
      </c>
      <c r="Q61" s="99">
        <v>3.3888769359575499</v>
      </c>
      <c r="R61" s="99">
        <v>3.9858359241683203</v>
      </c>
      <c r="S61" s="99">
        <v>5.5155404948289686</v>
      </c>
      <c r="T61" s="99">
        <v>3.1575756458897559</v>
      </c>
      <c r="U61" s="99">
        <v>4.1626786315079398</v>
      </c>
      <c r="V61" s="99">
        <v>1.3991916634737285</v>
      </c>
      <c r="W61" s="99">
        <v>1.9341237217479559</v>
      </c>
      <c r="X61" s="99">
        <v>1.6323818066235385</v>
      </c>
      <c r="Y61" s="99">
        <v>19.186253313729399</v>
      </c>
      <c r="Z61" s="99">
        <v>5.634494538424712</v>
      </c>
      <c r="AA61" s="99">
        <v>2.8590142148951507</v>
      </c>
      <c r="AB61" s="99">
        <v>1.4779517414811618</v>
      </c>
      <c r="AC61" s="99">
        <v>3.1015942033003845</v>
      </c>
      <c r="AD61" s="99">
        <v>2.1812002864651765</v>
      </c>
      <c r="AE61" s="92">
        <v>1451.9442367840484</v>
      </c>
      <c r="AF61" s="92">
        <v>388128.61862233764</v>
      </c>
      <c r="AG61" s="100">
        <v>4.4894699633766537</v>
      </c>
      <c r="AH61" s="92">
        <v>1478.2738872854852</v>
      </c>
      <c r="AI61" s="99" t="s">
        <v>829</v>
      </c>
      <c r="AJ61" s="99">
        <v>131.59094410192711</v>
      </c>
      <c r="AK61" s="99">
        <v>97.105705343766019</v>
      </c>
      <c r="AL61" s="99">
        <v>228.69664944569314</v>
      </c>
      <c r="AM61" s="99">
        <v>191.40290660496518</v>
      </c>
      <c r="AN61" s="99">
        <v>43.55872260962488</v>
      </c>
      <c r="AO61" s="101">
        <v>3.7781711803002214</v>
      </c>
      <c r="AP61" s="99">
        <v>76.871062583963408</v>
      </c>
      <c r="AQ61" s="99">
        <v>105.34937262714023</v>
      </c>
      <c r="AR61" s="99">
        <v>102.96069764717073</v>
      </c>
      <c r="AS61" s="99">
        <v>9.4713089358742106</v>
      </c>
      <c r="AT61" s="99">
        <v>445.26705597940571</v>
      </c>
      <c r="AU61" s="99">
        <v>5.6213732922938702</v>
      </c>
      <c r="AV61" s="99">
        <v>10.710772835400881</v>
      </c>
      <c r="AW61" s="99">
        <v>4.3557074045506345</v>
      </c>
      <c r="AX61" s="99">
        <v>23.861357851650808</v>
      </c>
      <c r="AY61" s="99">
        <v>44.384526163297359</v>
      </c>
      <c r="AZ61" s="99">
        <v>2.9519085786534021</v>
      </c>
      <c r="BA61" s="99">
        <v>0.95138734970837557</v>
      </c>
      <c r="BB61" s="99">
        <v>14.62797179612113</v>
      </c>
      <c r="BC61" s="99">
        <v>28.239484145309046</v>
      </c>
      <c r="BD61" s="99">
        <v>28.984121291141125</v>
      </c>
      <c r="BE61" s="99">
        <v>31.259830179202527</v>
      </c>
      <c r="BF61" s="99">
        <v>75.572760916558636</v>
      </c>
      <c r="BG61" s="99">
        <v>8.9487971092138423</v>
      </c>
      <c r="BH61" s="99">
        <v>12.25600077487239</v>
      </c>
      <c r="BI61" s="99">
        <v>15.063787933403624</v>
      </c>
      <c r="BJ61" s="99">
        <v>2.436658080212172</v>
      </c>
      <c r="BK61" s="99">
        <v>46.390491955433653</v>
      </c>
      <c r="BL61" s="99">
        <v>10.334313121129194</v>
      </c>
      <c r="BM61" s="99">
        <v>9.7381159193687967</v>
      </c>
    </row>
    <row r="62" spans="1:65" x14ac:dyDescent="0.15">
      <c r="A62" s="13">
        <v>1235840760</v>
      </c>
      <c r="B62" s="14" t="s">
        <v>273</v>
      </c>
      <c r="C62" s="14" t="s">
        <v>283</v>
      </c>
      <c r="D62" s="14" t="s">
        <v>284</v>
      </c>
      <c r="E62" s="99">
        <v>13.19</v>
      </c>
      <c r="F62" s="99">
        <v>5.4766666666666666</v>
      </c>
      <c r="G62" s="99">
        <v>4.6900000000000004</v>
      </c>
      <c r="H62" s="99">
        <v>1.7833333333333332</v>
      </c>
      <c r="I62" s="99">
        <v>1.02</v>
      </c>
      <c r="J62" s="99">
        <v>2.85</v>
      </c>
      <c r="K62" s="99">
        <v>2.5399999999999996</v>
      </c>
      <c r="L62" s="99">
        <v>1.8933333333333333</v>
      </c>
      <c r="M62" s="99">
        <v>3.83</v>
      </c>
      <c r="N62" s="99">
        <v>4.9666666666666659</v>
      </c>
      <c r="O62" s="99">
        <v>0.63666666666666671</v>
      </c>
      <c r="P62" s="99">
        <v>1.68</v>
      </c>
      <c r="Q62" s="99">
        <v>3.5500000000000003</v>
      </c>
      <c r="R62" s="99">
        <v>4.1133333333333342</v>
      </c>
      <c r="S62" s="99">
        <v>4.3866666666666667</v>
      </c>
      <c r="T62" s="99">
        <v>2.9933333333333336</v>
      </c>
      <c r="U62" s="99">
        <v>4.5299999999999994</v>
      </c>
      <c r="V62" s="99">
        <v>1.4000000000000001</v>
      </c>
      <c r="W62" s="99">
        <v>1.99</v>
      </c>
      <c r="X62" s="99">
        <v>2.37</v>
      </c>
      <c r="Y62" s="99">
        <v>19.516666666666666</v>
      </c>
      <c r="Z62" s="99">
        <v>5.7666666666666666</v>
      </c>
      <c r="AA62" s="99">
        <v>3.0100000000000002</v>
      </c>
      <c r="AB62" s="99">
        <v>1.4933333333333334</v>
      </c>
      <c r="AC62" s="99">
        <v>3.1766666666666663</v>
      </c>
      <c r="AD62" s="99">
        <v>2.14</v>
      </c>
      <c r="AE62" s="92">
        <v>2055.2333333333336</v>
      </c>
      <c r="AF62" s="92">
        <v>496401.33333333331</v>
      </c>
      <c r="AG62" s="100">
        <v>4.5635555555556273</v>
      </c>
      <c r="AH62" s="92">
        <v>1909.5202441861577</v>
      </c>
      <c r="AI62" s="99">
        <v>170.67204284482162</v>
      </c>
      <c r="AJ62" s="99" t="s">
        <v>829</v>
      </c>
      <c r="AK62" s="99" t="s">
        <v>829</v>
      </c>
      <c r="AL62" s="99">
        <v>170.67204284482162</v>
      </c>
      <c r="AM62" s="99">
        <v>192.74210000000002</v>
      </c>
      <c r="AN62" s="99">
        <v>64.8</v>
      </c>
      <c r="AO62" s="101">
        <v>3.8986666666666667</v>
      </c>
      <c r="AP62" s="99">
        <v>125.5</v>
      </c>
      <c r="AQ62" s="99">
        <v>134.77666666666667</v>
      </c>
      <c r="AR62" s="99">
        <v>111.73333333333333</v>
      </c>
      <c r="AS62" s="99">
        <v>9.85</v>
      </c>
      <c r="AT62" s="99">
        <v>487.97666666666669</v>
      </c>
      <c r="AU62" s="99">
        <v>4.4766666666666666</v>
      </c>
      <c r="AV62" s="99">
        <v>10.246666666666666</v>
      </c>
      <c r="AW62" s="99">
        <v>4.246666666666667</v>
      </c>
      <c r="AX62" s="99">
        <v>20.25</v>
      </c>
      <c r="AY62" s="99">
        <v>52.633333333333333</v>
      </c>
      <c r="AZ62" s="99">
        <v>2.2866666666666666</v>
      </c>
      <c r="BA62" s="99">
        <v>1.07</v>
      </c>
      <c r="BB62" s="99">
        <v>13.793333333333335</v>
      </c>
      <c r="BC62" s="99">
        <v>34.456666666666671</v>
      </c>
      <c r="BD62" s="99">
        <v>23.98</v>
      </c>
      <c r="BE62" s="99">
        <v>37.51</v>
      </c>
      <c r="BF62" s="99">
        <v>83.846666666666664</v>
      </c>
      <c r="BG62" s="99">
        <v>6.2477777777777774</v>
      </c>
      <c r="BH62" s="99">
        <v>11.603333333333332</v>
      </c>
      <c r="BI62" s="99">
        <v>20.293333333333333</v>
      </c>
      <c r="BJ62" s="99">
        <v>2.9299999999999997</v>
      </c>
      <c r="BK62" s="99">
        <v>57.876666666666665</v>
      </c>
      <c r="BL62" s="99">
        <v>10.656666666666666</v>
      </c>
      <c r="BM62" s="99">
        <v>9.8800000000000008</v>
      </c>
    </row>
    <row r="63" spans="1:65" x14ac:dyDescent="0.15">
      <c r="A63" s="13">
        <v>1245220800</v>
      </c>
      <c r="B63" s="14" t="s">
        <v>273</v>
      </c>
      <c r="C63" s="14" t="s">
        <v>293</v>
      </c>
      <c r="D63" s="14" t="s">
        <v>294</v>
      </c>
      <c r="E63" s="99">
        <v>13.61</v>
      </c>
      <c r="F63" s="99">
        <v>5.34</v>
      </c>
      <c r="G63" s="99">
        <v>4.9633333333333338</v>
      </c>
      <c r="H63" s="99">
        <v>1.6166666666666669</v>
      </c>
      <c r="I63" s="99">
        <v>1.1200000000000001</v>
      </c>
      <c r="J63" s="99">
        <v>2.9433333333333334</v>
      </c>
      <c r="K63" s="99">
        <v>2.6733333333333333</v>
      </c>
      <c r="L63" s="99">
        <v>1.3133333333333332</v>
      </c>
      <c r="M63" s="99">
        <v>4.1533333333333333</v>
      </c>
      <c r="N63" s="99">
        <v>4.6533333333333333</v>
      </c>
      <c r="O63" s="99">
        <v>0.66</v>
      </c>
      <c r="P63" s="99">
        <v>2.1433333333333331</v>
      </c>
      <c r="Q63" s="99">
        <v>4.6399999999999997</v>
      </c>
      <c r="R63" s="99">
        <v>4.2700000000000005</v>
      </c>
      <c r="S63" s="99">
        <v>4.03</v>
      </c>
      <c r="T63" s="99">
        <v>2.7733333333333334</v>
      </c>
      <c r="U63" s="99">
        <v>4.93</v>
      </c>
      <c r="V63" s="99">
        <v>1.5266666666666666</v>
      </c>
      <c r="W63" s="99">
        <v>2.0066666666666664</v>
      </c>
      <c r="X63" s="99">
        <v>2.0066666666666668</v>
      </c>
      <c r="Y63" s="99">
        <v>21.253333333333334</v>
      </c>
      <c r="Z63" s="99">
        <v>5.7566666666666668</v>
      </c>
      <c r="AA63" s="99">
        <v>3.1166666666666667</v>
      </c>
      <c r="AB63" s="99">
        <v>1.76</v>
      </c>
      <c r="AC63" s="99">
        <v>3.9499999999999997</v>
      </c>
      <c r="AD63" s="99">
        <v>2.5833333333333335</v>
      </c>
      <c r="AE63" s="92">
        <v>1313</v>
      </c>
      <c r="AF63" s="92">
        <v>378293</v>
      </c>
      <c r="AG63" s="100">
        <v>4.8180555555556488</v>
      </c>
      <c r="AH63" s="92">
        <v>1497.3009272805805</v>
      </c>
      <c r="AI63" s="99">
        <v>133.97614998434418</v>
      </c>
      <c r="AJ63" s="99" t="s">
        <v>829</v>
      </c>
      <c r="AK63" s="99" t="s">
        <v>829</v>
      </c>
      <c r="AL63" s="99">
        <v>133.97614998434418</v>
      </c>
      <c r="AM63" s="99">
        <v>194.21209999999996</v>
      </c>
      <c r="AN63" s="99">
        <v>50.576666666666661</v>
      </c>
      <c r="AO63" s="101">
        <v>3.6396666666666668</v>
      </c>
      <c r="AP63" s="99">
        <v>70.583333333333329</v>
      </c>
      <c r="AQ63" s="99">
        <v>138.30666666666664</v>
      </c>
      <c r="AR63" s="99">
        <v>135</v>
      </c>
      <c r="AS63" s="99">
        <v>11.033333333333333</v>
      </c>
      <c r="AT63" s="99">
        <v>509.6133333333334</v>
      </c>
      <c r="AU63" s="99">
        <v>4.5566666666666658</v>
      </c>
      <c r="AV63" s="99">
        <v>12.49</v>
      </c>
      <c r="AW63" s="99">
        <v>4.2433333333333332</v>
      </c>
      <c r="AX63" s="99">
        <v>18.733333333333334</v>
      </c>
      <c r="AY63" s="99">
        <v>54.373333333333335</v>
      </c>
      <c r="AZ63" s="99">
        <v>1.97</v>
      </c>
      <c r="BA63" s="99">
        <v>1.0433333333333332</v>
      </c>
      <c r="BB63" s="99">
        <v>14.299999999999999</v>
      </c>
      <c r="BC63" s="99">
        <v>33.393333333333338</v>
      </c>
      <c r="BD63" s="99">
        <v>26.553333333333331</v>
      </c>
      <c r="BE63" s="99">
        <v>31.563333333333333</v>
      </c>
      <c r="BF63" s="99">
        <v>95.100000000000009</v>
      </c>
      <c r="BG63" s="99">
        <v>9.99</v>
      </c>
      <c r="BH63" s="99">
        <v>11.953333333333333</v>
      </c>
      <c r="BI63" s="99">
        <v>14</v>
      </c>
      <c r="BJ63" s="99">
        <v>2.64</v>
      </c>
      <c r="BK63" s="99">
        <v>52.25</v>
      </c>
      <c r="BL63" s="99">
        <v>10.69</v>
      </c>
      <c r="BM63" s="99">
        <v>7.56</v>
      </c>
    </row>
    <row r="64" spans="1:65" x14ac:dyDescent="0.15">
      <c r="A64" s="13">
        <v>1245300840</v>
      </c>
      <c r="B64" s="14" t="s">
        <v>273</v>
      </c>
      <c r="C64" s="14" t="s">
        <v>295</v>
      </c>
      <c r="D64" s="14" t="s">
        <v>296</v>
      </c>
      <c r="E64" s="99">
        <v>12.92</v>
      </c>
      <c r="F64" s="99">
        <v>6.0266666666666664</v>
      </c>
      <c r="G64" s="99">
        <v>5.38</v>
      </c>
      <c r="H64" s="99">
        <v>1.9266666666666665</v>
      </c>
      <c r="I64" s="99">
        <v>1.25</v>
      </c>
      <c r="J64" s="99">
        <v>2.7766666666666668</v>
      </c>
      <c r="K64" s="99">
        <v>2.8266666666666667</v>
      </c>
      <c r="L64" s="99">
        <v>1.2433333333333334</v>
      </c>
      <c r="M64" s="99">
        <v>4.1033333333333326</v>
      </c>
      <c r="N64" s="99">
        <v>3.7933333333333334</v>
      </c>
      <c r="O64" s="99">
        <v>0.68333333333333324</v>
      </c>
      <c r="P64" s="99">
        <v>2.0133333333333332</v>
      </c>
      <c r="Q64" s="99">
        <v>4.0366666666666662</v>
      </c>
      <c r="R64" s="99">
        <v>4.18</v>
      </c>
      <c r="S64" s="99">
        <v>4.3066666666666666</v>
      </c>
      <c r="T64" s="99">
        <v>3.2566666666666664</v>
      </c>
      <c r="U64" s="99">
        <v>5.3999999999999995</v>
      </c>
      <c r="V64" s="99">
        <v>1.42</v>
      </c>
      <c r="W64" s="99">
        <v>2.3166666666666669</v>
      </c>
      <c r="X64" s="99">
        <v>2.1566666666666667</v>
      </c>
      <c r="Y64" s="99">
        <v>20.856666666666666</v>
      </c>
      <c r="Z64" s="99">
        <v>6.52</v>
      </c>
      <c r="AA64" s="99">
        <v>3.1633333333333336</v>
      </c>
      <c r="AB64" s="99">
        <v>2.72</v>
      </c>
      <c r="AC64" s="99">
        <v>3.293333333333333</v>
      </c>
      <c r="AD64" s="99">
        <v>2.27</v>
      </c>
      <c r="AE64" s="92">
        <v>1527.6766666666665</v>
      </c>
      <c r="AF64" s="92">
        <v>414223</v>
      </c>
      <c r="AG64" s="100">
        <v>4.4995500000000526</v>
      </c>
      <c r="AH64" s="92">
        <v>1581.9031127143342</v>
      </c>
      <c r="AI64" s="99">
        <v>167.09128807567066</v>
      </c>
      <c r="AJ64" s="99" t="s">
        <v>829</v>
      </c>
      <c r="AK64" s="99" t="s">
        <v>829</v>
      </c>
      <c r="AL64" s="99">
        <v>167.09128807567066</v>
      </c>
      <c r="AM64" s="99">
        <v>192.8921</v>
      </c>
      <c r="AN64" s="99">
        <v>59.546666666666674</v>
      </c>
      <c r="AO64" s="101">
        <v>3.7953333333333332</v>
      </c>
      <c r="AP64" s="99">
        <v>106.73333333333333</v>
      </c>
      <c r="AQ64" s="99">
        <v>100.17</v>
      </c>
      <c r="AR64" s="99">
        <v>104.90000000000002</v>
      </c>
      <c r="AS64" s="99">
        <v>12.856666666666667</v>
      </c>
      <c r="AT64" s="99">
        <v>408.45333333333338</v>
      </c>
      <c r="AU64" s="99">
        <v>5.413333333333334</v>
      </c>
      <c r="AV64" s="99">
        <v>12.910000000000002</v>
      </c>
      <c r="AW64" s="99">
        <v>4.6466666666666674</v>
      </c>
      <c r="AX64" s="99">
        <v>17.3</v>
      </c>
      <c r="AY64" s="99">
        <v>31.346666666666664</v>
      </c>
      <c r="AZ64" s="99">
        <v>3.0066666666666664</v>
      </c>
      <c r="BA64" s="99">
        <v>1.1333333333333333</v>
      </c>
      <c r="BB64" s="99">
        <v>14.506666666666666</v>
      </c>
      <c r="BC64" s="99">
        <v>28.97</v>
      </c>
      <c r="BD64" s="99">
        <v>22.993333333333336</v>
      </c>
      <c r="BE64" s="99">
        <v>29.053333333333331</v>
      </c>
      <c r="BF64" s="99">
        <v>82.45</v>
      </c>
      <c r="BG64" s="99">
        <v>11.509444444444442</v>
      </c>
      <c r="BH64" s="99">
        <v>12.64</v>
      </c>
      <c r="BI64" s="99">
        <v>16.666666666666668</v>
      </c>
      <c r="BJ64" s="99">
        <v>3.293333333333333</v>
      </c>
      <c r="BK64" s="99">
        <v>54.566666666666663</v>
      </c>
      <c r="BL64" s="99">
        <v>11.959999999999999</v>
      </c>
      <c r="BM64" s="99">
        <v>9.9566666666666688</v>
      </c>
    </row>
    <row r="65" spans="1:65" x14ac:dyDescent="0.15">
      <c r="A65" s="13">
        <v>1242680850</v>
      </c>
      <c r="B65" s="14" t="s">
        <v>273</v>
      </c>
      <c r="C65" s="14" t="s">
        <v>291</v>
      </c>
      <c r="D65" s="14" t="s">
        <v>292</v>
      </c>
      <c r="E65" s="99">
        <v>16.146666666666665</v>
      </c>
      <c r="F65" s="99">
        <v>6.163333333333334</v>
      </c>
      <c r="G65" s="99">
        <v>5.0533333333333337</v>
      </c>
      <c r="H65" s="99">
        <v>1.9000000000000001</v>
      </c>
      <c r="I65" s="99">
        <v>1.4166666666666667</v>
      </c>
      <c r="J65" s="99">
        <v>3.0933333333333333</v>
      </c>
      <c r="K65" s="99">
        <v>2.78</v>
      </c>
      <c r="L65" s="99">
        <v>1.3433333333333335</v>
      </c>
      <c r="M65" s="99">
        <v>4.2766666666666664</v>
      </c>
      <c r="N65" s="99">
        <v>5.0166666666666666</v>
      </c>
      <c r="O65" s="99">
        <v>0.71333333333333326</v>
      </c>
      <c r="P65" s="99">
        <v>2.1199999999999997</v>
      </c>
      <c r="Q65" s="99">
        <v>4.58</v>
      </c>
      <c r="R65" s="99">
        <v>3.9433333333333334</v>
      </c>
      <c r="S65" s="99">
        <v>4.21</v>
      </c>
      <c r="T65" s="99">
        <v>2.9000000000000004</v>
      </c>
      <c r="U65" s="99">
        <v>4.6866666666666674</v>
      </c>
      <c r="V65" s="99">
        <v>1.5333333333333334</v>
      </c>
      <c r="W65" s="99">
        <v>2.0666666666666669</v>
      </c>
      <c r="X65" s="99">
        <v>1.96</v>
      </c>
      <c r="Y65" s="99">
        <v>23.776666666666667</v>
      </c>
      <c r="Z65" s="99">
        <v>6.4733333333333327</v>
      </c>
      <c r="AA65" s="99">
        <v>3.6566666666666663</v>
      </c>
      <c r="AB65" s="99">
        <v>1.9799999999999998</v>
      </c>
      <c r="AC65" s="99">
        <v>3.68</v>
      </c>
      <c r="AD65" s="99">
        <v>2.8333333333333335</v>
      </c>
      <c r="AE65" s="92">
        <v>1382.4166666666667</v>
      </c>
      <c r="AF65" s="92">
        <v>352549</v>
      </c>
      <c r="AG65" s="100">
        <v>4.7569444444445894</v>
      </c>
      <c r="AH65" s="92">
        <v>1389.7677236830659</v>
      </c>
      <c r="AI65" s="99">
        <v>209.43370848769487</v>
      </c>
      <c r="AJ65" s="99" t="s">
        <v>829</v>
      </c>
      <c r="AK65" s="99" t="s">
        <v>829</v>
      </c>
      <c r="AL65" s="99">
        <v>209.43370848769487</v>
      </c>
      <c r="AM65" s="99">
        <v>195.67419999999996</v>
      </c>
      <c r="AN65" s="99">
        <v>56.346666666666671</v>
      </c>
      <c r="AO65" s="101">
        <v>3.7109999999999999</v>
      </c>
      <c r="AP65" s="99">
        <v>118.19333333333333</v>
      </c>
      <c r="AQ65" s="99">
        <v>122.53666666666668</v>
      </c>
      <c r="AR65" s="99">
        <v>101.77666666666666</v>
      </c>
      <c r="AS65" s="99">
        <v>11.663333333333334</v>
      </c>
      <c r="AT65" s="99">
        <v>524.33000000000004</v>
      </c>
      <c r="AU65" s="99">
        <v>4.3133333333333335</v>
      </c>
      <c r="AV65" s="99">
        <v>8.33</v>
      </c>
      <c r="AW65" s="99">
        <v>4.5366666666666671</v>
      </c>
      <c r="AX65" s="99">
        <v>15.516666666666667</v>
      </c>
      <c r="AY65" s="99">
        <v>46.833333333333336</v>
      </c>
      <c r="AZ65" s="99">
        <v>2.66</v>
      </c>
      <c r="BA65" s="99">
        <v>1.0599999999999998</v>
      </c>
      <c r="BB65" s="99">
        <v>16.72</v>
      </c>
      <c r="BC65" s="99">
        <v>34.466666666666669</v>
      </c>
      <c r="BD65" s="99">
        <v>35.696666666666665</v>
      </c>
      <c r="BE65" s="99">
        <v>42.776666666666671</v>
      </c>
      <c r="BF65" s="99">
        <v>96.556666666666672</v>
      </c>
      <c r="BG65" s="99">
        <v>5.5791666666666657</v>
      </c>
      <c r="BH65" s="99">
        <v>8.5566666666666666</v>
      </c>
      <c r="BI65" s="99">
        <v>16.45</v>
      </c>
      <c r="BJ65" s="99">
        <v>2.2133333333333334</v>
      </c>
      <c r="BK65" s="99">
        <v>55.526666666666664</v>
      </c>
      <c r="BL65" s="99">
        <v>11.343333333333334</v>
      </c>
      <c r="BM65" s="99">
        <v>9.2466666666666679</v>
      </c>
    </row>
    <row r="66" spans="1:65" x14ac:dyDescent="0.15">
      <c r="A66" s="13">
        <v>1310500070</v>
      </c>
      <c r="B66" s="14" t="s">
        <v>297</v>
      </c>
      <c r="C66" s="14" t="s">
        <v>298</v>
      </c>
      <c r="D66" s="14" t="s">
        <v>299</v>
      </c>
      <c r="E66" s="99">
        <v>12.325625119496854</v>
      </c>
      <c r="F66" s="99">
        <v>5.4539171225953238</v>
      </c>
      <c r="G66" s="99">
        <v>4.7121396611543593</v>
      </c>
      <c r="H66" s="99">
        <v>1.4649797137552358</v>
      </c>
      <c r="I66" s="99">
        <v>1.0175178988435813</v>
      </c>
      <c r="J66" s="99">
        <v>2.8791912355295946</v>
      </c>
      <c r="K66" s="99">
        <v>2.6713171845207362</v>
      </c>
      <c r="L66" s="99">
        <v>1.0142659537529741</v>
      </c>
      <c r="M66" s="99">
        <v>3.6941299562896344</v>
      </c>
      <c r="N66" s="99">
        <v>4.6959671494983395</v>
      </c>
      <c r="O66" s="99">
        <v>0.64613396807842893</v>
      </c>
      <c r="P66" s="99">
        <v>1.7395410753507854</v>
      </c>
      <c r="Q66" s="99">
        <v>3.3957919720178449</v>
      </c>
      <c r="R66" s="99">
        <v>4.0161642331666538</v>
      </c>
      <c r="S66" s="99">
        <v>5.5149931645783719</v>
      </c>
      <c r="T66" s="99">
        <v>2.8060510952885607</v>
      </c>
      <c r="U66" s="99">
        <v>3.8949741763890842</v>
      </c>
      <c r="V66" s="99">
        <v>1.2882051672632004</v>
      </c>
      <c r="W66" s="99">
        <v>1.7980169485074218</v>
      </c>
      <c r="X66" s="99">
        <v>1.5979905908859606</v>
      </c>
      <c r="Y66" s="99">
        <v>18.686817868417254</v>
      </c>
      <c r="Z66" s="99">
        <v>4.8836016101505999</v>
      </c>
      <c r="AA66" s="99">
        <v>2.7682686370103085</v>
      </c>
      <c r="AB66" s="99">
        <v>1.3702838139824525</v>
      </c>
      <c r="AC66" s="99">
        <v>2.9947883677835847</v>
      </c>
      <c r="AD66" s="99">
        <v>2.231053208970966</v>
      </c>
      <c r="AE66" s="92">
        <v>868.87641783627612</v>
      </c>
      <c r="AF66" s="92">
        <v>263180.32241571875</v>
      </c>
      <c r="AG66" s="100">
        <v>4.6735703734831624</v>
      </c>
      <c r="AH66" s="92">
        <v>1023.6087982714583</v>
      </c>
      <c r="AI66" s="99">
        <v>149.53720398761001</v>
      </c>
      <c r="AJ66" s="99" t="s">
        <v>829</v>
      </c>
      <c r="AK66" s="99" t="s">
        <v>829</v>
      </c>
      <c r="AL66" s="99">
        <v>149.53720398761001</v>
      </c>
      <c r="AM66" s="99">
        <v>186.33083503039256</v>
      </c>
      <c r="AN66" s="99">
        <v>43.400597005362947</v>
      </c>
      <c r="AO66" s="101">
        <v>3.5859226606725141</v>
      </c>
      <c r="AP66" s="99">
        <v>117.70120459001787</v>
      </c>
      <c r="AQ66" s="99">
        <v>128.79513865145631</v>
      </c>
      <c r="AR66" s="99">
        <v>96.999283357491564</v>
      </c>
      <c r="AS66" s="99">
        <v>9.3008318827689891</v>
      </c>
      <c r="AT66" s="99">
        <v>442.03271907605375</v>
      </c>
      <c r="AU66" s="99">
        <v>5.5180692484285165</v>
      </c>
      <c r="AV66" s="99">
        <v>10.282100379346479</v>
      </c>
      <c r="AW66" s="99">
        <v>4.178924500015091</v>
      </c>
      <c r="AX66" s="99">
        <v>25.768287519910302</v>
      </c>
      <c r="AY66" s="99">
        <v>39.938171552966686</v>
      </c>
      <c r="AZ66" s="99">
        <v>2.9555241246375998</v>
      </c>
      <c r="BA66" s="99">
        <v>0.96146036811407976</v>
      </c>
      <c r="BB66" s="99">
        <v>14.254706308909766</v>
      </c>
      <c r="BC66" s="99">
        <v>33.504763301158647</v>
      </c>
      <c r="BD66" s="99">
        <v>27.181035375549346</v>
      </c>
      <c r="BE66" s="99">
        <v>31.259830179202527</v>
      </c>
      <c r="BF66" s="99">
        <v>77.150987248952632</v>
      </c>
      <c r="BG66" s="99">
        <v>8.1900580245692876</v>
      </c>
      <c r="BH66" s="99">
        <v>10.570506451358119</v>
      </c>
      <c r="BI66" s="99">
        <v>15.063787933403624</v>
      </c>
      <c r="BJ66" s="99">
        <v>2.2310329257638872</v>
      </c>
      <c r="BK66" s="99">
        <v>56.475381510962713</v>
      </c>
      <c r="BL66" s="99">
        <v>9.7923592683278127</v>
      </c>
      <c r="BM66" s="99">
        <v>10.088433324394204</v>
      </c>
    </row>
    <row r="67" spans="1:65" x14ac:dyDescent="0.15">
      <c r="A67" s="13">
        <v>1312060150</v>
      </c>
      <c r="B67" s="14" t="s">
        <v>297</v>
      </c>
      <c r="C67" s="14" t="s">
        <v>300</v>
      </c>
      <c r="D67" s="14" t="s">
        <v>301</v>
      </c>
      <c r="E67" s="99">
        <v>12.229999999999999</v>
      </c>
      <c r="F67" s="99">
        <v>4.57</v>
      </c>
      <c r="G67" s="99">
        <v>4.666666666666667</v>
      </c>
      <c r="H67" s="99">
        <v>1.21</v>
      </c>
      <c r="I67" s="99">
        <v>1.05</v>
      </c>
      <c r="J67" s="99">
        <v>1.9433333333333334</v>
      </c>
      <c r="K67" s="99">
        <v>1.8733333333333333</v>
      </c>
      <c r="L67" s="99">
        <v>1.1566666666666665</v>
      </c>
      <c r="M67" s="99">
        <v>4.32</v>
      </c>
      <c r="N67" s="99">
        <v>4.0666666666666664</v>
      </c>
      <c r="O67" s="99">
        <v>0.54333333333333333</v>
      </c>
      <c r="P67" s="99">
        <v>1.7166666666666668</v>
      </c>
      <c r="Q67" s="99">
        <v>3.8666666666666671</v>
      </c>
      <c r="R67" s="99">
        <v>3.6300000000000003</v>
      </c>
      <c r="S67" s="99">
        <v>4.5133333333333336</v>
      </c>
      <c r="T67" s="99">
        <v>2.2399999999999998</v>
      </c>
      <c r="U67" s="99">
        <v>4.5399999999999991</v>
      </c>
      <c r="V67" s="99">
        <v>1.4366666666666665</v>
      </c>
      <c r="W67" s="99">
        <v>2.0366666666666666</v>
      </c>
      <c r="X67" s="99">
        <v>1.8733333333333333</v>
      </c>
      <c r="Y67" s="99">
        <v>19.026666666666667</v>
      </c>
      <c r="Z67" s="99">
        <v>4.6466666666666674</v>
      </c>
      <c r="AA67" s="99">
        <v>2.5566666666666671</v>
      </c>
      <c r="AB67" s="99">
        <v>1.0766666666666667</v>
      </c>
      <c r="AC67" s="99">
        <v>3.0866666666666664</v>
      </c>
      <c r="AD67" s="99">
        <v>2.0366666666666666</v>
      </c>
      <c r="AE67" s="92">
        <v>1551.3333333333333</v>
      </c>
      <c r="AF67" s="92">
        <v>489573.33333333331</v>
      </c>
      <c r="AG67" s="100">
        <v>4.4430666666667653</v>
      </c>
      <c r="AH67" s="92">
        <v>1847.9618836701793</v>
      </c>
      <c r="AI67" s="99" t="s">
        <v>829</v>
      </c>
      <c r="AJ67" s="99">
        <v>90.608163388583861</v>
      </c>
      <c r="AK67" s="99">
        <v>44.145669144422861</v>
      </c>
      <c r="AL67" s="99">
        <v>134.75383253300672</v>
      </c>
      <c r="AM67" s="99">
        <v>188.9521</v>
      </c>
      <c r="AN67" s="99">
        <v>61.390000000000008</v>
      </c>
      <c r="AO67" s="101">
        <v>3.8669999999999995</v>
      </c>
      <c r="AP67" s="99">
        <v>128.6</v>
      </c>
      <c r="AQ67" s="99">
        <v>115.86</v>
      </c>
      <c r="AR67" s="99">
        <v>132.58000000000001</v>
      </c>
      <c r="AS67" s="99">
        <v>9.6</v>
      </c>
      <c r="AT67" s="99">
        <v>488.56666666666661</v>
      </c>
      <c r="AU67" s="99">
        <v>4.5366666666666662</v>
      </c>
      <c r="AV67" s="99">
        <v>11.13</v>
      </c>
      <c r="AW67" s="99">
        <v>4.2733333333333334</v>
      </c>
      <c r="AX67" s="99">
        <v>24.883333333333336</v>
      </c>
      <c r="AY67" s="99">
        <v>51.09</v>
      </c>
      <c r="AZ67" s="99">
        <v>2.4566666666666666</v>
      </c>
      <c r="BA67" s="99">
        <v>1.03</v>
      </c>
      <c r="BB67" s="99">
        <v>12.586666666666666</v>
      </c>
      <c r="BC67" s="99">
        <v>40.24</v>
      </c>
      <c r="BD67" s="99">
        <v>31.256666666666664</v>
      </c>
      <c r="BE67" s="99">
        <v>43.54666666666666</v>
      </c>
      <c r="BF67" s="99">
        <v>82.98</v>
      </c>
      <c r="BG67" s="99">
        <v>12.29</v>
      </c>
      <c r="BH67" s="99">
        <v>14.403333333333334</v>
      </c>
      <c r="BI67" s="99">
        <v>19.373333333333331</v>
      </c>
      <c r="BJ67" s="99">
        <v>3.1766666666666663</v>
      </c>
      <c r="BK67" s="99">
        <v>62.859999999999992</v>
      </c>
      <c r="BL67" s="99">
        <v>10.736666666666666</v>
      </c>
      <c r="BM67" s="99">
        <v>11.276666666666666</v>
      </c>
    </row>
    <row r="68" spans="1:65" x14ac:dyDescent="0.15">
      <c r="A68" s="13">
        <v>1312260200</v>
      </c>
      <c r="B68" s="14" t="s">
        <v>297</v>
      </c>
      <c r="C68" s="14" t="s">
        <v>302</v>
      </c>
      <c r="D68" s="14" t="s">
        <v>303</v>
      </c>
      <c r="E68" s="99">
        <v>14.063333333333333</v>
      </c>
      <c r="F68" s="99">
        <v>4.9899999999999993</v>
      </c>
      <c r="G68" s="99">
        <v>4.9233333333333329</v>
      </c>
      <c r="H68" s="99">
        <v>1.24</v>
      </c>
      <c r="I68" s="99">
        <v>1.01</v>
      </c>
      <c r="J68" s="99">
        <v>1.7833333333333332</v>
      </c>
      <c r="K68" s="99">
        <v>1.7699999999999998</v>
      </c>
      <c r="L68" s="99">
        <v>1.2966666666666666</v>
      </c>
      <c r="M68" s="99">
        <v>3.3066666666666666</v>
      </c>
      <c r="N68" s="99">
        <v>3.77</v>
      </c>
      <c r="O68" s="99">
        <v>0.53</v>
      </c>
      <c r="P68" s="99">
        <v>1.64</v>
      </c>
      <c r="Q68" s="99">
        <v>3.6466666666666665</v>
      </c>
      <c r="R68" s="99">
        <v>3.7333333333333329</v>
      </c>
      <c r="S68" s="99">
        <v>4.1966666666666672</v>
      </c>
      <c r="T68" s="99">
        <v>2.31</v>
      </c>
      <c r="U68" s="99">
        <v>4.6066666666666665</v>
      </c>
      <c r="V68" s="99">
        <v>1.2933333333333332</v>
      </c>
      <c r="W68" s="99">
        <v>1.97</v>
      </c>
      <c r="X68" s="99">
        <v>1.906666666666667</v>
      </c>
      <c r="Y68" s="99">
        <v>19.886666666666667</v>
      </c>
      <c r="Z68" s="99">
        <v>4.876666666666666</v>
      </c>
      <c r="AA68" s="99">
        <v>2.94</v>
      </c>
      <c r="AB68" s="99">
        <v>0.91</v>
      </c>
      <c r="AC68" s="99">
        <v>3.1799999999999997</v>
      </c>
      <c r="AD68" s="99">
        <v>2.0533333333333332</v>
      </c>
      <c r="AE68" s="92">
        <v>1195.3599999999999</v>
      </c>
      <c r="AF68" s="92">
        <v>276582.33333333331</v>
      </c>
      <c r="AG68" s="100">
        <v>4.8450000000000442</v>
      </c>
      <c r="AH68" s="92">
        <v>1096.7784204463953</v>
      </c>
      <c r="AI68" s="99" t="s">
        <v>829</v>
      </c>
      <c r="AJ68" s="99">
        <v>96.566171748205122</v>
      </c>
      <c r="AK68" s="99">
        <v>44.62791339986024</v>
      </c>
      <c r="AL68" s="99">
        <v>141.19408514806537</v>
      </c>
      <c r="AM68" s="99">
        <v>193.77969999999996</v>
      </c>
      <c r="AN68" s="99">
        <v>36.333333333333336</v>
      </c>
      <c r="AO68" s="101">
        <v>3.4990000000000001</v>
      </c>
      <c r="AP68" s="99">
        <v>150</v>
      </c>
      <c r="AQ68" s="99">
        <v>95</v>
      </c>
      <c r="AR68" s="99">
        <v>79.11</v>
      </c>
      <c r="AS68" s="99">
        <v>8.49</v>
      </c>
      <c r="AT68" s="99">
        <v>532.73</v>
      </c>
      <c r="AU68" s="99">
        <v>4.8166666666666664</v>
      </c>
      <c r="AV68" s="99">
        <v>10.423333333333334</v>
      </c>
      <c r="AW68" s="99">
        <v>3.5533333333333332</v>
      </c>
      <c r="AX68" s="99">
        <v>20</v>
      </c>
      <c r="AY68" s="99">
        <v>32</v>
      </c>
      <c r="AZ68" s="99">
        <v>2.04</v>
      </c>
      <c r="BA68" s="99">
        <v>1</v>
      </c>
      <c r="BB68" s="99">
        <v>11.6</v>
      </c>
      <c r="BC68" s="99">
        <v>28.616666666666664</v>
      </c>
      <c r="BD68" s="99">
        <v>21.909999999999997</v>
      </c>
      <c r="BE68" s="99">
        <v>31.616666666666671</v>
      </c>
      <c r="BF68" s="99">
        <v>70</v>
      </c>
      <c r="BG68" s="99">
        <v>12.927777777777777</v>
      </c>
      <c r="BH68" s="99">
        <v>12.76</v>
      </c>
      <c r="BI68" s="99">
        <v>20</v>
      </c>
      <c r="BJ68" s="99">
        <v>3.24</v>
      </c>
      <c r="BK68" s="99">
        <v>55</v>
      </c>
      <c r="BL68" s="99">
        <v>10.323333333333332</v>
      </c>
      <c r="BM68" s="99">
        <v>7.9899999999999993</v>
      </c>
    </row>
    <row r="69" spans="1:65" x14ac:dyDescent="0.15">
      <c r="A69" s="13">
        <v>1319140375</v>
      </c>
      <c r="B69" s="14" t="s">
        <v>297</v>
      </c>
      <c r="C69" s="14" t="s">
        <v>304</v>
      </c>
      <c r="D69" s="14" t="s">
        <v>305</v>
      </c>
      <c r="E69" s="99">
        <v>13.540000000000001</v>
      </c>
      <c r="F69" s="99">
        <v>4.9400000000000004</v>
      </c>
      <c r="G69" s="99">
        <v>4.9399999999999995</v>
      </c>
      <c r="H69" s="99">
        <v>1.2533333333333334</v>
      </c>
      <c r="I69" s="99">
        <v>1.0166666666666666</v>
      </c>
      <c r="J69" s="99">
        <v>2.1233333333333331</v>
      </c>
      <c r="K69" s="99">
        <v>1.8566666666666667</v>
      </c>
      <c r="L69" s="99">
        <v>1.2466666666666668</v>
      </c>
      <c r="M69" s="99">
        <v>4.2033333333333331</v>
      </c>
      <c r="N69" s="99">
        <v>3.2966666666666669</v>
      </c>
      <c r="O69" s="99">
        <v>0.43</v>
      </c>
      <c r="P69" s="99">
        <v>1.7666666666666668</v>
      </c>
      <c r="Q69" s="99">
        <v>3.5033333333333334</v>
      </c>
      <c r="R69" s="99">
        <v>3.7900000000000005</v>
      </c>
      <c r="S69" s="99">
        <v>5.0200000000000005</v>
      </c>
      <c r="T69" s="99">
        <v>2.1533333333333338</v>
      </c>
      <c r="U69" s="99">
        <v>4.5966666666666667</v>
      </c>
      <c r="V69" s="99">
        <v>1.24</v>
      </c>
      <c r="W69" s="99">
        <v>1.93</v>
      </c>
      <c r="X69" s="99">
        <v>1.7866666666666664</v>
      </c>
      <c r="Y69" s="99">
        <v>18.733333333333334</v>
      </c>
      <c r="Z69" s="99">
        <v>4.5599999999999996</v>
      </c>
      <c r="AA69" s="99">
        <v>3.01</v>
      </c>
      <c r="AB69" s="99">
        <v>1.0233333333333332</v>
      </c>
      <c r="AC69" s="99">
        <v>3.0166666666666662</v>
      </c>
      <c r="AD69" s="99">
        <v>1.9133333333333333</v>
      </c>
      <c r="AE69" s="92">
        <v>1091.5533333333333</v>
      </c>
      <c r="AF69" s="92">
        <v>326380.66666666669</v>
      </c>
      <c r="AG69" s="100">
        <v>4.6466666666667367</v>
      </c>
      <c r="AH69" s="92">
        <v>1267.0786771642809</v>
      </c>
      <c r="AI69" s="99" t="s">
        <v>829</v>
      </c>
      <c r="AJ69" s="99">
        <v>120.05891111823136</v>
      </c>
      <c r="AK69" s="99">
        <v>51.119000000000007</v>
      </c>
      <c r="AL69" s="99">
        <v>171.17791111823138</v>
      </c>
      <c r="AM69" s="99">
        <v>186.27419999999998</v>
      </c>
      <c r="AN69" s="99">
        <v>32.666666666666664</v>
      </c>
      <c r="AO69" s="101">
        <v>3.5643333333333338</v>
      </c>
      <c r="AP69" s="99">
        <v>83.166666666666671</v>
      </c>
      <c r="AQ69" s="99">
        <v>108.61</v>
      </c>
      <c r="AR69" s="99">
        <v>91.666666666666671</v>
      </c>
      <c r="AS69" s="99">
        <v>9.1266666666666669</v>
      </c>
      <c r="AT69" s="99">
        <v>438.64000000000004</v>
      </c>
      <c r="AU69" s="99">
        <v>3.7900000000000005</v>
      </c>
      <c r="AV69" s="99">
        <v>11.656666666666666</v>
      </c>
      <c r="AW69" s="99">
        <v>4.0566666666666675</v>
      </c>
      <c r="AX69" s="99">
        <v>16</v>
      </c>
      <c r="AY69" s="99">
        <v>32.5</v>
      </c>
      <c r="AZ69" s="99">
        <v>2.4333333333333331</v>
      </c>
      <c r="BA69" s="99">
        <v>1.02</v>
      </c>
      <c r="BB69" s="99">
        <v>10.543333333333335</v>
      </c>
      <c r="BC69" s="99">
        <v>31.166666666666668</v>
      </c>
      <c r="BD69" s="99">
        <v>31.553333333333331</v>
      </c>
      <c r="BE69" s="99">
        <v>40.883333333333333</v>
      </c>
      <c r="BF69" s="99">
        <v>75</v>
      </c>
      <c r="BG69" s="99">
        <v>16.323333333333334</v>
      </c>
      <c r="BH69" s="99">
        <v>11.49</v>
      </c>
      <c r="BI69" s="99">
        <v>14</v>
      </c>
      <c r="BJ69" s="99">
        <v>2.4633333333333334</v>
      </c>
      <c r="BK69" s="99">
        <v>101.66666666666667</v>
      </c>
      <c r="BL69" s="99">
        <v>10.130000000000001</v>
      </c>
      <c r="BM69" s="99">
        <v>9.5400000000000009</v>
      </c>
    </row>
    <row r="70" spans="1:65" x14ac:dyDescent="0.15">
      <c r="A70" s="13">
        <v>1312060350</v>
      </c>
      <c r="B70" s="14" t="s">
        <v>297</v>
      </c>
      <c r="C70" s="14" t="s">
        <v>300</v>
      </c>
      <c r="D70" s="14" t="s">
        <v>845</v>
      </c>
      <c r="E70" s="99">
        <v>12.82</v>
      </c>
      <c r="F70" s="99">
        <v>4.8499999999999996</v>
      </c>
      <c r="G70" s="99">
        <v>3.9299999999999997</v>
      </c>
      <c r="H70" s="99">
        <v>1.9266666666666665</v>
      </c>
      <c r="I70" s="99">
        <v>1.0666666666666667</v>
      </c>
      <c r="J70" s="99">
        <v>2.6999999999999997</v>
      </c>
      <c r="K70" s="99">
        <v>1.96</v>
      </c>
      <c r="L70" s="99">
        <v>1.1433333333333333</v>
      </c>
      <c r="M70" s="99">
        <v>3.7833333333333337</v>
      </c>
      <c r="N70" s="99">
        <v>3.9266666666666672</v>
      </c>
      <c r="O70" s="99">
        <v>0.59</v>
      </c>
      <c r="P70" s="99">
        <v>1.9800000000000002</v>
      </c>
      <c r="Q70" s="99">
        <v>3.563333333333333</v>
      </c>
      <c r="R70" s="99">
        <v>3.8033333333333332</v>
      </c>
      <c r="S70" s="99">
        <v>4.9899999999999993</v>
      </c>
      <c r="T70" s="99">
        <v>2.4866666666666668</v>
      </c>
      <c r="U70" s="99">
        <v>4.6466666666666665</v>
      </c>
      <c r="V70" s="99">
        <v>1.4066666666666665</v>
      </c>
      <c r="W70" s="99">
        <v>1.9533333333333331</v>
      </c>
      <c r="X70" s="99">
        <v>2.06</v>
      </c>
      <c r="Y70" s="99">
        <v>19.41</v>
      </c>
      <c r="Z70" s="99">
        <v>4.5599999999999996</v>
      </c>
      <c r="AA70" s="99">
        <v>3.0733333333333328</v>
      </c>
      <c r="AB70" s="99">
        <v>1.3233333333333333</v>
      </c>
      <c r="AC70" s="99">
        <v>2.8800000000000003</v>
      </c>
      <c r="AD70" s="99">
        <v>2.1066666666666669</v>
      </c>
      <c r="AE70" s="92">
        <v>1396.9733333333334</v>
      </c>
      <c r="AF70" s="92">
        <v>326830.66666666669</v>
      </c>
      <c r="AG70" s="100">
        <v>4.8520000000000723</v>
      </c>
      <c r="AH70" s="92">
        <v>1299.1873519322253</v>
      </c>
      <c r="AI70" s="99" t="s">
        <v>829</v>
      </c>
      <c r="AJ70" s="99">
        <v>80.316082139088294</v>
      </c>
      <c r="AK70" s="99">
        <v>44.70195860169148</v>
      </c>
      <c r="AL70" s="99">
        <v>125.01804074077978</v>
      </c>
      <c r="AM70" s="99">
        <v>186.77419999999998</v>
      </c>
      <c r="AN70" s="99">
        <v>56.666666666666664</v>
      </c>
      <c r="AO70" s="101">
        <v>3.7133333333333334</v>
      </c>
      <c r="AP70" s="99">
        <v>100.83333333333333</v>
      </c>
      <c r="AQ70" s="99">
        <v>75</v>
      </c>
      <c r="AR70" s="99">
        <v>111.66666666666667</v>
      </c>
      <c r="AS70" s="99">
        <v>9.6566666666666663</v>
      </c>
      <c r="AT70" s="99">
        <v>460.09</v>
      </c>
      <c r="AU70" s="99">
        <v>4.1866666666666665</v>
      </c>
      <c r="AV70" s="99">
        <v>12.156666666666666</v>
      </c>
      <c r="AW70" s="99">
        <v>4.1133333333333333</v>
      </c>
      <c r="AX70" s="99">
        <v>17.5</v>
      </c>
      <c r="AY70" s="99">
        <v>58.833333333333336</v>
      </c>
      <c r="AZ70" s="99">
        <v>2.4300000000000002</v>
      </c>
      <c r="BA70" s="99">
        <v>0.93333333333333324</v>
      </c>
      <c r="BB70" s="99">
        <v>14.25</v>
      </c>
      <c r="BC70" s="99">
        <v>19.319999999999997</v>
      </c>
      <c r="BD70" s="99">
        <v>14.443333333333333</v>
      </c>
      <c r="BE70" s="99">
        <v>22.286666666666665</v>
      </c>
      <c r="BF70" s="99">
        <v>102.66666666666667</v>
      </c>
      <c r="BG70" s="99">
        <v>15</v>
      </c>
      <c r="BH70" s="99">
        <v>15.160000000000002</v>
      </c>
      <c r="BI70" s="99">
        <v>10.056666666666667</v>
      </c>
      <c r="BJ70" s="99">
        <v>2.1166666666666667</v>
      </c>
      <c r="BK70" s="99">
        <v>60.833333333333336</v>
      </c>
      <c r="BL70" s="99">
        <v>9.9866666666666664</v>
      </c>
      <c r="BM70" s="99">
        <v>10.443333333333333</v>
      </c>
    </row>
    <row r="71" spans="1:65" x14ac:dyDescent="0.15">
      <c r="A71" s="13">
        <v>1320140500</v>
      </c>
      <c r="B71" s="14" t="s">
        <v>297</v>
      </c>
      <c r="C71" s="14" t="s">
        <v>306</v>
      </c>
      <c r="D71" s="14" t="s">
        <v>307</v>
      </c>
      <c r="E71" s="99">
        <v>14.373333333333335</v>
      </c>
      <c r="F71" s="99">
        <v>5.2566666666666668</v>
      </c>
      <c r="G71" s="99">
        <v>4.8133333333333335</v>
      </c>
      <c r="H71" s="99">
        <v>1.1333333333333335</v>
      </c>
      <c r="I71" s="99">
        <v>1.1599999999999999</v>
      </c>
      <c r="J71" s="99">
        <v>2.1366666666666667</v>
      </c>
      <c r="K71" s="99">
        <v>2.27</v>
      </c>
      <c r="L71" s="99">
        <v>1.1500000000000001</v>
      </c>
      <c r="M71" s="99">
        <v>3.5133333333333332</v>
      </c>
      <c r="N71" s="99">
        <v>3.7633333333333336</v>
      </c>
      <c r="O71" s="99">
        <v>0.64333333333333342</v>
      </c>
      <c r="P71" s="99">
        <v>1.7466666666666668</v>
      </c>
      <c r="Q71" s="99">
        <v>3.0400000000000005</v>
      </c>
      <c r="R71" s="99">
        <v>4.3066666666666666</v>
      </c>
      <c r="S71" s="99">
        <v>4.32</v>
      </c>
      <c r="T71" s="99">
        <v>2.4499999999999997</v>
      </c>
      <c r="U71" s="99">
        <v>5.0466666666666669</v>
      </c>
      <c r="V71" s="99">
        <v>1.3333333333333333</v>
      </c>
      <c r="W71" s="99">
        <v>2.1133333333333333</v>
      </c>
      <c r="X71" s="99">
        <v>1.8566666666666667</v>
      </c>
      <c r="Y71" s="99">
        <v>21.16</v>
      </c>
      <c r="Z71" s="99">
        <v>4.2266666666666666</v>
      </c>
      <c r="AA71" s="99">
        <v>3.2933333333333334</v>
      </c>
      <c r="AB71" s="99">
        <v>1.1066666666666667</v>
      </c>
      <c r="AC71" s="99">
        <v>2.7566666666666664</v>
      </c>
      <c r="AD71" s="99">
        <v>2.1266666666666669</v>
      </c>
      <c r="AE71" s="92">
        <v>991.66666666666663</v>
      </c>
      <c r="AF71" s="92">
        <v>258375</v>
      </c>
      <c r="AG71" s="100">
        <v>4.656666666666851</v>
      </c>
      <c r="AH71" s="92">
        <v>1005.0910132099176</v>
      </c>
      <c r="AI71" s="99" t="s">
        <v>829</v>
      </c>
      <c r="AJ71" s="99">
        <v>85.265287764718153</v>
      </c>
      <c r="AK71" s="99">
        <v>63.339295848163353</v>
      </c>
      <c r="AL71" s="99">
        <v>148.6045836128815</v>
      </c>
      <c r="AM71" s="99">
        <v>191.23419999999999</v>
      </c>
      <c r="AN71" s="99">
        <v>45</v>
      </c>
      <c r="AO71" s="101">
        <v>3.7310000000000003</v>
      </c>
      <c r="AP71" s="99">
        <v>116</v>
      </c>
      <c r="AQ71" s="99">
        <v>75</v>
      </c>
      <c r="AR71" s="99">
        <v>120</v>
      </c>
      <c r="AS71" s="99">
        <v>9.1199999999999992</v>
      </c>
      <c r="AT71" s="99">
        <v>510.31</v>
      </c>
      <c r="AU71" s="99">
        <v>5.373333333333334</v>
      </c>
      <c r="AV71" s="99">
        <v>11.456666666666669</v>
      </c>
      <c r="AW71" s="99">
        <v>4.16</v>
      </c>
      <c r="AX71" s="99">
        <v>12</v>
      </c>
      <c r="AY71" s="99">
        <v>36.666666666666664</v>
      </c>
      <c r="AZ71" s="99">
        <v>2.7033333333333331</v>
      </c>
      <c r="BA71" s="99">
        <v>1.1866666666666665</v>
      </c>
      <c r="BB71" s="99">
        <v>15.333333333333334</v>
      </c>
      <c r="BC71" s="99">
        <v>48.626666666666665</v>
      </c>
      <c r="BD71" s="99">
        <v>30.953333333333333</v>
      </c>
      <c r="BE71" s="99">
        <v>53.333333333333336</v>
      </c>
      <c r="BF71" s="99">
        <v>75</v>
      </c>
      <c r="BG71" s="99">
        <v>10</v>
      </c>
      <c r="BH71" s="99">
        <v>11.64</v>
      </c>
      <c r="BI71" s="99">
        <v>9.4433333333333334</v>
      </c>
      <c r="BJ71" s="99">
        <v>2.2600000000000002</v>
      </c>
      <c r="BK71" s="99">
        <v>62.24</v>
      </c>
      <c r="BL71" s="99">
        <v>10.113333333333335</v>
      </c>
      <c r="BM71" s="99">
        <v>8.8533333333333335</v>
      </c>
    </row>
    <row r="72" spans="1:65" x14ac:dyDescent="0.15">
      <c r="A72" s="13">
        <v>1342340800</v>
      </c>
      <c r="B72" s="14" t="s">
        <v>297</v>
      </c>
      <c r="C72" s="14" t="s">
        <v>308</v>
      </c>
      <c r="D72" s="14" t="s">
        <v>309</v>
      </c>
      <c r="E72" s="99">
        <v>13.733333333333333</v>
      </c>
      <c r="F72" s="99">
        <v>5.1466666666666674</v>
      </c>
      <c r="G72" s="99">
        <v>4.7600000000000007</v>
      </c>
      <c r="H72" s="99">
        <v>1.29</v>
      </c>
      <c r="I72" s="99">
        <v>1.01</v>
      </c>
      <c r="J72" s="99">
        <v>2.2433333333333336</v>
      </c>
      <c r="K72" s="99">
        <v>1.9866666666666666</v>
      </c>
      <c r="L72" s="99">
        <v>1.1933333333333334</v>
      </c>
      <c r="M72" s="99">
        <v>4.293333333333333</v>
      </c>
      <c r="N72" s="99">
        <v>4.626666666666666</v>
      </c>
      <c r="O72" s="99">
        <v>0.59</v>
      </c>
      <c r="P72" s="99">
        <v>1.71</v>
      </c>
      <c r="Q72" s="99">
        <v>3.4333333333333336</v>
      </c>
      <c r="R72" s="99">
        <v>3.4233333333333333</v>
      </c>
      <c r="S72" s="99">
        <v>4.5533333333333337</v>
      </c>
      <c r="T72" s="99">
        <v>2.5700000000000003</v>
      </c>
      <c r="U72" s="99">
        <v>5.0633333333333335</v>
      </c>
      <c r="V72" s="99">
        <v>1.1700000000000002</v>
      </c>
      <c r="W72" s="99">
        <v>2</v>
      </c>
      <c r="X72" s="99">
        <v>1.89</v>
      </c>
      <c r="Y72" s="99">
        <v>18.810000000000002</v>
      </c>
      <c r="Z72" s="99">
        <v>4.8666666666666663</v>
      </c>
      <c r="AA72" s="99">
        <v>2.6666666666666665</v>
      </c>
      <c r="AB72" s="99">
        <v>1.2566666666666666</v>
      </c>
      <c r="AC72" s="99">
        <v>3.2566666666666664</v>
      </c>
      <c r="AD72" s="99">
        <v>1.9766666666666666</v>
      </c>
      <c r="AE72" s="92">
        <v>1175.8599999999999</v>
      </c>
      <c r="AF72" s="92">
        <v>297041</v>
      </c>
      <c r="AG72" s="100">
        <v>4.6045000000002112</v>
      </c>
      <c r="AH72" s="92">
        <v>1153.4709204213734</v>
      </c>
      <c r="AI72" s="99">
        <v>158.44273176446805</v>
      </c>
      <c r="AJ72" s="99" t="s">
        <v>829</v>
      </c>
      <c r="AK72" s="99" t="s">
        <v>829</v>
      </c>
      <c r="AL72" s="99">
        <v>158.44273176446805</v>
      </c>
      <c r="AM72" s="99">
        <v>186.50210000000001</v>
      </c>
      <c r="AN72" s="99">
        <v>57.31666666666667</v>
      </c>
      <c r="AO72" s="101">
        <v>3.4009999999999998</v>
      </c>
      <c r="AP72" s="99">
        <v>89.216666666666654</v>
      </c>
      <c r="AQ72" s="99">
        <v>119.64</v>
      </c>
      <c r="AR72" s="99">
        <v>141.34</v>
      </c>
      <c r="AS72" s="99">
        <v>9.4066666666666663</v>
      </c>
      <c r="AT72" s="99">
        <v>450.3866666666666</v>
      </c>
      <c r="AU72" s="99">
        <v>4.53</v>
      </c>
      <c r="AV72" s="99">
        <v>12.57</v>
      </c>
      <c r="AW72" s="99">
        <v>4.1733333333333338</v>
      </c>
      <c r="AX72" s="99">
        <v>21.709999999999997</v>
      </c>
      <c r="AY72" s="99">
        <v>37.923333333333339</v>
      </c>
      <c r="AZ72" s="99">
        <v>2.1166666666666667</v>
      </c>
      <c r="BA72" s="99">
        <v>1.0066666666666666</v>
      </c>
      <c r="BB72" s="99">
        <v>18.86</v>
      </c>
      <c r="BC72" s="99">
        <v>35.956666666666671</v>
      </c>
      <c r="BD72" s="99">
        <v>32.4</v>
      </c>
      <c r="BE72" s="99">
        <v>32.33</v>
      </c>
      <c r="BF72" s="99">
        <v>84.143333333333331</v>
      </c>
      <c r="BG72" s="99">
        <v>4.6663888888888891</v>
      </c>
      <c r="BH72" s="99">
        <v>12.21</v>
      </c>
      <c r="BI72" s="99">
        <v>21.36</v>
      </c>
      <c r="BJ72" s="99">
        <v>3.0433333333333334</v>
      </c>
      <c r="BK72" s="99">
        <v>54.890000000000008</v>
      </c>
      <c r="BL72" s="99">
        <v>10.333333333333334</v>
      </c>
      <c r="BM72" s="99">
        <v>7.8299999999999992</v>
      </c>
    </row>
    <row r="73" spans="1:65" x14ac:dyDescent="0.15">
      <c r="A73" s="13">
        <v>1344340820</v>
      </c>
      <c r="B73" s="14" t="s">
        <v>297</v>
      </c>
      <c r="C73" s="14" t="s">
        <v>310</v>
      </c>
      <c r="D73" s="14" t="s">
        <v>311</v>
      </c>
      <c r="E73" s="99">
        <v>11.9</v>
      </c>
      <c r="F73" s="99">
        <v>4.1133333333333333</v>
      </c>
      <c r="G73" s="99">
        <v>4.913333333333334</v>
      </c>
      <c r="H73" s="99">
        <v>1.3133333333333332</v>
      </c>
      <c r="I73" s="99">
        <v>1.0266666666666666</v>
      </c>
      <c r="J73" s="99">
        <v>2.0866666666666664</v>
      </c>
      <c r="K73" s="99">
        <v>1.9333333333333333</v>
      </c>
      <c r="L73" s="99">
        <v>1.2100000000000002</v>
      </c>
      <c r="M73" s="99">
        <v>3.8766666666666669</v>
      </c>
      <c r="N73" s="99">
        <v>3.08</v>
      </c>
      <c r="O73" s="99">
        <v>0.61333333333333329</v>
      </c>
      <c r="P73" s="99">
        <v>1.82</v>
      </c>
      <c r="Q73" s="99">
        <v>3.9299999999999997</v>
      </c>
      <c r="R73" s="99">
        <v>3.26</v>
      </c>
      <c r="S73" s="99">
        <v>4.0100000000000007</v>
      </c>
      <c r="T73" s="99">
        <v>2.2566666666666664</v>
      </c>
      <c r="U73" s="99">
        <v>4.5466666666666669</v>
      </c>
      <c r="V73" s="99">
        <v>1.3533333333333335</v>
      </c>
      <c r="W73" s="99">
        <v>2.0066666666666664</v>
      </c>
      <c r="X73" s="99">
        <v>1.9233333333333331</v>
      </c>
      <c r="Y73" s="99">
        <v>19.663333333333338</v>
      </c>
      <c r="Z73" s="99">
        <v>4.8533333333333335</v>
      </c>
      <c r="AA73" s="99">
        <v>3.0333333333333332</v>
      </c>
      <c r="AB73" s="99">
        <v>1.1466666666666667</v>
      </c>
      <c r="AC73" s="99">
        <v>2.7633333333333332</v>
      </c>
      <c r="AD73" s="99">
        <v>1.8566666666666667</v>
      </c>
      <c r="AE73" s="92">
        <v>958.12666666666667</v>
      </c>
      <c r="AF73" s="92">
        <v>320406.33333333331</v>
      </c>
      <c r="AG73" s="100">
        <v>4.8938888888889167</v>
      </c>
      <c r="AH73" s="92">
        <v>1282.3216917507691</v>
      </c>
      <c r="AI73" s="99">
        <v>157.62272408310315</v>
      </c>
      <c r="AJ73" s="99" t="s">
        <v>829</v>
      </c>
      <c r="AK73" s="99" t="s">
        <v>829</v>
      </c>
      <c r="AL73" s="99">
        <v>157.62272408310315</v>
      </c>
      <c r="AM73" s="99">
        <v>191.23419999999999</v>
      </c>
      <c r="AN73" s="99">
        <v>46.226666666666667</v>
      </c>
      <c r="AO73" s="101">
        <v>3.5193333333333334</v>
      </c>
      <c r="AP73" s="99">
        <v>91</v>
      </c>
      <c r="AQ73" s="99">
        <v>110.73333333333333</v>
      </c>
      <c r="AR73" s="99">
        <v>80</v>
      </c>
      <c r="AS73" s="99">
        <v>9.8966666666666665</v>
      </c>
      <c r="AT73" s="99">
        <v>492.20666666666665</v>
      </c>
      <c r="AU73" s="99">
        <v>5.0566666666666675</v>
      </c>
      <c r="AV73" s="99">
        <v>11.49</v>
      </c>
      <c r="AW73" s="99">
        <v>4.123333333333334</v>
      </c>
      <c r="AX73" s="99">
        <v>16.5</v>
      </c>
      <c r="AY73" s="99">
        <v>43.583333333333336</v>
      </c>
      <c r="AZ73" s="99">
        <v>1.9799999999999998</v>
      </c>
      <c r="BA73" s="99">
        <v>1.0866666666666667</v>
      </c>
      <c r="BB73" s="99">
        <v>12.5</v>
      </c>
      <c r="BC73" s="99">
        <v>27.86</v>
      </c>
      <c r="BD73" s="99">
        <v>27.326666666666664</v>
      </c>
      <c r="BE73" s="99">
        <v>24.52333333333333</v>
      </c>
      <c r="BF73" s="99">
        <v>50</v>
      </c>
      <c r="BG73" s="99">
        <v>9.9133333333333322</v>
      </c>
      <c r="BH73" s="99">
        <v>11.589999999999998</v>
      </c>
      <c r="BI73" s="99">
        <v>14</v>
      </c>
      <c r="BJ73" s="99">
        <v>2.1800000000000002</v>
      </c>
      <c r="BK73" s="99">
        <v>40</v>
      </c>
      <c r="BL73" s="99">
        <v>10.036666666666667</v>
      </c>
      <c r="BM73" s="99">
        <v>8.74</v>
      </c>
    </row>
    <row r="74" spans="1:65" x14ac:dyDescent="0.15">
      <c r="A74" s="13">
        <v>1346660850</v>
      </c>
      <c r="B74" s="14" t="s">
        <v>297</v>
      </c>
      <c r="C74" s="14" t="s">
        <v>312</v>
      </c>
      <c r="D74" s="14" t="s">
        <v>313</v>
      </c>
      <c r="E74" s="99">
        <v>14.986666666666666</v>
      </c>
      <c r="F74" s="99">
        <v>4.32</v>
      </c>
      <c r="G74" s="99">
        <v>4.6099999999999994</v>
      </c>
      <c r="H74" s="99">
        <v>1.6333333333333335</v>
      </c>
      <c r="I74" s="99">
        <v>1.2433333333333334</v>
      </c>
      <c r="J74" s="99">
        <v>2.78</v>
      </c>
      <c r="K74" s="99">
        <v>2.1966666666666668</v>
      </c>
      <c r="L74" s="99">
        <v>1.2533333333333332</v>
      </c>
      <c r="M74" s="99">
        <v>4.0866666666666669</v>
      </c>
      <c r="N74" s="99">
        <v>4.2366666666666672</v>
      </c>
      <c r="O74" s="99">
        <v>0.64333333333333342</v>
      </c>
      <c r="P74" s="99">
        <v>1.9366666666666668</v>
      </c>
      <c r="Q74" s="99">
        <v>3.51</v>
      </c>
      <c r="R74" s="99">
        <v>3.9466666666666668</v>
      </c>
      <c r="S74" s="99">
        <v>4.1433333333333335</v>
      </c>
      <c r="T74" s="99">
        <v>2.7233333333333332</v>
      </c>
      <c r="U74" s="99">
        <v>4.55</v>
      </c>
      <c r="V74" s="99">
        <v>1.33</v>
      </c>
      <c r="W74" s="99">
        <v>1.9766666666666666</v>
      </c>
      <c r="X74" s="99">
        <v>2.0299999999999998</v>
      </c>
      <c r="Y74" s="99">
        <v>22.659999999999997</v>
      </c>
      <c r="Z74" s="99">
        <v>4.9966666666666661</v>
      </c>
      <c r="AA74" s="99">
        <v>3.1933333333333334</v>
      </c>
      <c r="AB74" s="99">
        <v>2.1133333333333333</v>
      </c>
      <c r="AC74" s="99">
        <v>3.1033333333333335</v>
      </c>
      <c r="AD74" s="99">
        <v>2.4166666666666665</v>
      </c>
      <c r="AE74" s="92">
        <v>962.55666666666673</v>
      </c>
      <c r="AF74" s="92">
        <v>399983.33333333331</v>
      </c>
      <c r="AG74" s="100">
        <v>4.5416666666667593</v>
      </c>
      <c r="AH74" s="92">
        <v>1535.0832032548969</v>
      </c>
      <c r="AI74" s="99">
        <v>159.30393437654402</v>
      </c>
      <c r="AJ74" s="99" t="s">
        <v>829</v>
      </c>
      <c r="AK74" s="99" t="s">
        <v>829</v>
      </c>
      <c r="AL74" s="99">
        <v>159.30393437654402</v>
      </c>
      <c r="AM74" s="99">
        <v>187.77419999999998</v>
      </c>
      <c r="AN74" s="99">
        <v>49.5</v>
      </c>
      <c r="AO74" s="101">
        <v>3.4139999999999997</v>
      </c>
      <c r="AP74" s="99">
        <v>112.83333333333333</v>
      </c>
      <c r="AQ74" s="99">
        <v>122.41666666666667</v>
      </c>
      <c r="AR74" s="99">
        <v>104.33333333333333</v>
      </c>
      <c r="AS74" s="99">
        <v>10.583333333333334</v>
      </c>
      <c r="AT74" s="99">
        <v>475.85666666666674</v>
      </c>
      <c r="AU74" s="99">
        <v>4.7666666666666666</v>
      </c>
      <c r="AV74" s="99">
        <v>10.450000000000001</v>
      </c>
      <c r="AW74" s="99">
        <v>4.2600000000000007</v>
      </c>
      <c r="AX74" s="99">
        <v>16.78</v>
      </c>
      <c r="AY74" s="99">
        <v>49.366666666666667</v>
      </c>
      <c r="AZ74" s="99">
        <v>3.56</v>
      </c>
      <c r="BA74" s="99">
        <v>1.0166666666666668</v>
      </c>
      <c r="BB74" s="99">
        <v>13.246666666666668</v>
      </c>
      <c r="BC74" s="99">
        <v>45.666666666666664</v>
      </c>
      <c r="BD74" s="99">
        <v>38.166666666666664</v>
      </c>
      <c r="BE74" s="99">
        <v>39.543333333333329</v>
      </c>
      <c r="BF74" s="99">
        <v>91.666666666666671</v>
      </c>
      <c r="BG74" s="99">
        <v>22.499722222222221</v>
      </c>
      <c r="BH74" s="99">
        <v>12</v>
      </c>
      <c r="BI74" s="99">
        <v>8.25</v>
      </c>
      <c r="BJ74" s="99">
        <v>2.27</v>
      </c>
      <c r="BK74" s="99">
        <v>56.166666666666664</v>
      </c>
      <c r="BL74" s="99">
        <v>10.236666666666666</v>
      </c>
      <c r="BM74" s="99">
        <v>10.883333333333333</v>
      </c>
    </row>
    <row r="75" spans="1:65" x14ac:dyDescent="0.15">
      <c r="A75" s="13">
        <v>1546520500</v>
      </c>
      <c r="B75" s="14" t="s">
        <v>314</v>
      </c>
      <c r="C75" s="14" t="s">
        <v>315</v>
      </c>
      <c r="D75" s="14" t="s">
        <v>316</v>
      </c>
      <c r="E75" s="99">
        <v>18.123333333333335</v>
      </c>
      <c r="F75" s="99">
        <v>5.5366666666666662</v>
      </c>
      <c r="G75" s="99">
        <v>6.43</v>
      </c>
      <c r="H75" s="99">
        <v>2.7433333333333336</v>
      </c>
      <c r="I75" s="99">
        <v>1.3499999999999999</v>
      </c>
      <c r="J75" s="99">
        <v>4.3166666666666673</v>
      </c>
      <c r="K75" s="99">
        <v>4.3166666666666664</v>
      </c>
      <c r="L75" s="99">
        <v>2.4066666666666667</v>
      </c>
      <c r="M75" s="99">
        <v>6.0166666666666666</v>
      </c>
      <c r="N75" s="99">
        <v>9.3699999999999992</v>
      </c>
      <c r="O75" s="99">
        <v>1.2999999999999998</v>
      </c>
      <c r="P75" s="99">
        <v>2.85</v>
      </c>
      <c r="Q75" s="99">
        <v>5.583333333333333</v>
      </c>
      <c r="R75" s="99">
        <v>5.31</v>
      </c>
      <c r="S75" s="99">
        <v>8.59</v>
      </c>
      <c r="T75" s="99">
        <v>5.3033333333333337</v>
      </c>
      <c r="U75" s="99">
        <v>6.19</v>
      </c>
      <c r="V75" s="99">
        <v>2.5100000000000002</v>
      </c>
      <c r="W75" s="99">
        <v>2.97</v>
      </c>
      <c r="X75" s="99">
        <v>2.8766666666666669</v>
      </c>
      <c r="Y75" s="99">
        <v>24.613333333333333</v>
      </c>
      <c r="Z75" s="99">
        <v>6.41</v>
      </c>
      <c r="AA75" s="99">
        <v>4.0566666666666658</v>
      </c>
      <c r="AB75" s="99">
        <v>2.8433333333333337</v>
      </c>
      <c r="AC75" s="99">
        <v>3.31</v>
      </c>
      <c r="AD75" s="99">
        <v>2.8733333333333335</v>
      </c>
      <c r="AE75" s="92">
        <v>3588.9333333333329</v>
      </c>
      <c r="AF75" s="92">
        <v>1605914.6666666667</v>
      </c>
      <c r="AG75" s="100">
        <v>4.2916666666666714</v>
      </c>
      <c r="AH75" s="92">
        <v>5962.4780038205108</v>
      </c>
      <c r="AI75" s="99">
        <v>309.47208781874184</v>
      </c>
      <c r="AJ75" s="99" t="s">
        <v>829</v>
      </c>
      <c r="AK75" s="99" t="s">
        <v>829</v>
      </c>
      <c r="AL75" s="99">
        <v>309.47208781874184</v>
      </c>
      <c r="AM75" s="99">
        <v>182.53954999999999</v>
      </c>
      <c r="AN75" s="99">
        <v>66.45</v>
      </c>
      <c r="AO75" s="101">
        <v>5.0283333333333333</v>
      </c>
      <c r="AP75" s="99">
        <v>209.95333333333335</v>
      </c>
      <c r="AQ75" s="99">
        <v>168.32000000000002</v>
      </c>
      <c r="AR75" s="99">
        <v>97.933333333333323</v>
      </c>
      <c r="AS75" s="99">
        <v>13.69</v>
      </c>
      <c r="AT75" s="99">
        <v>532.14333333333332</v>
      </c>
      <c r="AU75" s="99">
        <v>5.19</v>
      </c>
      <c r="AV75" s="99">
        <v>14.99</v>
      </c>
      <c r="AW75" s="99">
        <v>6.61</v>
      </c>
      <c r="AX75" s="99">
        <v>17.493333333333336</v>
      </c>
      <c r="AY75" s="99">
        <v>75.666666666666657</v>
      </c>
      <c r="AZ75" s="99">
        <v>4.083333333333333</v>
      </c>
      <c r="BA75" s="99">
        <v>1.8566666666666667</v>
      </c>
      <c r="BB75" s="99">
        <v>23.766666666666666</v>
      </c>
      <c r="BC75" s="99">
        <v>53.626666666666665</v>
      </c>
      <c r="BD75" s="99">
        <v>29.813333333333333</v>
      </c>
      <c r="BE75" s="99">
        <v>43.976666666666667</v>
      </c>
      <c r="BF75" s="99">
        <v>113.33333333333333</v>
      </c>
      <c r="BG75" s="99">
        <v>22.95</v>
      </c>
      <c r="BH75" s="99">
        <v>15.116666666666667</v>
      </c>
      <c r="BI75" s="99">
        <v>23.666666666666668</v>
      </c>
      <c r="BJ75" s="99">
        <v>3.6333333333333333</v>
      </c>
      <c r="BK75" s="99">
        <v>67.400000000000006</v>
      </c>
      <c r="BL75" s="99">
        <v>9.8699999999999992</v>
      </c>
      <c r="BM75" s="99">
        <v>9.0033333333333321</v>
      </c>
    </row>
    <row r="76" spans="1:65" x14ac:dyDescent="0.15">
      <c r="A76" s="13">
        <v>1614260200</v>
      </c>
      <c r="B76" s="14" t="s">
        <v>317</v>
      </c>
      <c r="C76" s="14" t="s">
        <v>318</v>
      </c>
      <c r="D76" s="14" t="s">
        <v>319</v>
      </c>
      <c r="E76" s="99">
        <v>13.586666666666666</v>
      </c>
      <c r="F76" s="99">
        <v>4.7333333333333334</v>
      </c>
      <c r="G76" s="99">
        <v>4.9533333333333331</v>
      </c>
      <c r="H76" s="99">
        <v>1.5966666666666667</v>
      </c>
      <c r="I76" s="99">
        <v>1.03</v>
      </c>
      <c r="J76" s="99">
        <v>2.2066666666666666</v>
      </c>
      <c r="K76" s="99">
        <v>1.6900000000000002</v>
      </c>
      <c r="L76" s="99">
        <v>1.1499999999999999</v>
      </c>
      <c r="M76" s="99">
        <v>4.82</v>
      </c>
      <c r="N76" s="99">
        <v>2.2133333333333334</v>
      </c>
      <c r="O76" s="99">
        <v>0.60333333333333339</v>
      </c>
      <c r="P76" s="99">
        <v>1.6133333333333333</v>
      </c>
      <c r="Q76" s="99">
        <v>3.49</v>
      </c>
      <c r="R76" s="99">
        <v>3.58</v>
      </c>
      <c r="S76" s="99">
        <v>5.27</v>
      </c>
      <c r="T76" s="99">
        <v>3.3666666666666667</v>
      </c>
      <c r="U76" s="99">
        <v>4.9066666666666663</v>
      </c>
      <c r="V76" s="99">
        <v>1.2966666666666666</v>
      </c>
      <c r="W76" s="99">
        <v>2.0266666666666668</v>
      </c>
      <c r="X76" s="99">
        <v>1.8233333333333335</v>
      </c>
      <c r="Y76" s="99">
        <v>21.966666666666669</v>
      </c>
      <c r="Z76" s="99">
        <v>5.1033333333333335</v>
      </c>
      <c r="AA76" s="99">
        <v>2.9066666666666663</v>
      </c>
      <c r="AB76" s="99">
        <v>1.3299999999999998</v>
      </c>
      <c r="AC76" s="99">
        <v>2.72</v>
      </c>
      <c r="AD76" s="99">
        <v>2.0233333333333334</v>
      </c>
      <c r="AE76" s="92">
        <v>1639.6066666666666</v>
      </c>
      <c r="AF76" s="92">
        <v>576971</v>
      </c>
      <c r="AG76" s="100">
        <v>4.7426666666666693</v>
      </c>
      <c r="AH76" s="92">
        <v>2260.081621946922</v>
      </c>
      <c r="AI76" s="99" t="s">
        <v>829</v>
      </c>
      <c r="AJ76" s="99">
        <v>63.809900694719609</v>
      </c>
      <c r="AK76" s="99">
        <v>63.349748395985436</v>
      </c>
      <c r="AL76" s="99">
        <v>127.15964909070505</v>
      </c>
      <c r="AM76" s="99">
        <v>174.27419999999998</v>
      </c>
      <c r="AN76" s="99">
        <v>64.463333333333324</v>
      </c>
      <c r="AO76" s="101">
        <v>4.4333333333333336</v>
      </c>
      <c r="AP76" s="99">
        <v>138.00000000000003</v>
      </c>
      <c r="AQ76" s="99">
        <v>140.87666666666667</v>
      </c>
      <c r="AR76" s="99">
        <v>86.456666666666663</v>
      </c>
      <c r="AS76" s="99">
        <v>10.193333333333333</v>
      </c>
      <c r="AT76" s="99">
        <v>504.41333333333336</v>
      </c>
      <c r="AU76" s="99">
        <v>4.59</v>
      </c>
      <c r="AV76" s="99">
        <v>11.19</v>
      </c>
      <c r="AW76" s="99">
        <v>4.7</v>
      </c>
      <c r="AX76" s="99">
        <v>23.616666666666664</v>
      </c>
      <c r="AY76" s="99">
        <v>39</v>
      </c>
      <c r="AZ76" s="99">
        <v>2.3533333333333335</v>
      </c>
      <c r="BA76" s="99">
        <v>1.08</v>
      </c>
      <c r="BB76" s="99">
        <v>18.223333333333333</v>
      </c>
      <c r="BC76" s="99">
        <v>43.44</v>
      </c>
      <c r="BD76" s="99">
        <v>27.903333333333336</v>
      </c>
      <c r="BE76" s="99">
        <v>42.196666666666665</v>
      </c>
      <c r="BF76" s="99">
        <v>97.666666666666671</v>
      </c>
      <c r="BG76" s="99">
        <v>13.332500000000001</v>
      </c>
      <c r="BH76" s="99">
        <v>11.133333333333333</v>
      </c>
      <c r="BI76" s="99">
        <v>19.5</v>
      </c>
      <c r="BJ76" s="99">
        <v>2.9133333333333336</v>
      </c>
      <c r="BK76" s="99">
        <v>64.06</v>
      </c>
      <c r="BL76" s="99">
        <v>9.7133333333333329</v>
      </c>
      <c r="BM76" s="99">
        <v>12.143333333333333</v>
      </c>
    </row>
    <row r="77" spans="1:65" x14ac:dyDescent="0.15">
      <c r="A77" s="13">
        <v>1646300800</v>
      </c>
      <c r="B77" s="14" t="s">
        <v>317</v>
      </c>
      <c r="C77" s="14" t="s">
        <v>320</v>
      </c>
      <c r="D77" s="14" t="s">
        <v>321</v>
      </c>
      <c r="E77" s="99">
        <v>12.426666666666668</v>
      </c>
      <c r="F77" s="99">
        <v>5.4266666666666667</v>
      </c>
      <c r="G77" s="99">
        <v>4.4733333333333336</v>
      </c>
      <c r="H77" s="99">
        <v>1.0899999999999999</v>
      </c>
      <c r="I77" s="99">
        <v>1.0766666666666667</v>
      </c>
      <c r="J77" s="99">
        <v>2.7866666666666666</v>
      </c>
      <c r="K77" s="99">
        <v>2.1833333333333331</v>
      </c>
      <c r="L77" s="99">
        <v>1.1200000000000001</v>
      </c>
      <c r="M77" s="99">
        <v>4.1166666666666663</v>
      </c>
      <c r="N77" s="99">
        <v>3.0866666666666664</v>
      </c>
      <c r="O77" s="99">
        <v>0.68666666666666665</v>
      </c>
      <c r="P77" s="99">
        <v>1.6866666666666668</v>
      </c>
      <c r="Q77" s="99">
        <v>3.3800000000000003</v>
      </c>
      <c r="R77" s="99">
        <v>3.8166666666666664</v>
      </c>
      <c r="S77" s="99">
        <v>5.0333333333333332</v>
      </c>
      <c r="T77" s="99">
        <v>3.0933333333333337</v>
      </c>
      <c r="U77" s="99">
        <v>4.8066666666666658</v>
      </c>
      <c r="V77" s="99">
        <v>1.3033333333333335</v>
      </c>
      <c r="W77" s="99">
        <v>2.0066666666666664</v>
      </c>
      <c r="X77" s="99">
        <v>1.9633333333333336</v>
      </c>
      <c r="Y77" s="99">
        <v>18.710000000000004</v>
      </c>
      <c r="Z77" s="99">
        <v>5.8033333333333337</v>
      </c>
      <c r="AA77" s="99">
        <v>2.9266666666666672</v>
      </c>
      <c r="AB77" s="99">
        <v>1.5766666666666669</v>
      </c>
      <c r="AC77" s="99">
        <v>2.9266666666666663</v>
      </c>
      <c r="AD77" s="99">
        <v>1.9166666666666667</v>
      </c>
      <c r="AE77" s="92">
        <v>1089.72</v>
      </c>
      <c r="AF77" s="92">
        <v>396433</v>
      </c>
      <c r="AG77" s="100">
        <v>4.6072499999999614</v>
      </c>
      <c r="AH77" s="92">
        <v>1529.2421742569359</v>
      </c>
      <c r="AI77" s="99" t="s">
        <v>829</v>
      </c>
      <c r="AJ77" s="99">
        <v>66.113139746526386</v>
      </c>
      <c r="AK77" s="99">
        <v>62.761733124094583</v>
      </c>
      <c r="AL77" s="99">
        <v>128.87487287062098</v>
      </c>
      <c r="AM77" s="99">
        <v>178.48419999999999</v>
      </c>
      <c r="AN77" s="99">
        <v>56.5</v>
      </c>
      <c r="AO77" s="101">
        <v>4.5076666666666672</v>
      </c>
      <c r="AP77" s="99">
        <v>120.80333333333333</v>
      </c>
      <c r="AQ77" s="99">
        <v>95.39</v>
      </c>
      <c r="AR77" s="99">
        <v>93.443333333333328</v>
      </c>
      <c r="AS77" s="99">
        <v>9.9733333333333345</v>
      </c>
      <c r="AT77" s="99">
        <v>416.95</v>
      </c>
      <c r="AU77" s="99">
        <v>5.8233333333333333</v>
      </c>
      <c r="AV77" s="99">
        <v>10.656666666666666</v>
      </c>
      <c r="AW77" s="99">
        <v>4.5766666666666671</v>
      </c>
      <c r="AX77" s="99">
        <v>28.810000000000002</v>
      </c>
      <c r="AY77" s="99">
        <v>33.616666666666667</v>
      </c>
      <c r="AZ77" s="99">
        <v>2.8799999999999994</v>
      </c>
      <c r="BA77" s="99">
        <v>1.05</v>
      </c>
      <c r="BB77" s="99">
        <v>13</v>
      </c>
      <c r="BC77" s="99">
        <v>28.97</v>
      </c>
      <c r="BD77" s="99">
        <v>22.383333333333336</v>
      </c>
      <c r="BE77" s="99">
        <v>25.710000000000004</v>
      </c>
      <c r="BF77" s="99">
        <v>74.393333333333331</v>
      </c>
      <c r="BG77" s="99">
        <v>14.496666666666668</v>
      </c>
      <c r="BH77" s="99">
        <v>11.483333333333334</v>
      </c>
      <c r="BI77" s="99">
        <v>12.5</v>
      </c>
      <c r="BJ77" s="99">
        <v>2.6799999999999997</v>
      </c>
      <c r="BK77" s="99">
        <v>48.5</v>
      </c>
      <c r="BL77" s="99">
        <v>9.6866666666666674</v>
      </c>
      <c r="BM77" s="99">
        <v>9.6399999999999988</v>
      </c>
    </row>
    <row r="78" spans="1:65" x14ac:dyDescent="0.15">
      <c r="A78" s="13">
        <v>1714010115</v>
      </c>
      <c r="B78" s="14" t="s">
        <v>322</v>
      </c>
      <c r="C78" s="14" t="s">
        <v>323</v>
      </c>
      <c r="D78" s="14" t="s">
        <v>324</v>
      </c>
      <c r="E78" s="99">
        <v>15.418181053435118</v>
      </c>
      <c r="F78" s="99">
        <v>5.2109635293522656</v>
      </c>
      <c r="G78" s="99">
        <v>5.4079111603786707</v>
      </c>
      <c r="H78" s="99">
        <v>1.9928731314631651</v>
      </c>
      <c r="I78" s="99">
        <v>1.2243384097089509</v>
      </c>
      <c r="J78" s="99">
        <v>2.2446091146036711</v>
      </c>
      <c r="K78" s="99">
        <v>2.125931368234133</v>
      </c>
      <c r="L78" s="99">
        <v>1.2452692446893245</v>
      </c>
      <c r="M78" s="99">
        <v>4.3259855568077041</v>
      </c>
      <c r="N78" s="99">
        <v>4.6020225529646526</v>
      </c>
      <c r="O78" s="99">
        <v>0.53182430634333666</v>
      </c>
      <c r="P78" s="99">
        <v>1.8184419885016172</v>
      </c>
      <c r="Q78" s="99">
        <v>4.0193400991958166</v>
      </c>
      <c r="R78" s="99">
        <v>3.8429918836556745</v>
      </c>
      <c r="S78" s="99">
        <v>5.0246410396006302</v>
      </c>
      <c r="T78" s="99">
        <v>2.5919454757983051</v>
      </c>
      <c r="U78" s="99">
        <v>4.3232007711695148</v>
      </c>
      <c r="V78" s="99">
        <v>1.4392639517459447</v>
      </c>
      <c r="W78" s="99">
        <v>2.1409187098063374</v>
      </c>
      <c r="X78" s="99">
        <v>2.4518347126038251</v>
      </c>
      <c r="Y78" s="99">
        <v>21.607476336313066</v>
      </c>
      <c r="Z78" s="99">
        <v>5.3584461807480714</v>
      </c>
      <c r="AA78" s="99">
        <v>3.1215032633769404</v>
      </c>
      <c r="AB78" s="99">
        <v>1.1970426161975587</v>
      </c>
      <c r="AC78" s="99">
        <v>3.4017730545381792</v>
      </c>
      <c r="AD78" s="99">
        <v>2.3701590997747206</v>
      </c>
      <c r="AE78" s="92">
        <v>1042.8014915927524</v>
      </c>
      <c r="AF78" s="92">
        <v>299464.50611100165</v>
      </c>
      <c r="AG78" s="100">
        <v>4.6687352980871797</v>
      </c>
      <c r="AH78" s="92">
        <v>1164.2421042843321</v>
      </c>
      <c r="AI78" s="99" t="s">
        <v>829</v>
      </c>
      <c r="AJ78" s="99">
        <v>45.541977453339065</v>
      </c>
      <c r="AK78" s="99">
        <v>57.588977758267475</v>
      </c>
      <c r="AL78" s="99">
        <v>103.13095521160653</v>
      </c>
      <c r="AM78" s="99">
        <v>196.43103750437243</v>
      </c>
      <c r="AN78" s="99">
        <v>43.17706165833166</v>
      </c>
      <c r="AO78" s="101">
        <v>4.3308011990583131</v>
      </c>
      <c r="AP78" s="99">
        <v>156.29954667161195</v>
      </c>
      <c r="AQ78" s="99">
        <v>138.81640495573819</v>
      </c>
      <c r="AR78" s="99">
        <v>95.257077363550295</v>
      </c>
      <c r="AS78" s="99">
        <v>10.759360767829421</v>
      </c>
      <c r="AT78" s="99">
        <v>478.43226437920583</v>
      </c>
      <c r="AU78" s="99">
        <v>5.5162854193114539</v>
      </c>
      <c r="AV78" s="99">
        <v>11.237098576979735</v>
      </c>
      <c r="AW78" s="99">
        <v>4.416993109203263</v>
      </c>
      <c r="AX78" s="99">
        <v>25.833693873654735</v>
      </c>
      <c r="AY78" s="99">
        <v>37.051220125332279</v>
      </c>
      <c r="AZ78" s="99">
        <v>2.9015633317968721</v>
      </c>
      <c r="BA78" s="99">
        <v>2.1807050089481588</v>
      </c>
      <c r="BB78" s="99">
        <v>16.302445110467684</v>
      </c>
      <c r="BC78" s="99">
        <v>49.119396061944656</v>
      </c>
      <c r="BD78" s="99">
        <v>38.396400786284481</v>
      </c>
      <c r="BE78" s="99">
        <v>41.003795686596426</v>
      </c>
      <c r="BF78" s="99">
        <v>70.235884087024772</v>
      </c>
      <c r="BG78" s="99">
        <v>9.4966009866061949</v>
      </c>
      <c r="BH78" s="99">
        <v>10.219854867833105</v>
      </c>
      <c r="BI78" s="99">
        <v>16.876915873417556</v>
      </c>
      <c r="BJ78" s="99">
        <v>2.8905456962674143</v>
      </c>
      <c r="BK78" s="99">
        <v>46.78131322851479</v>
      </c>
      <c r="BL78" s="99">
        <v>9.3401124490469769</v>
      </c>
      <c r="BM78" s="99">
        <v>11.409740417643974</v>
      </c>
    </row>
    <row r="79" spans="1:65" x14ac:dyDescent="0.15">
      <c r="A79" s="13">
        <v>1716580200</v>
      </c>
      <c r="B79" s="14" t="s">
        <v>322</v>
      </c>
      <c r="C79" s="14" t="s">
        <v>325</v>
      </c>
      <c r="D79" s="14" t="s">
        <v>326</v>
      </c>
      <c r="E79" s="99">
        <v>14.333333333333334</v>
      </c>
      <c r="F79" s="99">
        <v>5.003333333333333</v>
      </c>
      <c r="G79" s="99">
        <v>4.8566666666666665</v>
      </c>
      <c r="H79" s="99">
        <v>1.72</v>
      </c>
      <c r="I79" s="99">
        <v>1.0533333333333335</v>
      </c>
      <c r="J79" s="99">
        <v>2.81</v>
      </c>
      <c r="K79" s="99">
        <v>2.2166666666666668</v>
      </c>
      <c r="L79" s="99">
        <v>1.2533333333333332</v>
      </c>
      <c r="M79" s="99">
        <v>3.5766666666666667</v>
      </c>
      <c r="N79" s="99">
        <v>3.4866666666666668</v>
      </c>
      <c r="O79" s="99">
        <v>0.53666666666666674</v>
      </c>
      <c r="P79" s="99">
        <v>1.8566666666666667</v>
      </c>
      <c r="Q79" s="99">
        <v>2.6833333333333336</v>
      </c>
      <c r="R79" s="99">
        <v>3.9833333333333329</v>
      </c>
      <c r="S79" s="99">
        <v>5.12</v>
      </c>
      <c r="T79" s="99">
        <v>2.52</v>
      </c>
      <c r="U79" s="99">
        <v>4.5733333333333333</v>
      </c>
      <c r="V79" s="99">
        <v>1.39</v>
      </c>
      <c r="W79" s="99">
        <v>2.7366666666666664</v>
      </c>
      <c r="X79" s="99">
        <v>1.7866666666666668</v>
      </c>
      <c r="Y79" s="99">
        <v>21.319999999999997</v>
      </c>
      <c r="Z79" s="99">
        <v>4.54</v>
      </c>
      <c r="AA79" s="99">
        <v>2.83</v>
      </c>
      <c r="AB79" s="99">
        <v>1.29</v>
      </c>
      <c r="AC79" s="99">
        <v>3.15</v>
      </c>
      <c r="AD79" s="99">
        <v>1.97</v>
      </c>
      <c r="AE79" s="92">
        <v>896.9899999999999</v>
      </c>
      <c r="AF79" s="92">
        <v>338511.66666666669</v>
      </c>
      <c r="AG79" s="100">
        <v>4.6319444444446844</v>
      </c>
      <c r="AH79" s="92">
        <v>1316.0044723120225</v>
      </c>
      <c r="AI79" s="99" t="s">
        <v>829</v>
      </c>
      <c r="AJ79" s="99">
        <v>54.555210088359416</v>
      </c>
      <c r="AK79" s="99">
        <v>88.406172134500153</v>
      </c>
      <c r="AL79" s="99">
        <v>142.96138222285958</v>
      </c>
      <c r="AM79" s="99">
        <v>198.79419999999996</v>
      </c>
      <c r="AN79" s="99">
        <v>38.896666666666668</v>
      </c>
      <c r="AO79" s="101">
        <v>4.0886666666666667</v>
      </c>
      <c r="AP79" s="99">
        <v>80</v>
      </c>
      <c r="AQ79" s="99">
        <v>106.75</v>
      </c>
      <c r="AR79" s="99">
        <v>81.666666666666671</v>
      </c>
      <c r="AS79" s="99">
        <v>12.663333333333334</v>
      </c>
      <c r="AT79" s="99">
        <v>489.61666666666662</v>
      </c>
      <c r="AU79" s="99">
        <v>5.0566666666666658</v>
      </c>
      <c r="AV79" s="99">
        <v>11.863333333333335</v>
      </c>
      <c r="AW79" s="99">
        <v>5.1400000000000006</v>
      </c>
      <c r="AX79" s="99">
        <v>21.556666666666668</v>
      </c>
      <c r="AY79" s="99">
        <v>33.166666666666664</v>
      </c>
      <c r="AZ79" s="99">
        <v>2.5366666666666666</v>
      </c>
      <c r="BA79" s="99">
        <v>1.1299999999999999</v>
      </c>
      <c r="BB79" s="99">
        <v>15.173333333333334</v>
      </c>
      <c r="BC79" s="99">
        <v>30.2</v>
      </c>
      <c r="BD79" s="99">
        <v>17.66333333333333</v>
      </c>
      <c r="BE79" s="99">
        <v>28.61</v>
      </c>
      <c r="BF79" s="99">
        <v>85.780000000000015</v>
      </c>
      <c r="BG79" s="99">
        <v>13.326666666666668</v>
      </c>
      <c r="BH79" s="99">
        <v>11.973333333333334</v>
      </c>
      <c r="BI79" s="99">
        <v>16.11</v>
      </c>
      <c r="BJ79" s="99">
        <v>2.6299999999999994</v>
      </c>
      <c r="BK79" s="99">
        <v>53.333333333333336</v>
      </c>
      <c r="BL79" s="99">
        <v>8.6233333333333331</v>
      </c>
      <c r="BM79" s="99">
        <v>9.58</v>
      </c>
    </row>
    <row r="80" spans="1:65" x14ac:dyDescent="0.15">
      <c r="A80" s="13">
        <v>1716984280</v>
      </c>
      <c r="B80" s="14" t="s">
        <v>322</v>
      </c>
      <c r="C80" s="14" t="s">
        <v>846</v>
      </c>
      <c r="D80" s="14" t="s">
        <v>819</v>
      </c>
      <c r="E80" s="99">
        <v>14.746666666666664</v>
      </c>
      <c r="F80" s="99">
        <v>5.5466666666666669</v>
      </c>
      <c r="G80" s="99">
        <v>4.7333333333333334</v>
      </c>
      <c r="H80" s="99">
        <v>1.7700000000000002</v>
      </c>
      <c r="I80" s="99">
        <v>1.2333333333333332</v>
      </c>
      <c r="J80" s="99">
        <v>2.2866666666666666</v>
      </c>
      <c r="K80" s="99">
        <v>2.6633333333333336</v>
      </c>
      <c r="L80" s="99">
        <v>1.4733333333333334</v>
      </c>
      <c r="M80" s="99">
        <v>4.6866666666666665</v>
      </c>
      <c r="N80" s="99">
        <v>3.3033333333333332</v>
      </c>
      <c r="O80" s="99">
        <v>0.63666666666666671</v>
      </c>
      <c r="P80" s="99">
        <v>1.5933333333333335</v>
      </c>
      <c r="Q80" s="99">
        <v>3.98</v>
      </c>
      <c r="R80" s="99">
        <v>3.8000000000000003</v>
      </c>
      <c r="S80" s="99">
        <v>5.5</v>
      </c>
      <c r="T80" s="99">
        <v>3.5833333333333335</v>
      </c>
      <c r="U80" s="99">
        <v>6.1133333333333342</v>
      </c>
      <c r="V80" s="99">
        <v>1.55</v>
      </c>
      <c r="W80" s="99">
        <v>2.0066666666666664</v>
      </c>
      <c r="X80" s="99">
        <v>1.71</v>
      </c>
      <c r="Y80" s="99">
        <v>19.779999999999998</v>
      </c>
      <c r="Z80" s="99">
        <v>6.6000000000000005</v>
      </c>
      <c r="AA80" s="99">
        <v>3.0633333333333339</v>
      </c>
      <c r="AB80" s="99">
        <v>1.6533333333333333</v>
      </c>
      <c r="AC80" s="99">
        <v>3.36</v>
      </c>
      <c r="AD80" s="99">
        <v>2.36</v>
      </c>
      <c r="AE80" s="92">
        <v>2888.9466666666667</v>
      </c>
      <c r="AF80" s="92">
        <v>563656.66666666663</v>
      </c>
      <c r="AG80" s="100">
        <v>4.6558333333335415</v>
      </c>
      <c r="AH80" s="92">
        <v>2188.4305028962281</v>
      </c>
      <c r="AI80" s="99" t="s">
        <v>829</v>
      </c>
      <c r="AJ80" s="99">
        <v>80.731055788580576</v>
      </c>
      <c r="AK80" s="99">
        <v>75.702096286956902</v>
      </c>
      <c r="AL80" s="99">
        <v>156.43315207553746</v>
      </c>
      <c r="AM80" s="99">
        <v>207.56209999999999</v>
      </c>
      <c r="AN80" s="99">
        <v>85.75</v>
      </c>
      <c r="AO80" s="101">
        <v>4.3186666666666662</v>
      </c>
      <c r="AP80" s="99">
        <v>128.10999999999999</v>
      </c>
      <c r="AQ80" s="99">
        <v>165.66666666666666</v>
      </c>
      <c r="AR80" s="99">
        <v>130.5</v>
      </c>
      <c r="AS80" s="99">
        <v>9.9166666666666661</v>
      </c>
      <c r="AT80" s="99">
        <v>335.22333333333336</v>
      </c>
      <c r="AU80" s="99">
        <v>5.5666666666666664</v>
      </c>
      <c r="AV80" s="99">
        <v>12.829999999999998</v>
      </c>
      <c r="AW80" s="99">
        <v>4.3866666666666667</v>
      </c>
      <c r="AX80" s="99">
        <v>31.973333333333333</v>
      </c>
      <c r="AY80" s="99">
        <v>58.5</v>
      </c>
      <c r="AZ80" s="99">
        <v>3.0366666666666666</v>
      </c>
      <c r="BA80" s="99">
        <v>1.0599999999999998</v>
      </c>
      <c r="BB80" s="99">
        <v>13.5</v>
      </c>
      <c r="BC80" s="99">
        <v>35.213333333333338</v>
      </c>
      <c r="BD80" s="99">
        <v>25.706666666666667</v>
      </c>
      <c r="BE80" s="99">
        <v>25.866666666666664</v>
      </c>
      <c r="BF80" s="99">
        <v>82</v>
      </c>
      <c r="BG80" s="99">
        <v>7.429444444444445</v>
      </c>
      <c r="BH80" s="99">
        <v>15.200000000000001</v>
      </c>
      <c r="BI80" s="99">
        <v>20.056666666666668</v>
      </c>
      <c r="BJ80" s="99">
        <v>2.86</v>
      </c>
      <c r="BK80" s="99">
        <v>85.216666666666669</v>
      </c>
      <c r="BL80" s="99">
        <v>8.3466666666666658</v>
      </c>
      <c r="BM80" s="99">
        <v>9.4566666666666652</v>
      </c>
    </row>
    <row r="81" spans="1:65" x14ac:dyDescent="0.15">
      <c r="A81" s="13">
        <v>1719180325</v>
      </c>
      <c r="B81" s="14" t="s">
        <v>322</v>
      </c>
      <c r="C81" s="14" t="s">
        <v>327</v>
      </c>
      <c r="D81" s="14" t="s">
        <v>328</v>
      </c>
      <c r="E81" s="99">
        <v>13.540510732648272</v>
      </c>
      <c r="F81" s="99">
        <v>4.9442228390516787</v>
      </c>
      <c r="G81" s="99">
        <v>5.0493177840962344</v>
      </c>
      <c r="H81" s="99">
        <v>1.5373908115877966</v>
      </c>
      <c r="I81" s="99">
        <v>0.99448939377773604</v>
      </c>
      <c r="J81" s="99">
        <v>2.172347399581565</v>
      </c>
      <c r="K81" s="99">
        <v>2.7431905205568174</v>
      </c>
      <c r="L81" s="99">
        <v>1.0925428017596435</v>
      </c>
      <c r="M81" s="99">
        <v>3.7084363151990716</v>
      </c>
      <c r="N81" s="99">
        <v>4.1007942853248851</v>
      </c>
      <c r="O81" s="99">
        <v>0.53970781530835232</v>
      </c>
      <c r="P81" s="99">
        <v>1.7779060700866622</v>
      </c>
      <c r="Q81" s="99">
        <v>3.3768075980330789</v>
      </c>
      <c r="R81" s="99">
        <v>4.1829967413384948</v>
      </c>
      <c r="S81" s="99">
        <v>5.1324921898615372</v>
      </c>
      <c r="T81" s="99">
        <v>2.2578422886261365</v>
      </c>
      <c r="U81" s="99">
        <v>3.8015888985032569</v>
      </c>
      <c r="V81" s="99">
        <v>1.3226344748214236</v>
      </c>
      <c r="W81" s="99">
        <v>1.9261142990694402</v>
      </c>
      <c r="X81" s="99">
        <v>1.549489330768264</v>
      </c>
      <c r="Y81" s="99">
        <v>21.141467967767834</v>
      </c>
      <c r="Z81" s="99">
        <v>5.5778360778383247</v>
      </c>
      <c r="AA81" s="99">
        <v>3.2395773387877753</v>
      </c>
      <c r="AB81" s="99">
        <v>1.1983536242189212</v>
      </c>
      <c r="AC81" s="99">
        <v>3.0413409411373227</v>
      </c>
      <c r="AD81" s="99">
        <v>2.2976568172258083</v>
      </c>
      <c r="AE81" s="92">
        <v>814.0871294410216</v>
      </c>
      <c r="AF81" s="92">
        <v>256001.64392214199</v>
      </c>
      <c r="AG81" s="100">
        <v>4.4133239439556329</v>
      </c>
      <c r="AH81" s="92">
        <v>970.26359840582245</v>
      </c>
      <c r="AI81" s="99" t="s">
        <v>829</v>
      </c>
      <c r="AJ81" s="99">
        <v>58.185122015964005</v>
      </c>
      <c r="AK81" s="99">
        <v>90.693207357408724</v>
      </c>
      <c r="AL81" s="99">
        <v>148.87832937337274</v>
      </c>
      <c r="AM81" s="99">
        <v>198.22759724791217</v>
      </c>
      <c r="AN81" s="99">
        <v>53.826359462048508</v>
      </c>
      <c r="AO81" s="101">
        <v>4.0518694807615745</v>
      </c>
      <c r="AP81" s="99">
        <v>91.951282341794936</v>
      </c>
      <c r="AQ81" s="99">
        <v>107.41227356335334</v>
      </c>
      <c r="AR81" s="99">
        <v>76.856157790222269</v>
      </c>
      <c r="AS81" s="99">
        <v>9.9541347182358368</v>
      </c>
      <c r="AT81" s="99">
        <v>460.67221557627067</v>
      </c>
      <c r="AU81" s="99">
        <v>5.2758441188234819</v>
      </c>
      <c r="AV81" s="99">
        <v>8.9750788266150128</v>
      </c>
      <c r="AW81" s="99">
        <v>4.1820601753858062</v>
      </c>
      <c r="AX81" s="99">
        <v>25.378002477342779</v>
      </c>
      <c r="AY81" s="99">
        <v>35.650675647528246</v>
      </c>
      <c r="AZ81" s="99">
        <v>2.2822824577645435</v>
      </c>
      <c r="BA81" s="99">
        <v>1.0023783985878119</v>
      </c>
      <c r="BB81" s="99">
        <v>13.733782907030497</v>
      </c>
      <c r="BC81" s="99">
        <v>36.703902108435813</v>
      </c>
      <c r="BD81" s="99">
        <v>31.074901483693182</v>
      </c>
      <c r="BE81" s="99">
        <v>40.12289444612626</v>
      </c>
      <c r="BF81" s="99">
        <v>86.189542366185947</v>
      </c>
      <c r="BG81" s="99">
        <v>14.79787578634504</v>
      </c>
      <c r="BH81" s="99">
        <v>9.986243046746738</v>
      </c>
      <c r="BI81" s="99">
        <v>14.268085207158686</v>
      </c>
      <c r="BJ81" s="99">
        <v>2.4580599652690793</v>
      </c>
      <c r="BK81" s="99">
        <v>54.292429679741673</v>
      </c>
      <c r="BL81" s="99">
        <v>10.170729189630556</v>
      </c>
      <c r="BM81" s="99">
        <v>8.3756450932363862</v>
      </c>
    </row>
    <row r="82" spans="1:65" x14ac:dyDescent="0.15">
      <c r="A82" s="13">
        <v>1719500370</v>
      </c>
      <c r="B82" s="14" t="s">
        <v>322</v>
      </c>
      <c r="C82" s="14" t="s">
        <v>329</v>
      </c>
      <c r="D82" s="14" t="s">
        <v>330</v>
      </c>
      <c r="E82" s="99">
        <v>13.780000000000001</v>
      </c>
      <c r="F82" s="99">
        <v>4.8</v>
      </c>
      <c r="G82" s="99">
        <v>5.0366666666666662</v>
      </c>
      <c r="H82" s="99">
        <v>1.2166666666666668</v>
      </c>
      <c r="I82" s="99">
        <v>1.0533333333333335</v>
      </c>
      <c r="J82" s="99">
        <v>2.0433333333333334</v>
      </c>
      <c r="K82" s="99">
        <v>2.1066666666666669</v>
      </c>
      <c r="L82" s="99">
        <v>1.1466666666666665</v>
      </c>
      <c r="M82" s="99">
        <v>4.5733333333333341</v>
      </c>
      <c r="N82" s="99">
        <v>4.5866666666666669</v>
      </c>
      <c r="O82" s="99">
        <v>0.49</v>
      </c>
      <c r="P82" s="99">
        <v>1.64</v>
      </c>
      <c r="Q82" s="99">
        <v>3.9933333333333336</v>
      </c>
      <c r="R82" s="99">
        <v>3.2899999999999996</v>
      </c>
      <c r="S82" s="99">
        <v>5.68</v>
      </c>
      <c r="T82" s="99">
        <v>2.27</v>
      </c>
      <c r="U82" s="99">
        <v>5.0233333333333334</v>
      </c>
      <c r="V82" s="99">
        <v>1.3633333333333333</v>
      </c>
      <c r="W82" s="99">
        <v>2.1466666666666669</v>
      </c>
      <c r="X82" s="99">
        <v>1.9333333333333333</v>
      </c>
      <c r="Y82" s="99">
        <v>21.333333333333332</v>
      </c>
      <c r="Z82" s="99">
        <v>4.7966666666666669</v>
      </c>
      <c r="AA82" s="99">
        <v>2.9066666666666667</v>
      </c>
      <c r="AB82" s="99">
        <v>0.95333333333333325</v>
      </c>
      <c r="AC82" s="99">
        <v>2.4</v>
      </c>
      <c r="AD82" s="99">
        <v>2.17</v>
      </c>
      <c r="AE82" s="92">
        <v>682.21999999999991</v>
      </c>
      <c r="AF82" s="92">
        <v>271517.66666666669</v>
      </c>
      <c r="AG82" s="100">
        <v>4.8021666666666745</v>
      </c>
      <c r="AH82" s="92">
        <v>1068.8655500923021</v>
      </c>
      <c r="AI82" s="99" t="s">
        <v>829</v>
      </c>
      <c r="AJ82" s="99">
        <v>70.429269074365052</v>
      </c>
      <c r="AK82" s="99">
        <v>87.416899144257386</v>
      </c>
      <c r="AL82" s="99">
        <v>157.84616821862244</v>
      </c>
      <c r="AM82" s="99">
        <v>194.8142</v>
      </c>
      <c r="AN82" s="99">
        <v>43</v>
      </c>
      <c r="AO82" s="101">
        <v>3.8889999999999998</v>
      </c>
      <c r="AP82" s="99">
        <v>83</v>
      </c>
      <c r="AQ82" s="99">
        <v>102</v>
      </c>
      <c r="AR82" s="99">
        <v>78.333333333333329</v>
      </c>
      <c r="AS82" s="99">
        <v>9.4266666666666676</v>
      </c>
      <c r="AT82" s="99">
        <v>509.48</v>
      </c>
      <c r="AU82" s="99">
        <v>4.1900000000000004</v>
      </c>
      <c r="AV82" s="99">
        <v>9.89</v>
      </c>
      <c r="AW82" s="99">
        <v>3.99</v>
      </c>
      <c r="AX82" s="99">
        <v>22.333333333333332</v>
      </c>
      <c r="AY82" s="99">
        <v>35.166666666666664</v>
      </c>
      <c r="AZ82" s="99">
        <v>2.6700000000000004</v>
      </c>
      <c r="BA82" s="99">
        <v>0.98666666666666669</v>
      </c>
      <c r="BB82" s="99">
        <v>14.5</v>
      </c>
      <c r="BC82" s="99">
        <v>30.330000000000002</v>
      </c>
      <c r="BD82" s="99">
        <v>23.33</v>
      </c>
      <c r="BE82" s="99">
        <v>33.333333333333336</v>
      </c>
      <c r="BF82" s="99">
        <v>54.666666666666664</v>
      </c>
      <c r="BG82" s="99">
        <v>9.99</v>
      </c>
      <c r="BH82" s="99">
        <v>9.99</v>
      </c>
      <c r="BI82" s="99">
        <v>15</v>
      </c>
      <c r="BJ82" s="99">
        <v>2</v>
      </c>
      <c r="BK82" s="99">
        <v>61.833333333333336</v>
      </c>
      <c r="BL82" s="99">
        <v>8.6833333333333318</v>
      </c>
      <c r="BM82" s="99">
        <v>8.9833333333333343</v>
      </c>
    </row>
    <row r="83" spans="1:65" x14ac:dyDescent="0.15">
      <c r="A83" s="13">
        <v>1728100480</v>
      </c>
      <c r="B83" s="14" t="s">
        <v>322</v>
      </c>
      <c r="C83" s="14" t="s">
        <v>331</v>
      </c>
      <c r="D83" s="14" t="s">
        <v>332</v>
      </c>
      <c r="E83" s="99">
        <v>14</v>
      </c>
      <c r="F83" s="99">
        <v>5.1466666666666674</v>
      </c>
      <c r="G83" s="99">
        <v>4.4466666666666663</v>
      </c>
      <c r="H83" s="99">
        <v>1.7566666666666666</v>
      </c>
      <c r="I83" s="99">
        <v>1.1466666666666665</v>
      </c>
      <c r="J83" s="99">
        <v>2.3233333333333333</v>
      </c>
      <c r="K83" s="99">
        <v>1.9666666666666668</v>
      </c>
      <c r="L83" s="99">
        <v>1.1833333333333333</v>
      </c>
      <c r="M83" s="99">
        <v>3.27</v>
      </c>
      <c r="N83" s="99">
        <v>3.2699999999999996</v>
      </c>
      <c r="O83" s="99">
        <v>0.5</v>
      </c>
      <c r="P83" s="99">
        <v>1.6766666666666667</v>
      </c>
      <c r="Q83" s="99">
        <v>3.78</v>
      </c>
      <c r="R83" s="99">
        <v>4.0566666666666658</v>
      </c>
      <c r="S83" s="99">
        <v>5.6000000000000005</v>
      </c>
      <c r="T83" s="99">
        <v>2.3633333333333333</v>
      </c>
      <c r="U83" s="99">
        <v>4.2733333333333334</v>
      </c>
      <c r="V83" s="99">
        <v>1.1666666666666667</v>
      </c>
      <c r="W83" s="99">
        <v>2.0233333333333334</v>
      </c>
      <c r="X83" s="99">
        <v>1.8333333333333333</v>
      </c>
      <c r="Y83" s="99">
        <v>20.099999999999998</v>
      </c>
      <c r="Z83" s="99">
        <v>5.39</v>
      </c>
      <c r="AA83" s="99">
        <v>3.2966666666666669</v>
      </c>
      <c r="AB83" s="99">
        <v>1.3266666666666664</v>
      </c>
      <c r="AC83" s="99">
        <v>3.0700000000000003</v>
      </c>
      <c r="AD83" s="99">
        <v>2.3366666666666664</v>
      </c>
      <c r="AE83" s="92">
        <v>1141.1000000000001</v>
      </c>
      <c r="AF83" s="92">
        <v>328126</v>
      </c>
      <c r="AG83" s="100">
        <v>4.6697222222224015</v>
      </c>
      <c r="AH83" s="92">
        <v>1276.3953968320648</v>
      </c>
      <c r="AI83" s="99" t="s">
        <v>829</v>
      </c>
      <c r="AJ83" s="99">
        <v>84.702222204758215</v>
      </c>
      <c r="AK83" s="99">
        <v>82.631680669017186</v>
      </c>
      <c r="AL83" s="99">
        <v>167.3339028737754</v>
      </c>
      <c r="AM83" s="99">
        <v>195.56209999999999</v>
      </c>
      <c r="AN83" s="99">
        <v>68.043333333333337</v>
      </c>
      <c r="AO83" s="101">
        <v>3.9056666666666664</v>
      </c>
      <c r="AP83" s="99">
        <v>118.58333333333333</v>
      </c>
      <c r="AQ83" s="99">
        <v>123.75</v>
      </c>
      <c r="AR83" s="99">
        <v>115.5</v>
      </c>
      <c r="AS83" s="99">
        <v>10.020000000000001</v>
      </c>
      <c r="AT83" s="99">
        <v>393.67666666666668</v>
      </c>
      <c r="AU83" s="99">
        <v>4.9733333333333336</v>
      </c>
      <c r="AV83" s="99">
        <v>12.146666666666667</v>
      </c>
      <c r="AW83" s="99">
        <v>5.0599999999999996</v>
      </c>
      <c r="AX83" s="99">
        <v>21.893333333333334</v>
      </c>
      <c r="AY83" s="99">
        <v>34.89</v>
      </c>
      <c r="AZ83" s="99">
        <v>2.3066666666666666</v>
      </c>
      <c r="BA83" s="99">
        <v>0.99333333333333329</v>
      </c>
      <c r="BB83" s="99">
        <v>11.893333333333333</v>
      </c>
      <c r="BC83" s="99">
        <v>36.493333333333332</v>
      </c>
      <c r="BD83" s="99">
        <v>19.03</v>
      </c>
      <c r="BE83" s="99">
        <v>32.993333333333332</v>
      </c>
      <c r="BF83" s="99">
        <v>76.106666666666669</v>
      </c>
      <c r="BG83" s="99">
        <v>9.8888888888888875</v>
      </c>
      <c r="BH83" s="99">
        <v>9.2000000000000011</v>
      </c>
      <c r="BI83" s="99">
        <v>17</v>
      </c>
      <c r="BJ83" s="99">
        <v>2.6766666666666663</v>
      </c>
      <c r="BK83" s="99">
        <v>41</v>
      </c>
      <c r="BL83" s="99">
        <v>9.7933333333333348</v>
      </c>
      <c r="BM83" s="99">
        <v>9.7199999999999989</v>
      </c>
    </row>
    <row r="84" spans="1:65" x14ac:dyDescent="0.15">
      <c r="A84" s="13">
        <v>1737900700</v>
      </c>
      <c r="B84" s="14" t="s">
        <v>322</v>
      </c>
      <c r="C84" s="14" t="s">
        <v>333</v>
      </c>
      <c r="D84" s="14" t="s">
        <v>334</v>
      </c>
      <c r="E84" s="99">
        <v>16.303333333333331</v>
      </c>
      <c r="F84" s="99">
        <v>5.2566666666666668</v>
      </c>
      <c r="G84" s="99">
        <v>5.04</v>
      </c>
      <c r="H84" s="99">
        <v>1.76</v>
      </c>
      <c r="I84" s="99">
        <v>1.2066666666666668</v>
      </c>
      <c r="J84" s="99">
        <v>2.2466666666666666</v>
      </c>
      <c r="K84" s="99">
        <v>2.7733333333333334</v>
      </c>
      <c r="L84" s="99">
        <v>1.25</v>
      </c>
      <c r="M84" s="99">
        <v>4.373333333333334</v>
      </c>
      <c r="N84" s="99">
        <v>2.69</v>
      </c>
      <c r="O84" s="99">
        <v>0.56333333333333335</v>
      </c>
      <c r="P84" s="99">
        <v>1.96</v>
      </c>
      <c r="Q84" s="99">
        <v>4.2966666666666669</v>
      </c>
      <c r="R84" s="99">
        <v>3.8933333333333331</v>
      </c>
      <c r="S84" s="99">
        <v>5.3933333333333335</v>
      </c>
      <c r="T84" s="99">
        <v>2.5733333333333337</v>
      </c>
      <c r="U84" s="99">
        <v>4.2699999999999996</v>
      </c>
      <c r="V84" s="99">
        <v>1.4133333333333333</v>
      </c>
      <c r="W84" s="99">
        <v>2.06</v>
      </c>
      <c r="X84" s="99">
        <v>2.3699999999999997</v>
      </c>
      <c r="Y84" s="99">
        <v>17.456666666666667</v>
      </c>
      <c r="Z84" s="99">
        <v>4.9966666666666661</v>
      </c>
      <c r="AA84" s="99">
        <v>3.4233333333333333</v>
      </c>
      <c r="AB84" s="99">
        <v>1</v>
      </c>
      <c r="AC84" s="99">
        <v>2.8133333333333339</v>
      </c>
      <c r="AD84" s="99">
        <v>2.3566666666666669</v>
      </c>
      <c r="AE84" s="92">
        <v>907.83333333333337</v>
      </c>
      <c r="AF84" s="92">
        <v>351666.66666666669</v>
      </c>
      <c r="AG84" s="100">
        <v>4.4675000000002845</v>
      </c>
      <c r="AH84" s="92">
        <v>1341.1708863015785</v>
      </c>
      <c r="AI84" s="99" t="s">
        <v>829</v>
      </c>
      <c r="AJ84" s="99">
        <v>54.956904072370811</v>
      </c>
      <c r="AK84" s="99">
        <v>86.479392510736986</v>
      </c>
      <c r="AL84" s="99">
        <v>141.4362965831078</v>
      </c>
      <c r="AM84" s="99">
        <v>198.79419999999996</v>
      </c>
      <c r="AN84" s="99">
        <v>57.023333333333333</v>
      </c>
      <c r="AO84" s="101">
        <v>4.2666666666666666</v>
      </c>
      <c r="AP84" s="99">
        <v>129.51333333333332</v>
      </c>
      <c r="AQ84" s="99">
        <v>120.16666666666667</v>
      </c>
      <c r="AR84" s="99">
        <v>76.166666666666671</v>
      </c>
      <c r="AS84" s="99">
        <v>10.766666666666666</v>
      </c>
      <c r="AT84" s="99">
        <v>486.71000000000004</v>
      </c>
      <c r="AU84" s="99">
        <v>4.49</v>
      </c>
      <c r="AV84" s="99">
        <v>12.39</v>
      </c>
      <c r="AW84" s="99">
        <v>4.7233333333333336</v>
      </c>
      <c r="AX84" s="99">
        <v>27.333333333333332</v>
      </c>
      <c r="AY84" s="99">
        <v>38.333333333333336</v>
      </c>
      <c r="AZ84" s="99">
        <v>2.83</v>
      </c>
      <c r="BA84" s="99">
        <v>1.1733333333333331</v>
      </c>
      <c r="BB84" s="99">
        <v>13.58</v>
      </c>
      <c r="BC84" s="99">
        <v>35.99666666666667</v>
      </c>
      <c r="BD84" s="99">
        <v>22.993333333333329</v>
      </c>
      <c r="BE84" s="99">
        <v>34.633333333333333</v>
      </c>
      <c r="BF84" s="99">
        <v>89.666666666666671</v>
      </c>
      <c r="BG84" s="99">
        <v>3.3605555555555555</v>
      </c>
      <c r="BH84" s="99">
        <v>8.25</v>
      </c>
      <c r="BI84" s="99">
        <v>15</v>
      </c>
      <c r="BJ84" s="99">
        <v>2.936666666666667</v>
      </c>
      <c r="BK84" s="99">
        <v>43.473333333333336</v>
      </c>
      <c r="BL84" s="99">
        <v>8.6833333333333353</v>
      </c>
      <c r="BM84" s="99">
        <v>6.6000000000000005</v>
      </c>
    </row>
    <row r="85" spans="1:65" x14ac:dyDescent="0.15">
      <c r="A85" s="13">
        <v>1740420800</v>
      </c>
      <c r="B85" s="14" t="s">
        <v>322</v>
      </c>
      <c r="C85" s="14" t="s">
        <v>335</v>
      </c>
      <c r="D85" s="14" t="s">
        <v>336</v>
      </c>
      <c r="E85" s="99">
        <v>16.779999999999998</v>
      </c>
      <c r="F85" s="99">
        <v>4.6766666666666667</v>
      </c>
      <c r="G85" s="99">
        <v>4.99</v>
      </c>
      <c r="H85" s="99">
        <v>1.6633333333333333</v>
      </c>
      <c r="I85" s="99">
        <v>1.0133333333333334</v>
      </c>
      <c r="J85" s="99">
        <v>2.0533333333333332</v>
      </c>
      <c r="K85" s="99">
        <v>1.5833333333333333</v>
      </c>
      <c r="L85" s="99">
        <v>1.19</v>
      </c>
      <c r="M85" s="99">
        <v>3.9366666666666661</v>
      </c>
      <c r="N85" s="99">
        <v>2.436666666666667</v>
      </c>
      <c r="O85" s="99">
        <v>0.53333333333333333</v>
      </c>
      <c r="P85" s="99">
        <v>1.6166666666666665</v>
      </c>
      <c r="Q85" s="99">
        <v>3.6766666666666663</v>
      </c>
      <c r="R85" s="99">
        <v>4.3199999999999994</v>
      </c>
      <c r="S85" s="99">
        <v>3.6366666666666667</v>
      </c>
      <c r="T85" s="99">
        <v>2.6166666666666667</v>
      </c>
      <c r="U85" s="99">
        <v>4.3133333333333335</v>
      </c>
      <c r="V85" s="99">
        <v>1.3099999999999998</v>
      </c>
      <c r="W85" s="99">
        <v>2.0500000000000003</v>
      </c>
      <c r="X85" s="99">
        <v>1.9033333333333333</v>
      </c>
      <c r="Y85" s="99">
        <v>19.436666666666667</v>
      </c>
      <c r="Z85" s="99">
        <v>4.7733333333333334</v>
      </c>
      <c r="AA85" s="99">
        <v>3.0133333333333332</v>
      </c>
      <c r="AB85" s="99">
        <v>1.0599999999999998</v>
      </c>
      <c r="AC85" s="99">
        <v>3.48</v>
      </c>
      <c r="AD85" s="99">
        <v>2.1266666666666665</v>
      </c>
      <c r="AE85" s="92">
        <v>1125.6666666666667</v>
      </c>
      <c r="AF85" s="92">
        <v>290814.66666666669</v>
      </c>
      <c r="AG85" s="100">
        <v>4.504444433333374</v>
      </c>
      <c r="AH85" s="92">
        <v>1108.581080372107</v>
      </c>
      <c r="AI85" s="99" t="s">
        <v>829</v>
      </c>
      <c r="AJ85" s="99">
        <v>81.547691990024759</v>
      </c>
      <c r="AK85" s="99">
        <v>75.598292329039865</v>
      </c>
      <c r="AL85" s="99">
        <v>157.14598431906461</v>
      </c>
      <c r="AM85" s="99">
        <v>195.33419999999998</v>
      </c>
      <c r="AN85" s="99">
        <v>72.736666666666665</v>
      </c>
      <c r="AO85" s="101">
        <v>4.2983333333333329</v>
      </c>
      <c r="AP85" s="99">
        <v>79.993333333333325</v>
      </c>
      <c r="AQ85" s="99">
        <v>169</v>
      </c>
      <c r="AR85" s="99">
        <v>99.993333333333339</v>
      </c>
      <c r="AS85" s="99">
        <v>9.9433333333333334</v>
      </c>
      <c r="AT85" s="99">
        <v>495</v>
      </c>
      <c r="AU85" s="99">
        <v>4.5866666666666669</v>
      </c>
      <c r="AV85" s="99">
        <v>10.49</v>
      </c>
      <c r="AW85" s="99">
        <v>4.1433333333333335</v>
      </c>
      <c r="AX85" s="99">
        <v>20.25</v>
      </c>
      <c r="AY85" s="99">
        <v>31.183333333333334</v>
      </c>
      <c r="AZ85" s="99">
        <v>3.186666666666667</v>
      </c>
      <c r="BA85" s="99">
        <v>1.0133333333333334</v>
      </c>
      <c r="BB85" s="99">
        <v>12.363333333333335</v>
      </c>
      <c r="BC85" s="99">
        <v>28.41</v>
      </c>
      <c r="BD85" s="99">
        <v>21.443333333333332</v>
      </c>
      <c r="BE85" s="99">
        <v>29.713333333333335</v>
      </c>
      <c r="BF85" s="99">
        <v>69.776666666666657</v>
      </c>
      <c r="BG85" s="99">
        <v>6.7777777777777786</v>
      </c>
      <c r="BH85" s="99">
        <v>11.51</v>
      </c>
      <c r="BI85" s="99">
        <v>12.776666666666666</v>
      </c>
      <c r="BJ85" s="99">
        <v>2.5366666666666666</v>
      </c>
      <c r="BK85" s="99">
        <v>73</v>
      </c>
      <c r="BL85" s="99">
        <v>9.2133333333333329</v>
      </c>
      <c r="BM85" s="99">
        <v>9.1766666666666676</v>
      </c>
    </row>
    <row r="86" spans="1:65" x14ac:dyDescent="0.15">
      <c r="A86" s="13">
        <v>1744100870</v>
      </c>
      <c r="B86" s="14" t="s">
        <v>322</v>
      </c>
      <c r="C86" s="14" t="s">
        <v>337</v>
      </c>
      <c r="D86" s="14" t="s">
        <v>338</v>
      </c>
      <c r="E86" s="99">
        <v>14.113333333333335</v>
      </c>
      <c r="F86" s="99">
        <v>5.3599999999999994</v>
      </c>
      <c r="G86" s="99">
        <v>4.953333333333334</v>
      </c>
      <c r="H86" s="99">
        <v>2.0533333333333332</v>
      </c>
      <c r="I86" s="99">
        <v>1.0033333333333332</v>
      </c>
      <c r="J86" s="99">
        <v>1.8466666666666667</v>
      </c>
      <c r="K86" s="99">
        <v>1.5366666666666664</v>
      </c>
      <c r="L86" s="99">
        <v>1.3133333333333335</v>
      </c>
      <c r="M86" s="99">
        <v>4.4233333333333338</v>
      </c>
      <c r="N86" s="99">
        <v>3.7300000000000004</v>
      </c>
      <c r="O86" s="99">
        <v>0.50666666666666671</v>
      </c>
      <c r="P86" s="99">
        <v>1.7933333333333332</v>
      </c>
      <c r="Q86" s="99">
        <v>3.3166666666666669</v>
      </c>
      <c r="R86" s="99">
        <v>3.8800000000000003</v>
      </c>
      <c r="S86" s="99">
        <v>4.88</v>
      </c>
      <c r="T86" s="99">
        <v>2.3933333333333331</v>
      </c>
      <c r="U86" s="99">
        <v>4.123333333333334</v>
      </c>
      <c r="V86" s="99">
        <v>1.3466666666666667</v>
      </c>
      <c r="W86" s="99">
        <v>2</v>
      </c>
      <c r="X86" s="99">
        <v>2.3333333333333335</v>
      </c>
      <c r="Y86" s="99">
        <v>19.03</v>
      </c>
      <c r="Z86" s="99">
        <v>4.8600000000000003</v>
      </c>
      <c r="AA86" s="99">
        <v>3.3233333333333337</v>
      </c>
      <c r="AB86" s="99">
        <v>1.26</v>
      </c>
      <c r="AC86" s="99">
        <v>2.84</v>
      </c>
      <c r="AD86" s="99">
        <v>2.1666666666666665</v>
      </c>
      <c r="AE86" s="92">
        <v>1151.6666666666667</v>
      </c>
      <c r="AF86" s="92">
        <v>408666.66666666669</v>
      </c>
      <c r="AG86" s="100">
        <v>4.8066666666667102</v>
      </c>
      <c r="AH86" s="92">
        <v>1614.4878023072313</v>
      </c>
      <c r="AI86" s="99" t="s">
        <v>829</v>
      </c>
      <c r="AJ86" s="99">
        <v>91.51114422083522</v>
      </c>
      <c r="AK86" s="99">
        <v>94.76922597847495</v>
      </c>
      <c r="AL86" s="99">
        <v>186.28037019931017</v>
      </c>
      <c r="AM86" s="99">
        <v>185.66916666666665</v>
      </c>
      <c r="AN86" s="99">
        <v>62.5</v>
      </c>
      <c r="AO86" s="101">
        <v>3.9500000000000006</v>
      </c>
      <c r="AP86" s="99">
        <v>123</v>
      </c>
      <c r="AQ86" s="99">
        <v>120</v>
      </c>
      <c r="AR86" s="99">
        <v>103.33333333333333</v>
      </c>
      <c r="AS86" s="99">
        <v>9.7166666666666668</v>
      </c>
      <c r="AT86" s="99">
        <v>493.33333333333331</v>
      </c>
      <c r="AU86" s="99">
        <v>3.7900000000000005</v>
      </c>
      <c r="AV86" s="99">
        <v>12.656666666666666</v>
      </c>
      <c r="AW86" s="99">
        <v>4.5566666666666666</v>
      </c>
      <c r="AX86" s="99">
        <v>14</v>
      </c>
      <c r="AY86" s="99">
        <v>28.333333333333332</v>
      </c>
      <c r="AZ86" s="99">
        <v>2.48</v>
      </c>
      <c r="BA86" s="99">
        <v>1.42</v>
      </c>
      <c r="BB86" s="99">
        <v>14.946666666666667</v>
      </c>
      <c r="BC86" s="99">
        <v>17.09</v>
      </c>
      <c r="BD86" s="99">
        <v>21.323333333333334</v>
      </c>
      <c r="BE86" s="99">
        <v>29.159999999999997</v>
      </c>
      <c r="BF86" s="99">
        <v>75</v>
      </c>
      <c r="BG86" s="99">
        <v>8.8233333333333324</v>
      </c>
      <c r="BH86" s="99">
        <v>10.69</v>
      </c>
      <c r="BI86" s="99">
        <v>20</v>
      </c>
      <c r="BJ86" s="99">
        <v>2.5566666666666666</v>
      </c>
      <c r="BK86" s="99">
        <v>50</v>
      </c>
      <c r="BL86" s="99">
        <v>8.8233333333333324</v>
      </c>
      <c r="BM86" s="99">
        <v>8.3233333333333324</v>
      </c>
    </row>
    <row r="87" spans="1:65" x14ac:dyDescent="0.15">
      <c r="A87" s="13">
        <v>1814020100</v>
      </c>
      <c r="B87" s="14" t="s">
        <v>339</v>
      </c>
      <c r="C87" s="14" t="s">
        <v>340</v>
      </c>
      <c r="D87" s="14" t="s">
        <v>341</v>
      </c>
      <c r="E87" s="99">
        <v>14.38</v>
      </c>
      <c r="F87" s="99">
        <v>5.3166666666666664</v>
      </c>
      <c r="G87" s="99">
        <v>4.43</v>
      </c>
      <c r="H87" s="99">
        <v>1.3866666666666667</v>
      </c>
      <c r="I87" s="99">
        <v>1.0733333333333335</v>
      </c>
      <c r="J87" s="99">
        <v>2.62</v>
      </c>
      <c r="K87" s="99">
        <v>2.3166666666666664</v>
      </c>
      <c r="L87" s="99">
        <v>1.0900000000000001</v>
      </c>
      <c r="M87" s="99">
        <v>4.1866666666666665</v>
      </c>
      <c r="N87" s="99">
        <v>4.0933333333333337</v>
      </c>
      <c r="O87" s="99">
        <v>0.48</v>
      </c>
      <c r="P87" s="99">
        <v>1.83</v>
      </c>
      <c r="Q87" s="99">
        <v>3.8433333333333337</v>
      </c>
      <c r="R87" s="99">
        <v>3.74</v>
      </c>
      <c r="S87" s="99">
        <v>4.8933333333333335</v>
      </c>
      <c r="T87" s="99">
        <v>2.39</v>
      </c>
      <c r="U87" s="99">
        <v>4.29</v>
      </c>
      <c r="V87" s="99">
        <v>1.2533333333333332</v>
      </c>
      <c r="W87" s="99">
        <v>2.0266666666666668</v>
      </c>
      <c r="X87" s="99">
        <v>1.8466666666666669</v>
      </c>
      <c r="Y87" s="99">
        <v>19.223333333333333</v>
      </c>
      <c r="Z87" s="99">
        <v>4.5066666666666668</v>
      </c>
      <c r="AA87" s="99">
        <v>3.6166666666666671</v>
      </c>
      <c r="AB87" s="99">
        <v>1.0066666666666666</v>
      </c>
      <c r="AC87" s="99">
        <v>3.2966666666666669</v>
      </c>
      <c r="AD87" s="99">
        <v>2.1633333333333336</v>
      </c>
      <c r="AE87" s="92">
        <v>1354.36</v>
      </c>
      <c r="AF87" s="92">
        <v>474482.33333333331</v>
      </c>
      <c r="AG87" s="100">
        <v>4.7951388888889204</v>
      </c>
      <c r="AH87" s="92">
        <v>1876.8674725167878</v>
      </c>
      <c r="AI87" s="99" t="s">
        <v>829</v>
      </c>
      <c r="AJ87" s="99">
        <v>99.72909380608813</v>
      </c>
      <c r="AK87" s="99">
        <v>97.085724283425975</v>
      </c>
      <c r="AL87" s="99">
        <v>196.81481808951412</v>
      </c>
      <c r="AM87" s="99">
        <v>188.70585000000003</v>
      </c>
      <c r="AN87" s="99">
        <v>37.833333333333336</v>
      </c>
      <c r="AO87" s="101">
        <v>3.9636666666666667</v>
      </c>
      <c r="AP87" s="99">
        <v>154.33333333333334</v>
      </c>
      <c r="AQ87" s="99">
        <v>99.583333333333329</v>
      </c>
      <c r="AR87" s="99">
        <v>94.443333333333328</v>
      </c>
      <c r="AS87" s="99">
        <v>10.466666666666667</v>
      </c>
      <c r="AT87" s="99">
        <v>486.57666666666665</v>
      </c>
      <c r="AU87" s="99">
        <v>5.79</v>
      </c>
      <c r="AV87" s="99">
        <v>11.37</v>
      </c>
      <c r="AW87" s="99">
        <v>3.9866666666666664</v>
      </c>
      <c r="AX87" s="99">
        <v>25.553333333333331</v>
      </c>
      <c r="AY87" s="99">
        <v>43.026666666666664</v>
      </c>
      <c r="AZ87" s="99">
        <v>2.0133333333333332</v>
      </c>
      <c r="BA87" s="99">
        <v>0.98999999999999988</v>
      </c>
      <c r="BB87" s="99">
        <v>14.63</v>
      </c>
      <c r="BC87" s="99">
        <v>35.213333333333338</v>
      </c>
      <c r="BD87" s="99">
        <v>25.713333333333335</v>
      </c>
      <c r="BE87" s="99">
        <v>32.663333333333334</v>
      </c>
      <c r="BF87" s="99">
        <v>97</v>
      </c>
      <c r="BG87" s="99">
        <v>7.4411111111111117</v>
      </c>
      <c r="BH87" s="99">
        <v>11.156666666666666</v>
      </c>
      <c r="BI87" s="99">
        <v>17.886666666666667</v>
      </c>
      <c r="BJ87" s="99">
        <v>2.5400000000000005</v>
      </c>
      <c r="BK87" s="99">
        <v>52.22</v>
      </c>
      <c r="BL87" s="99">
        <v>10.543333333333335</v>
      </c>
      <c r="BM87" s="99">
        <v>9.9766666666666666</v>
      </c>
    </row>
    <row r="88" spans="1:65" x14ac:dyDescent="0.15">
      <c r="A88" s="13">
        <v>1821140320</v>
      </c>
      <c r="B88" s="14" t="s">
        <v>339</v>
      </c>
      <c r="C88" s="14" t="s">
        <v>342</v>
      </c>
      <c r="D88" s="14" t="s">
        <v>343</v>
      </c>
      <c r="E88" s="99">
        <v>12.903333333333334</v>
      </c>
      <c r="F88" s="99">
        <v>4.5466666666666669</v>
      </c>
      <c r="G88" s="99">
        <v>4.8533333333333326</v>
      </c>
      <c r="H88" s="99">
        <v>1.8266666666666664</v>
      </c>
      <c r="I88" s="99">
        <v>1.0033333333333332</v>
      </c>
      <c r="J88" s="99">
        <v>2.0933333333333333</v>
      </c>
      <c r="K88" s="99">
        <v>2.0166666666666666</v>
      </c>
      <c r="L88" s="99">
        <v>1.1733333333333333</v>
      </c>
      <c r="M88" s="99">
        <v>3.9266666666666672</v>
      </c>
      <c r="N88" s="99">
        <v>3.1666666666666665</v>
      </c>
      <c r="O88" s="99">
        <v>0.36000000000000004</v>
      </c>
      <c r="P88" s="99">
        <v>1.8766666666666667</v>
      </c>
      <c r="Q88" s="99">
        <v>3.6266666666666669</v>
      </c>
      <c r="R88" s="99">
        <v>3.22</v>
      </c>
      <c r="S88" s="99">
        <v>5.0366666666666662</v>
      </c>
      <c r="T88" s="99">
        <v>2.3000000000000003</v>
      </c>
      <c r="U88" s="99">
        <v>3.8000000000000003</v>
      </c>
      <c r="V88" s="99">
        <v>1.2633333333333334</v>
      </c>
      <c r="W88" s="99">
        <v>2.0366666666666666</v>
      </c>
      <c r="X88" s="99">
        <v>1.8966666666666665</v>
      </c>
      <c r="Y88" s="99">
        <v>20.973333333333333</v>
      </c>
      <c r="Z88" s="99">
        <v>4.3366666666666669</v>
      </c>
      <c r="AA88" s="99">
        <v>2.9266666666666663</v>
      </c>
      <c r="AB88" s="99">
        <v>1.0333333333333332</v>
      </c>
      <c r="AC88" s="99">
        <v>3.0966666666666662</v>
      </c>
      <c r="AD88" s="99">
        <v>2.0766666666666667</v>
      </c>
      <c r="AE88" s="92">
        <v>1184.8166666666666</v>
      </c>
      <c r="AF88" s="92">
        <v>292605</v>
      </c>
      <c r="AG88" s="100">
        <v>4.83958333333333</v>
      </c>
      <c r="AH88" s="92">
        <v>1162.8004018338854</v>
      </c>
      <c r="AI88" s="99" t="s">
        <v>829</v>
      </c>
      <c r="AJ88" s="99">
        <v>105.65897462583695</v>
      </c>
      <c r="AK88" s="99">
        <v>66.880803104344011</v>
      </c>
      <c r="AL88" s="99">
        <v>172.53977773018096</v>
      </c>
      <c r="AM88" s="99">
        <v>191.60410000000002</v>
      </c>
      <c r="AN88" s="99">
        <v>45.390000000000008</v>
      </c>
      <c r="AO88" s="101">
        <v>3.9220000000000002</v>
      </c>
      <c r="AP88" s="99">
        <v>131.51666666666668</v>
      </c>
      <c r="AQ88" s="99">
        <v>132.64333333333335</v>
      </c>
      <c r="AR88" s="99">
        <v>140.68000000000004</v>
      </c>
      <c r="AS88" s="99">
        <v>10.003333333333332</v>
      </c>
      <c r="AT88" s="99">
        <v>444.16666666666669</v>
      </c>
      <c r="AU88" s="99">
        <v>3.7900000000000005</v>
      </c>
      <c r="AV88" s="99">
        <v>12.323333333333332</v>
      </c>
      <c r="AW88" s="99">
        <v>3.68</v>
      </c>
      <c r="AX88" s="99">
        <v>17.22666666666667</v>
      </c>
      <c r="AY88" s="99">
        <v>36.033333333333331</v>
      </c>
      <c r="AZ88" s="99">
        <v>2.3866666666666667</v>
      </c>
      <c r="BA88" s="99">
        <v>0.98999999999999988</v>
      </c>
      <c r="BB88" s="99">
        <v>15.459999999999999</v>
      </c>
      <c r="BC88" s="99">
        <v>31.53</v>
      </c>
      <c r="BD88" s="99">
        <v>30.176666666666666</v>
      </c>
      <c r="BE88" s="99">
        <v>38.99</v>
      </c>
      <c r="BF88" s="99">
        <v>80.833333333333329</v>
      </c>
      <c r="BG88" s="99">
        <v>9.9500000000000011</v>
      </c>
      <c r="BH88" s="99">
        <v>9.4466666666666672</v>
      </c>
      <c r="BI88" s="99">
        <v>14.75</v>
      </c>
      <c r="BJ88" s="99">
        <v>2.6799999999999997</v>
      </c>
      <c r="BK88" s="99">
        <v>62.71</v>
      </c>
      <c r="BL88" s="99">
        <v>10.083333333333334</v>
      </c>
      <c r="BM88" s="99">
        <v>8.9933333333333341</v>
      </c>
    </row>
    <row r="89" spans="1:65" x14ac:dyDescent="0.15">
      <c r="A89" s="13">
        <v>1821780340</v>
      </c>
      <c r="B89" s="14" t="s">
        <v>339</v>
      </c>
      <c r="C89" s="14" t="s">
        <v>344</v>
      </c>
      <c r="D89" s="14" t="s">
        <v>345</v>
      </c>
      <c r="E89" s="99">
        <v>13.356666666666667</v>
      </c>
      <c r="F89" s="99">
        <v>5.1499999999999995</v>
      </c>
      <c r="G89" s="99">
        <v>4.7966666666666669</v>
      </c>
      <c r="H89" s="99">
        <v>1.3033333333333335</v>
      </c>
      <c r="I89" s="99">
        <v>1.08</v>
      </c>
      <c r="J89" s="99">
        <v>2.0533333333333332</v>
      </c>
      <c r="K89" s="99">
        <v>2.1066666666666669</v>
      </c>
      <c r="L89" s="99">
        <v>1.1366666666666667</v>
      </c>
      <c r="M89" s="99">
        <v>3.81</v>
      </c>
      <c r="N89" s="99">
        <v>3.7099999999999995</v>
      </c>
      <c r="O89" s="99">
        <v>0.60333333333333339</v>
      </c>
      <c r="P89" s="99">
        <v>1.7233333333333334</v>
      </c>
      <c r="Q89" s="99">
        <v>3.1233333333333331</v>
      </c>
      <c r="R89" s="99">
        <v>3.9766666666666666</v>
      </c>
      <c r="S89" s="99">
        <v>4.8633333333333333</v>
      </c>
      <c r="T89" s="99">
        <v>2.7033333333333331</v>
      </c>
      <c r="U89" s="99">
        <v>4.3033333333333337</v>
      </c>
      <c r="V89" s="99">
        <v>1.4033333333333333</v>
      </c>
      <c r="W89" s="99">
        <v>1.9566666666666668</v>
      </c>
      <c r="X89" s="99">
        <v>1.7033333333333334</v>
      </c>
      <c r="Y89" s="99">
        <v>19.153333333333332</v>
      </c>
      <c r="Z89" s="99">
        <v>5.293333333333333</v>
      </c>
      <c r="AA89" s="99">
        <v>2.9266666666666672</v>
      </c>
      <c r="AB89" s="99">
        <v>1.2833333333333332</v>
      </c>
      <c r="AC89" s="99">
        <v>3.1533333333333338</v>
      </c>
      <c r="AD89" s="99">
        <v>2.16</v>
      </c>
      <c r="AE89" s="92">
        <v>906.34333333333336</v>
      </c>
      <c r="AF89" s="92">
        <v>330631</v>
      </c>
      <c r="AG89" s="100">
        <v>5.1406500000000674</v>
      </c>
      <c r="AH89" s="92">
        <v>1358.6936624882264</v>
      </c>
      <c r="AI89" s="99" t="s">
        <v>829</v>
      </c>
      <c r="AJ89" s="99">
        <v>119.64867154166667</v>
      </c>
      <c r="AK89" s="99">
        <v>89.393399269933568</v>
      </c>
      <c r="AL89" s="99">
        <v>209.04207081160024</v>
      </c>
      <c r="AM89" s="99">
        <v>188.70585000000003</v>
      </c>
      <c r="AN89" s="99">
        <v>53.733333333333327</v>
      </c>
      <c r="AO89" s="101">
        <v>3.9036666666666666</v>
      </c>
      <c r="AP89" s="99">
        <v>95.62</v>
      </c>
      <c r="AQ89" s="99">
        <v>105.00666666666666</v>
      </c>
      <c r="AR89" s="99">
        <v>101.81</v>
      </c>
      <c r="AS89" s="99">
        <v>9.6166666666666671</v>
      </c>
      <c r="AT89" s="99">
        <v>447.95666666666665</v>
      </c>
      <c r="AU89" s="99">
        <v>5.9733333333333336</v>
      </c>
      <c r="AV89" s="99">
        <v>11.086666666666668</v>
      </c>
      <c r="AW89" s="99">
        <v>4.38</v>
      </c>
      <c r="AX89" s="99">
        <v>24.473333333333333</v>
      </c>
      <c r="AY89" s="99">
        <v>38.68333333333333</v>
      </c>
      <c r="AZ89" s="99">
        <v>3.1033333333333331</v>
      </c>
      <c r="BA89" s="99">
        <v>0.96666666666666667</v>
      </c>
      <c r="BB89" s="99">
        <v>18.25</v>
      </c>
      <c r="BC89" s="99">
        <v>25.333333333333332</v>
      </c>
      <c r="BD89" s="99">
        <v>25.433333333333334</v>
      </c>
      <c r="BE89" s="99">
        <v>29.47666666666667</v>
      </c>
      <c r="BF89" s="99">
        <v>98.69</v>
      </c>
      <c r="BG89" s="99">
        <v>4.4722222222222223</v>
      </c>
      <c r="BH89" s="99">
        <v>11.323333333333332</v>
      </c>
      <c r="BI89" s="99">
        <v>13.443333333333333</v>
      </c>
      <c r="BJ89" s="99">
        <v>3.22</v>
      </c>
      <c r="BK89" s="99">
        <v>62.430000000000007</v>
      </c>
      <c r="BL89" s="99">
        <v>9.31</v>
      </c>
      <c r="BM89" s="99">
        <v>9.9866666666666664</v>
      </c>
    </row>
    <row r="90" spans="1:65" x14ac:dyDescent="0.15">
      <c r="A90" s="13">
        <v>1823060400</v>
      </c>
      <c r="B90" s="14" t="s">
        <v>339</v>
      </c>
      <c r="C90" s="14" t="s">
        <v>346</v>
      </c>
      <c r="D90" s="14" t="s">
        <v>347</v>
      </c>
      <c r="E90" s="99">
        <v>12.913333333333332</v>
      </c>
      <c r="F90" s="99">
        <v>5</v>
      </c>
      <c r="G90" s="99">
        <v>4.6833333333333336</v>
      </c>
      <c r="H90" s="99">
        <v>1.2166666666666666</v>
      </c>
      <c r="I90" s="99">
        <v>1.0666666666666667</v>
      </c>
      <c r="J90" s="99">
        <v>2.4633333333333334</v>
      </c>
      <c r="K90" s="99">
        <v>1.8433333333333335</v>
      </c>
      <c r="L90" s="99">
        <v>1.1500000000000001</v>
      </c>
      <c r="M90" s="99">
        <v>4.1066666666666665</v>
      </c>
      <c r="N90" s="99">
        <v>3.1333333333333329</v>
      </c>
      <c r="O90" s="99">
        <v>0.58333333333333337</v>
      </c>
      <c r="P90" s="99">
        <v>1.7266666666666666</v>
      </c>
      <c r="Q90" s="99">
        <v>3.4166666666666665</v>
      </c>
      <c r="R90" s="99">
        <v>3.5266666666666668</v>
      </c>
      <c r="S90" s="99">
        <v>4.9800000000000004</v>
      </c>
      <c r="T90" s="99">
        <v>2.4566666666666666</v>
      </c>
      <c r="U90" s="99">
        <v>4.92</v>
      </c>
      <c r="V90" s="99">
        <v>1.3266666666666669</v>
      </c>
      <c r="W90" s="99">
        <v>2.0266666666666668</v>
      </c>
      <c r="X90" s="99">
        <v>1.8166666666666667</v>
      </c>
      <c r="Y90" s="99">
        <v>20.903333333333336</v>
      </c>
      <c r="Z90" s="99">
        <v>5.3133333333333326</v>
      </c>
      <c r="AA90" s="99">
        <v>2.7399999999999998</v>
      </c>
      <c r="AB90" s="99">
        <v>1.1166666666666667</v>
      </c>
      <c r="AC90" s="99">
        <v>3.436666666666667</v>
      </c>
      <c r="AD90" s="99">
        <v>2.11</v>
      </c>
      <c r="AE90" s="92">
        <v>1082.5533333333333</v>
      </c>
      <c r="AF90" s="92">
        <v>296241</v>
      </c>
      <c r="AG90" s="100">
        <v>4.8545833333332888</v>
      </c>
      <c r="AH90" s="92">
        <v>1180.2400329234899</v>
      </c>
      <c r="AI90" s="99" t="s">
        <v>829</v>
      </c>
      <c r="AJ90" s="99">
        <v>105.03555170483241</v>
      </c>
      <c r="AK90" s="99">
        <v>65.348144099958645</v>
      </c>
      <c r="AL90" s="99">
        <v>170.38369580479105</v>
      </c>
      <c r="AM90" s="99">
        <v>191.60410000000002</v>
      </c>
      <c r="AN90" s="99">
        <v>63.086666666666666</v>
      </c>
      <c r="AO90" s="101">
        <v>3.7010000000000005</v>
      </c>
      <c r="AP90" s="99">
        <v>88.553333333333327</v>
      </c>
      <c r="AQ90" s="99">
        <v>140</v>
      </c>
      <c r="AR90" s="99">
        <v>105.41666666666667</v>
      </c>
      <c r="AS90" s="99">
        <v>9.5066666666666659</v>
      </c>
      <c r="AT90" s="99">
        <v>512.54</v>
      </c>
      <c r="AU90" s="99">
        <v>4.4333333333333327</v>
      </c>
      <c r="AV90" s="99">
        <v>11.49</v>
      </c>
      <c r="AW90" s="99">
        <v>4.53</v>
      </c>
      <c r="AX90" s="99">
        <v>22.613333333333333</v>
      </c>
      <c r="AY90" s="99">
        <v>34.666666666666664</v>
      </c>
      <c r="AZ90" s="99">
        <v>2.0966666666666667</v>
      </c>
      <c r="BA90" s="99">
        <v>0.98999999999999988</v>
      </c>
      <c r="BB90" s="99">
        <v>11.966666666666667</v>
      </c>
      <c r="BC90" s="99">
        <v>39.663333333333334</v>
      </c>
      <c r="BD90" s="99">
        <v>30.606666666666666</v>
      </c>
      <c r="BE90" s="99">
        <v>31.52333333333333</v>
      </c>
      <c r="BF90" s="99">
        <v>82.21</v>
      </c>
      <c r="BG90" s="99">
        <v>20.495833333333334</v>
      </c>
      <c r="BH90" s="99">
        <v>11.273333333333333</v>
      </c>
      <c r="BI90" s="99">
        <v>16</v>
      </c>
      <c r="BJ90" s="99">
        <v>2.64</v>
      </c>
      <c r="BK90" s="99">
        <v>49.163333333333334</v>
      </c>
      <c r="BL90" s="99">
        <v>10.166666666666666</v>
      </c>
      <c r="BM90" s="99">
        <v>9.81</v>
      </c>
    </row>
    <row r="91" spans="1:65" x14ac:dyDescent="0.15">
      <c r="A91" s="13">
        <v>1826900550</v>
      </c>
      <c r="B91" s="14" t="s">
        <v>339</v>
      </c>
      <c r="C91" s="14" t="s">
        <v>348</v>
      </c>
      <c r="D91" s="14" t="s">
        <v>349</v>
      </c>
      <c r="E91" s="99">
        <v>14.69</v>
      </c>
      <c r="F91" s="99">
        <v>5.1933333333333334</v>
      </c>
      <c r="G91" s="99">
        <v>4.8866666666666667</v>
      </c>
      <c r="H91" s="99">
        <v>1.7000000000000002</v>
      </c>
      <c r="I91" s="99">
        <v>1.0666666666666667</v>
      </c>
      <c r="J91" s="99">
        <v>2.1199999999999997</v>
      </c>
      <c r="K91" s="99">
        <v>1.9933333333333334</v>
      </c>
      <c r="L91" s="99">
        <v>1.17</v>
      </c>
      <c r="M91" s="99">
        <v>4.083333333333333</v>
      </c>
      <c r="N91" s="99">
        <v>3.2566666666666664</v>
      </c>
      <c r="O91" s="99">
        <v>0.54999999999999993</v>
      </c>
      <c r="P91" s="99">
        <v>1.8933333333333333</v>
      </c>
      <c r="Q91" s="99">
        <v>4.0733333333333333</v>
      </c>
      <c r="R91" s="99">
        <v>3.5</v>
      </c>
      <c r="S91" s="99">
        <v>4.753333333333333</v>
      </c>
      <c r="T91" s="99">
        <v>2.3499999999999996</v>
      </c>
      <c r="U91" s="99">
        <v>4.5533333333333337</v>
      </c>
      <c r="V91" s="99">
        <v>1.2733333333333332</v>
      </c>
      <c r="W91" s="99">
        <v>2.1</v>
      </c>
      <c r="X91" s="99">
        <v>2.0133333333333332</v>
      </c>
      <c r="Y91" s="99">
        <v>19.956666666666667</v>
      </c>
      <c r="Z91" s="99">
        <v>5.03</v>
      </c>
      <c r="AA91" s="99">
        <v>2.7033333333333331</v>
      </c>
      <c r="AB91" s="99">
        <v>1.04</v>
      </c>
      <c r="AC91" s="99">
        <v>3.28</v>
      </c>
      <c r="AD91" s="99">
        <v>2.1066666666666669</v>
      </c>
      <c r="AE91" s="92">
        <v>1325.3666666666666</v>
      </c>
      <c r="AF91" s="92">
        <v>340587.66666666669</v>
      </c>
      <c r="AG91" s="100">
        <v>4.7750000000001407</v>
      </c>
      <c r="AH91" s="92">
        <v>1343.6988453750137</v>
      </c>
      <c r="AI91" s="99" t="s">
        <v>829</v>
      </c>
      <c r="AJ91" s="99">
        <v>111.2420952114884</v>
      </c>
      <c r="AK91" s="99">
        <v>89.865791443290234</v>
      </c>
      <c r="AL91" s="99">
        <v>201.10788665477864</v>
      </c>
      <c r="AM91" s="99">
        <v>188.70585000000003</v>
      </c>
      <c r="AN91" s="99">
        <v>50.866666666666667</v>
      </c>
      <c r="AO91" s="101">
        <v>3.6459999999999995</v>
      </c>
      <c r="AP91" s="99">
        <v>68.63333333333334</v>
      </c>
      <c r="AQ91" s="99">
        <v>97.223333333333343</v>
      </c>
      <c r="AR91" s="99">
        <v>99.333333333333329</v>
      </c>
      <c r="AS91" s="99">
        <v>9.5633333333333326</v>
      </c>
      <c r="AT91" s="99">
        <v>480.94333333333338</v>
      </c>
      <c r="AU91" s="99">
        <v>4.416666666666667</v>
      </c>
      <c r="AV91" s="99">
        <v>11.573333333333332</v>
      </c>
      <c r="AW91" s="99">
        <v>4.42</v>
      </c>
      <c r="AX91" s="99">
        <v>18.833333333333332</v>
      </c>
      <c r="AY91" s="99">
        <v>39.233333333333334</v>
      </c>
      <c r="AZ91" s="99">
        <v>2.4033333333333333</v>
      </c>
      <c r="BA91" s="99">
        <v>1.1033333333333333</v>
      </c>
      <c r="BB91" s="99">
        <v>13.603333333333333</v>
      </c>
      <c r="BC91" s="99">
        <v>42.463333333333331</v>
      </c>
      <c r="BD91" s="99">
        <v>26.093333333333334</v>
      </c>
      <c r="BE91" s="99">
        <v>37.169999999999995</v>
      </c>
      <c r="BF91" s="99">
        <v>66.013333333333335</v>
      </c>
      <c r="BG91" s="99">
        <v>14.99</v>
      </c>
      <c r="BH91" s="99">
        <v>10.196666666666665</v>
      </c>
      <c r="BI91" s="99">
        <v>16.966666666666665</v>
      </c>
      <c r="BJ91" s="99">
        <v>3.2433333333333336</v>
      </c>
      <c r="BK91" s="99">
        <v>61.153333333333336</v>
      </c>
      <c r="BL91" s="99">
        <v>9.6733333333333338</v>
      </c>
      <c r="BM91" s="99">
        <v>4.1866666666666674</v>
      </c>
    </row>
    <row r="92" spans="1:65" x14ac:dyDescent="0.15">
      <c r="A92" s="13">
        <v>1829020100</v>
      </c>
      <c r="B92" s="14" t="s">
        <v>339</v>
      </c>
      <c r="C92" s="14" t="s">
        <v>350</v>
      </c>
      <c r="D92" s="14" t="s">
        <v>351</v>
      </c>
      <c r="E92" s="99">
        <v>14.513333333333334</v>
      </c>
      <c r="F92" s="99">
        <v>6.06</v>
      </c>
      <c r="G92" s="99">
        <v>4.836666666666666</v>
      </c>
      <c r="H92" s="99">
        <v>1.1599999999999999</v>
      </c>
      <c r="I92" s="99">
        <v>1.0999999999999999</v>
      </c>
      <c r="J92" s="99">
        <v>2.0066666666666664</v>
      </c>
      <c r="K92" s="99">
        <v>1.9133333333333333</v>
      </c>
      <c r="L92" s="99">
        <v>1.1000000000000001</v>
      </c>
      <c r="M92" s="99">
        <v>4.1900000000000004</v>
      </c>
      <c r="N92" s="99">
        <v>3.1533333333333329</v>
      </c>
      <c r="O92" s="99">
        <v>0.62333333333333341</v>
      </c>
      <c r="P92" s="99">
        <v>1.7533333333333332</v>
      </c>
      <c r="Q92" s="99">
        <v>3.5733333333333328</v>
      </c>
      <c r="R92" s="99">
        <v>3.8966666666666669</v>
      </c>
      <c r="S92" s="99">
        <v>5.3433333333333337</v>
      </c>
      <c r="T92" s="99">
        <v>2.6933333333333334</v>
      </c>
      <c r="U92" s="99">
        <v>4.8066666666666675</v>
      </c>
      <c r="V92" s="99">
        <v>1.2966666666666666</v>
      </c>
      <c r="W92" s="99">
        <v>2.043333333333333</v>
      </c>
      <c r="X92" s="99">
        <v>1.62</v>
      </c>
      <c r="Y92" s="99">
        <v>18.810000000000002</v>
      </c>
      <c r="Z92" s="99">
        <v>5.333333333333333</v>
      </c>
      <c r="AA92" s="99">
        <v>2.8433333333333333</v>
      </c>
      <c r="AB92" s="99">
        <v>1.1266666666666667</v>
      </c>
      <c r="AC92" s="99">
        <v>3.53</v>
      </c>
      <c r="AD92" s="99">
        <v>2.1733333333333333</v>
      </c>
      <c r="AE92" s="92">
        <v>754.41666666666663</v>
      </c>
      <c r="AF92" s="92">
        <v>315172.66666666669</v>
      </c>
      <c r="AG92" s="100">
        <v>4.9137222222222263</v>
      </c>
      <c r="AH92" s="92">
        <v>1258.5179421725977</v>
      </c>
      <c r="AI92" s="99" t="s">
        <v>829</v>
      </c>
      <c r="AJ92" s="99">
        <v>94.732405111944445</v>
      </c>
      <c r="AK92" s="99">
        <v>115.03089717762229</v>
      </c>
      <c r="AL92" s="99">
        <v>209.76330228956675</v>
      </c>
      <c r="AM92" s="99">
        <v>188.70585000000003</v>
      </c>
      <c r="AN92" s="99">
        <v>47.463333333333331</v>
      </c>
      <c r="AO92" s="101">
        <v>3.8889999999999998</v>
      </c>
      <c r="AP92" s="99">
        <v>127.88999999999999</v>
      </c>
      <c r="AQ92" s="99">
        <v>126.69333333333333</v>
      </c>
      <c r="AR92" s="99">
        <v>108.53333333333335</v>
      </c>
      <c r="AS92" s="99">
        <v>9.7333333333333343</v>
      </c>
      <c r="AT92" s="99">
        <v>498.27333333333331</v>
      </c>
      <c r="AU92" s="99">
        <v>5.0133333333333336</v>
      </c>
      <c r="AV92" s="99">
        <v>12.416666666666666</v>
      </c>
      <c r="AW92" s="99">
        <v>5.4266666666666667</v>
      </c>
      <c r="AX92" s="99">
        <v>23.333333333333332</v>
      </c>
      <c r="AY92" s="99">
        <v>25.89</v>
      </c>
      <c r="AZ92" s="99">
        <v>2.66</v>
      </c>
      <c r="BA92" s="99">
        <v>1.08</v>
      </c>
      <c r="BB92" s="99">
        <v>12.556666666666667</v>
      </c>
      <c r="BC92" s="99">
        <v>24.116666666666664</v>
      </c>
      <c r="BD92" s="99">
        <v>15.356666666666667</v>
      </c>
      <c r="BE92" s="99">
        <v>20.076666666666668</v>
      </c>
      <c r="BF92" s="99">
        <v>50</v>
      </c>
      <c r="BG92" s="99">
        <v>19.489999999999998</v>
      </c>
      <c r="BH92" s="99">
        <v>6.4899999999999993</v>
      </c>
      <c r="BI92" s="99">
        <v>12.916666666666666</v>
      </c>
      <c r="BJ92" s="99">
        <v>2.6733333333333333</v>
      </c>
      <c r="BK92" s="99">
        <v>61.643333333333338</v>
      </c>
      <c r="BL92" s="99">
        <v>9.8866666666666685</v>
      </c>
      <c r="BM92" s="99">
        <v>7.1533333333333333</v>
      </c>
    </row>
    <row r="93" spans="1:65" x14ac:dyDescent="0.15">
      <c r="A93" s="13">
        <v>1834620780</v>
      </c>
      <c r="B93" s="14" t="s">
        <v>339</v>
      </c>
      <c r="C93" s="14" t="s">
        <v>877</v>
      </c>
      <c r="D93" s="14" t="s">
        <v>878</v>
      </c>
      <c r="E93" s="99">
        <v>14.27458805695249</v>
      </c>
      <c r="F93" s="99">
        <v>5.0861646967368266</v>
      </c>
      <c r="G93" s="99">
        <v>4.7549806062232243</v>
      </c>
      <c r="H93" s="99">
        <v>2.0180256532912026</v>
      </c>
      <c r="I93" s="99">
        <v>1.1103717510711153</v>
      </c>
      <c r="J93" s="99">
        <v>1.5186909016631265</v>
      </c>
      <c r="K93" s="99">
        <v>1.7029491547056133</v>
      </c>
      <c r="L93" s="99">
        <v>1.0889173311576446</v>
      </c>
      <c r="M93" s="99">
        <v>3.9520178157834547</v>
      </c>
      <c r="N93" s="99">
        <v>3.8966220566416148</v>
      </c>
      <c r="O93" s="99">
        <v>0.50607704399153419</v>
      </c>
      <c r="P93" s="99">
        <v>2.0267924776178456</v>
      </c>
      <c r="Q93" s="99">
        <v>4.465883151538506</v>
      </c>
      <c r="R93" s="99">
        <v>3.9125950486592855</v>
      </c>
      <c r="S93" s="99">
        <v>4.7197677457560232</v>
      </c>
      <c r="T93" s="99">
        <v>2.8090412591865146</v>
      </c>
      <c r="U93" s="99">
        <v>5.3604517110314687</v>
      </c>
      <c r="V93" s="99">
        <v>1.2830407280251943</v>
      </c>
      <c r="W93" s="99">
        <v>2.0644385340836</v>
      </c>
      <c r="X93" s="99">
        <v>2.584282150565695</v>
      </c>
      <c r="Y93" s="99">
        <v>19.787803376835466</v>
      </c>
      <c r="Z93" s="99">
        <v>4.3950879047188494</v>
      </c>
      <c r="AA93" s="99">
        <v>3.1187984365321095</v>
      </c>
      <c r="AB93" s="99">
        <v>2.3471535082680677</v>
      </c>
      <c r="AC93" s="99">
        <v>2.7750405939344396</v>
      </c>
      <c r="AD93" s="99">
        <v>1.9796824330648679</v>
      </c>
      <c r="AE93" s="92">
        <v>1109.2786182984662</v>
      </c>
      <c r="AF93" s="92">
        <v>282886.64489126042</v>
      </c>
      <c r="AG93" s="100">
        <v>5.0974975671584621</v>
      </c>
      <c r="AH93" s="92">
        <v>1162.1711399744386</v>
      </c>
      <c r="AI93" s="99" t="s">
        <v>829</v>
      </c>
      <c r="AJ93" s="99">
        <v>117.59085157297845</v>
      </c>
      <c r="AK93" s="99">
        <v>101.1097515883083</v>
      </c>
      <c r="AL93" s="99">
        <v>218.70060316128675</v>
      </c>
      <c r="AM93" s="99">
        <v>188.21103977320436</v>
      </c>
      <c r="AN93" s="99">
        <v>57.532302643675187</v>
      </c>
      <c r="AO93" s="101">
        <v>3.5468487129485271</v>
      </c>
      <c r="AP93" s="99">
        <v>371.96196210635634</v>
      </c>
      <c r="AQ93" s="99">
        <v>70.084920062073891</v>
      </c>
      <c r="AR93" s="99">
        <v>137.79212339889503</v>
      </c>
      <c r="AS93" s="99">
        <v>10.200318218134891</v>
      </c>
      <c r="AT93" s="99">
        <v>501.10509586992617</v>
      </c>
      <c r="AU93" s="99">
        <v>4.4440251866570053</v>
      </c>
      <c r="AV93" s="99">
        <v>11.779694299919626</v>
      </c>
      <c r="AW93" s="99">
        <v>4.1134369315742552</v>
      </c>
      <c r="AX93" s="99">
        <v>18.23388416836135</v>
      </c>
      <c r="AY93" s="99">
        <v>30.797919122208896</v>
      </c>
      <c r="AZ93" s="99">
        <v>5.3073895616808642</v>
      </c>
      <c r="BA93" s="99">
        <v>0.98177880614892976</v>
      </c>
      <c r="BB93" s="99">
        <v>18.143056765409757</v>
      </c>
      <c r="BC93" s="99">
        <v>38.689236345671937</v>
      </c>
      <c r="BD93" s="99">
        <v>25.163272221207965</v>
      </c>
      <c r="BE93" s="99">
        <v>37.382806384045089</v>
      </c>
      <c r="BF93" s="99">
        <v>94.768592595620404</v>
      </c>
      <c r="BG93" s="99">
        <v>4.3933902275524668</v>
      </c>
      <c r="BH93" s="99">
        <v>11.371456959338943</v>
      </c>
      <c r="BI93" s="99">
        <v>11.075096712913693</v>
      </c>
      <c r="BJ93" s="99">
        <v>2.993055264600025</v>
      </c>
      <c r="BK93" s="99">
        <v>52.126764073986898</v>
      </c>
      <c r="BL93" s="99">
        <v>9.4103831529568556</v>
      </c>
      <c r="BM93" s="99">
        <v>6.3164938925205805</v>
      </c>
    </row>
    <row r="94" spans="1:65" x14ac:dyDescent="0.15">
      <c r="A94" s="13">
        <v>1839980840</v>
      </c>
      <c r="B94" s="14" t="s">
        <v>339</v>
      </c>
      <c r="C94" s="14" t="s">
        <v>352</v>
      </c>
      <c r="D94" s="14" t="s">
        <v>353</v>
      </c>
      <c r="E94" s="99">
        <v>11.87</v>
      </c>
      <c r="F94" s="99">
        <v>5.2133333333333338</v>
      </c>
      <c r="G94" s="99">
        <v>4.3166666666666664</v>
      </c>
      <c r="H94" s="99">
        <v>1.32</v>
      </c>
      <c r="I94" s="99">
        <v>1.0366666666666668</v>
      </c>
      <c r="J94" s="99">
        <v>1.7933333333333332</v>
      </c>
      <c r="K94" s="99">
        <v>1.7633333333333334</v>
      </c>
      <c r="L94" s="99">
        <v>1.1100000000000001</v>
      </c>
      <c r="M94" s="99">
        <v>4.0033333333333339</v>
      </c>
      <c r="N94" s="99">
        <v>2.6833333333333331</v>
      </c>
      <c r="O94" s="99">
        <v>0.46666666666666662</v>
      </c>
      <c r="P94" s="99">
        <v>1.75</v>
      </c>
      <c r="Q94" s="99">
        <v>3.7733333333333334</v>
      </c>
      <c r="R94" s="99">
        <v>3.2366666666666664</v>
      </c>
      <c r="S94" s="99">
        <v>4.0166666666666666</v>
      </c>
      <c r="T94" s="99">
        <v>2.2133333333333334</v>
      </c>
      <c r="U94" s="99">
        <v>4.4066666666666672</v>
      </c>
      <c r="V94" s="99">
        <v>1.18</v>
      </c>
      <c r="W94" s="99">
        <v>2.0099999999999998</v>
      </c>
      <c r="X94" s="99">
        <v>1.8399999999999999</v>
      </c>
      <c r="Y94" s="99">
        <v>19.87</v>
      </c>
      <c r="Z94" s="99">
        <v>4.21</v>
      </c>
      <c r="AA94" s="99">
        <v>2.6333333333333333</v>
      </c>
      <c r="AB94" s="99">
        <v>0.8833333333333333</v>
      </c>
      <c r="AC94" s="99">
        <v>2.58</v>
      </c>
      <c r="AD94" s="99">
        <v>1.8833333333333335</v>
      </c>
      <c r="AE94" s="92">
        <v>729.72333333333336</v>
      </c>
      <c r="AF94" s="92">
        <v>322362</v>
      </c>
      <c r="AG94" s="100">
        <v>4.8611111111111649</v>
      </c>
      <c r="AH94" s="92">
        <v>1279.5527508151306</v>
      </c>
      <c r="AI94" s="99" t="s">
        <v>829</v>
      </c>
      <c r="AJ94" s="99">
        <v>82.762312184150744</v>
      </c>
      <c r="AK94" s="99">
        <v>109.12416470762598</v>
      </c>
      <c r="AL94" s="99">
        <v>191.88647689177674</v>
      </c>
      <c r="AM94" s="99">
        <v>191.60410000000002</v>
      </c>
      <c r="AN94" s="99">
        <v>53.713333333333338</v>
      </c>
      <c r="AO94" s="101">
        <v>3.6479999999999997</v>
      </c>
      <c r="AP94" s="99">
        <v>54.333333333333336</v>
      </c>
      <c r="AQ94" s="99">
        <v>96.376666666666665</v>
      </c>
      <c r="AR94" s="99">
        <v>86.886666666666656</v>
      </c>
      <c r="AS94" s="99">
        <v>9.5733333333333324</v>
      </c>
      <c r="AT94" s="99">
        <v>498.79999999999995</v>
      </c>
      <c r="AU94" s="99">
        <v>3.9599999999999995</v>
      </c>
      <c r="AV94" s="99">
        <v>10.753333333333332</v>
      </c>
      <c r="AW94" s="99">
        <v>4.76</v>
      </c>
      <c r="AX94" s="99">
        <v>20</v>
      </c>
      <c r="AY94" s="99">
        <v>24.166666666666668</v>
      </c>
      <c r="AZ94" s="99">
        <v>2.3400000000000003</v>
      </c>
      <c r="BA94" s="99">
        <v>0.98999999999999988</v>
      </c>
      <c r="BB94" s="99">
        <v>17.953333333333333</v>
      </c>
      <c r="BC94" s="99">
        <v>27.576666666666664</v>
      </c>
      <c r="BD94" s="99">
        <v>19.759999999999998</v>
      </c>
      <c r="BE94" s="99">
        <v>20.713333333333335</v>
      </c>
      <c r="BF94" s="99">
        <v>75</v>
      </c>
      <c r="BG94" s="99">
        <v>9.99</v>
      </c>
      <c r="BH94" s="99">
        <v>6.4899999999999993</v>
      </c>
      <c r="BI94" s="99">
        <v>11</v>
      </c>
      <c r="BJ94" s="99">
        <v>2.7633333333333332</v>
      </c>
      <c r="BK94" s="99">
        <v>57</v>
      </c>
      <c r="BL94" s="99">
        <v>9.3166666666666664</v>
      </c>
      <c r="BM94" s="99">
        <v>6.96</v>
      </c>
    </row>
    <row r="95" spans="1:65" x14ac:dyDescent="0.15">
      <c r="A95" s="13">
        <v>1843780870</v>
      </c>
      <c r="B95" s="14" t="s">
        <v>339</v>
      </c>
      <c r="C95" s="14" t="s">
        <v>354</v>
      </c>
      <c r="D95" s="14" t="s">
        <v>355</v>
      </c>
      <c r="E95" s="99">
        <v>14.186666666666667</v>
      </c>
      <c r="F95" s="99">
        <v>4.1166666666666671</v>
      </c>
      <c r="G95" s="99">
        <v>4.0666666666666664</v>
      </c>
      <c r="H95" s="99">
        <v>1.7466666666666668</v>
      </c>
      <c r="I95" s="99">
        <v>0.99333333333333329</v>
      </c>
      <c r="J95" s="99">
        <v>2.0100000000000002</v>
      </c>
      <c r="K95" s="99">
        <v>1.8966666666666665</v>
      </c>
      <c r="L95" s="99">
        <v>1.0633333333333332</v>
      </c>
      <c r="M95" s="99">
        <v>3.8966666666666669</v>
      </c>
      <c r="N95" s="99">
        <v>3.36</v>
      </c>
      <c r="O95" s="99">
        <v>0.54333333333333333</v>
      </c>
      <c r="P95" s="99">
        <v>1.6366666666666667</v>
      </c>
      <c r="Q95" s="99">
        <v>4.0066666666666668</v>
      </c>
      <c r="R95" s="99">
        <v>3.7133333333333334</v>
      </c>
      <c r="S95" s="99">
        <v>4.753333333333333</v>
      </c>
      <c r="T95" s="99">
        <v>2.2966666666666669</v>
      </c>
      <c r="U95" s="99">
        <v>4.043333333333333</v>
      </c>
      <c r="V95" s="99">
        <v>1.3299999999999998</v>
      </c>
      <c r="W95" s="99">
        <v>1.9799999999999998</v>
      </c>
      <c r="X95" s="99">
        <v>1.8800000000000001</v>
      </c>
      <c r="Y95" s="99">
        <v>20.39</v>
      </c>
      <c r="Z95" s="99">
        <v>3.7900000000000005</v>
      </c>
      <c r="AA95" s="99">
        <v>2.4466666666666668</v>
      </c>
      <c r="AB95" s="99">
        <v>1.04</v>
      </c>
      <c r="AC95" s="99">
        <v>2.44</v>
      </c>
      <c r="AD95" s="99">
        <v>2.0933333333333333</v>
      </c>
      <c r="AE95" s="92">
        <v>1029.3333333333333</v>
      </c>
      <c r="AF95" s="92">
        <v>369400</v>
      </c>
      <c r="AG95" s="100">
        <v>5.265694444444601</v>
      </c>
      <c r="AH95" s="92">
        <v>1537.657761827074</v>
      </c>
      <c r="AI95" s="99" t="s">
        <v>829</v>
      </c>
      <c r="AJ95" s="99">
        <v>105.3703044415402</v>
      </c>
      <c r="AK95" s="99">
        <v>65.459333370531695</v>
      </c>
      <c r="AL95" s="99">
        <v>170.82963781207189</v>
      </c>
      <c r="AM95" s="99">
        <v>191.60410000000002</v>
      </c>
      <c r="AN95" s="99">
        <v>39.78</v>
      </c>
      <c r="AO95" s="101">
        <v>3.577666666666667</v>
      </c>
      <c r="AP95" s="99">
        <v>111.94666666666667</v>
      </c>
      <c r="AQ95" s="99">
        <v>117.21999999999998</v>
      </c>
      <c r="AR95" s="99">
        <v>95.336666666666659</v>
      </c>
      <c r="AS95" s="99">
        <v>9.163333333333334</v>
      </c>
      <c r="AT95" s="99">
        <v>350.91666666666669</v>
      </c>
      <c r="AU95" s="99">
        <v>3.7900000000000005</v>
      </c>
      <c r="AV95" s="99">
        <v>10.323333333333332</v>
      </c>
      <c r="AW95" s="99">
        <v>3.47</v>
      </c>
      <c r="AX95" s="99">
        <v>20.333333333333332</v>
      </c>
      <c r="AY95" s="99">
        <v>42.5</v>
      </c>
      <c r="AZ95" s="99">
        <v>1.9566666666666663</v>
      </c>
      <c r="BA95" s="99">
        <v>0.97333333333333327</v>
      </c>
      <c r="BB95" s="99">
        <v>11.956666666666665</v>
      </c>
      <c r="BC95" s="99">
        <v>26.716666666666665</v>
      </c>
      <c r="BD95" s="99">
        <v>17.403333333333332</v>
      </c>
      <c r="BE95" s="99">
        <v>27.189999999999998</v>
      </c>
      <c r="BF95" s="99">
        <v>81.223333333333343</v>
      </c>
      <c r="BG95" s="99">
        <v>4.1388888888888884</v>
      </c>
      <c r="BH95" s="99">
        <v>11.416666666666666</v>
      </c>
      <c r="BI95" s="99">
        <v>9.5433333333333348</v>
      </c>
      <c r="BJ95" s="99">
        <v>2.25</v>
      </c>
      <c r="BK95" s="99">
        <v>64.99666666666667</v>
      </c>
      <c r="BL95" s="99">
        <v>9.1199999999999992</v>
      </c>
      <c r="BM95" s="99">
        <v>8.1566666666666663</v>
      </c>
    </row>
    <row r="96" spans="1:65" x14ac:dyDescent="0.15">
      <c r="A96" s="13">
        <v>1845460920</v>
      </c>
      <c r="B96" s="14" t="s">
        <v>339</v>
      </c>
      <c r="C96" s="14" t="s">
        <v>356</v>
      </c>
      <c r="D96" s="14" t="s">
        <v>357</v>
      </c>
      <c r="E96" s="99">
        <v>13.947222044031847</v>
      </c>
      <c r="F96" s="99">
        <v>5.1904082086310153</v>
      </c>
      <c r="G96" s="99">
        <v>4.8428017193070243</v>
      </c>
      <c r="H96" s="99">
        <v>0.89942591698333674</v>
      </c>
      <c r="I96" s="99">
        <v>1.0579674401890808</v>
      </c>
      <c r="J96" s="99">
        <v>2.1402437434301134</v>
      </c>
      <c r="K96" s="99">
        <v>2.2021024820983626</v>
      </c>
      <c r="L96" s="99">
        <v>1.1034682297772398</v>
      </c>
      <c r="M96" s="99">
        <v>3.813194403199045</v>
      </c>
      <c r="N96" s="99">
        <v>3.7203082176143289</v>
      </c>
      <c r="O96" s="99">
        <v>0.60080681326778851</v>
      </c>
      <c r="P96" s="99">
        <v>1.8083844598595764</v>
      </c>
      <c r="Q96" s="99">
        <v>3.1162514562095383</v>
      </c>
      <c r="R96" s="99">
        <v>4.0002444565227337</v>
      </c>
      <c r="S96" s="99">
        <v>4.9297534131310403</v>
      </c>
      <c r="T96" s="99">
        <v>3.3449515387053879</v>
      </c>
      <c r="U96" s="99">
        <v>3.8432501467060334</v>
      </c>
      <c r="V96" s="99">
        <v>1.2908912474257095</v>
      </c>
      <c r="W96" s="99">
        <v>1.9793218763918006</v>
      </c>
      <c r="X96" s="99">
        <v>1.7108944693899584</v>
      </c>
      <c r="Y96" s="99">
        <v>18.686916263913279</v>
      </c>
      <c r="Z96" s="99">
        <v>5.1269959437273309</v>
      </c>
      <c r="AA96" s="99">
        <v>2.8194273767606917</v>
      </c>
      <c r="AB96" s="99">
        <v>1.1053779119950393</v>
      </c>
      <c r="AC96" s="99">
        <v>2.3018368081895488</v>
      </c>
      <c r="AD96" s="99">
        <v>2.2456736313157228</v>
      </c>
      <c r="AE96" s="92">
        <v>988.06917881870265</v>
      </c>
      <c r="AF96" s="92">
        <v>369802.56669813971</v>
      </c>
      <c r="AG96" s="100">
        <v>4.4614692960710833</v>
      </c>
      <c r="AH96" s="92">
        <v>1408.1422910461272</v>
      </c>
      <c r="AI96" s="99" t="s">
        <v>829</v>
      </c>
      <c r="AJ96" s="99">
        <v>88.740315302514048</v>
      </c>
      <c r="AK96" s="99">
        <v>73.477792841614061</v>
      </c>
      <c r="AL96" s="99">
        <v>162.21810814412811</v>
      </c>
      <c r="AM96" s="99">
        <v>179.12905702178409</v>
      </c>
      <c r="AN96" s="99">
        <v>87.423360032788878</v>
      </c>
      <c r="AO96" s="101">
        <v>3.8666070118771962</v>
      </c>
      <c r="AP96" s="99">
        <v>81.295150399295821</v>
      </c>
      <c r="AQ96" s="99">
        <v>125.22947533926504</v>
      </c>
      <c r="AR96" s="99">
        <v>92.186399397445271</v>
      </c>
      <c r="AS96" s="99">
        <v>9.2606089386866213</v>
      </c>
      <c r="AT96" s="99">
        <v>385.84169728784292</v>
      </c>
      <c r="AU96" s="99">
        <v>4.4016194671494553</v>
      </c>
      <c r="AV96" s="99">
        <v>11.221401172297952</v>
      </c>
      <c r="AW96" s="99">
        <v>4.9681617121124608</v>
      </c>
      <c r="AX96" s="99">
        <v>20.302401981874226</v>
      </c>
      <c r="AY96" s="99">
        <v>30.048426617202381</v>
      </c>
      <c r="AZ96" s="99">
        <v>3.0358662881584966</v>
      </c>
      <c r="BA96" s="99">
        <v>1.0023783985878119</v>
      </c>
      <c r="BB96" s="99">
        <v>15.214376603327468</v>
      </c>
      <c r="BC96" s="99">
        <v>34.6642298601204</v>
      </c>
      <c r="BD96" s="99">
        <v>22.313784097645492</v>
      </c>
      <c r="BE96" s="99">
        <v>29.931679256810185</v>
      </c>
      <c r="BF96" s="99">
        <v>92.05411341162305</v>
      </c>
      <c r="BG96" s="99">
        <v>20.967770627216055</v>
      </c>
      <c r="BH96" s="99">
        <v>10.362506786797276</v>
      </c>
      <c r="BI96" s="99">
        <v>14.268085207158686</v>
      </c>
      <c r="BJ96" s="99">
        <v>2.4476884042341887</v>
      </c>
      <c r="BK96" s="99">
        <v>67.191081171253529</v>
      </c>
      <c r="BL96" s="99">
        <v>9.5700554937464712</v>
      </c>
      <c r="BM96" s="99">
        <v>10.64211732018842</v>
      </c>
    </row>
    <row r="97" spans="1:65" x14ac:dyDescent="0.15">
      <c r="A97" s="13">
        <v>1911180100</v>
      </c>
      <c r="B97" s="14" t="s">
        <v>358</v>
      </c>
      <c r="C97" s="14" t="s">
        <v>359</v>
      </c>
      <c r="D97" s="14" t="s">
        <v>360</v>
      </c>
      <c r="E97" s="99">
        <v>15.373333333333335</v>
      </c>
      <c r="F97" s="99">
        <v>4.3866666666666667</v>
      </c>
      <c r="G97" s="99">
        <v>4.7666666666666666</v>
      </c>
      <c r="H97" s="99">
        <v>3.2966666666666669</v>
      </c>
      <c r="I97" s="99">
        <v>1.0766666666666667</v>
      </c>
      <c r="J97" s="99">
        <v>2.813333333333333</v>
      </c>
      <c r="K97" s="99">
        <v>2.5766666666666667</v>
      </c>
      <c r="L97" s="99">
        <v>1.4400000000000002</v>
      </c>
      <c r="M97" s="99">
        <v>3.9599999999999995</v>
      </c>
      <c r="N97" s="99">
        <v>3.0866666666666664</v>
      </c>
      <c r="O97" s="99">
        <v>0.87333333333333341</v>
      </c>
      <c r="P97" s="99">
        <v>1.6233333333333333</v>
      </c>
      <c r="Q97" s="99">
        <v>4.1133333333333333</v>
      </c>
      <c r="R97" s="99">
        <v>3.8933333333333331</v>
      </c>
      <c r="S97" s="99">
        <v>5.5133333333333328</v>
      </c>
      <c r="T97" s="99">
        <v>2.5833333333333335</v>
      </c>
      <c r="U97" s="99">
        <v>3.7633333333333336</v>
      </c>
      <c r="V97" s="99">
        <v>1.3033333333333335</v>
      </c>
      <c r="W97" s="99">
        <v>2.0933333333333333</v>
      </c>
      <c r="X97" s="99">
        <v>2.2166666666666668</v>
      </c>
      <c r="Y97" s="99">
        <v>19.059999999999999</v>
      </c>
      <c r="Z97" s="99">
        <v>5.1099999999999994</v>
      </c>
      <c r="AA97" s="99">
        <v>3.0766666666666667</v>
      </c>
      <c r="AB97" s="99">
        <v>1.4133333333333333</v>
      </c>
      <c r="AC97" s="99">
        <v>3.27</v>
      </c>
      <c r="AD97" s="99">
        <v>2.3433333333333337</v>
      </c>
      <c r="AE97" s="92">
        <v>930.79333333333341</v>
      </c>
      <c r="AF97" s="92">
        <v>405558.33333333331</v>
      </c>
      <c r="AG97" s="100">
        <v>4.5150833333334583</v>
      </c>
      <c r="AH97" s="92">
        <v>1550.8024959565466</v>
      </c>
      <c r="AI97" s="99" t="s">
        <v>829</v>
      </c>
      <c r="AJ97" s="99">
        <v>79.298003486564824</v>
      </c>
      <c r="AK97" s="99">
        <v>86.210251014102013</v>
      </c>
      <c r="AL97" s="99">
        <v>165.50825450066685</v>
      </c>
      <c r="AM97" s="99">
        <v>185.09209999999999</v>
      </c>
      <c r="AN97" s="99">
        <v>53.133333333333333</v>
      </c>
      <c r="AO97" s="101">
        <v>3.7826666666666662</v>
      </c>
      <c r="AP97" s="99">
        <v>140.90666666666667</v>
      </c>
      <c r="AQ97" s="99">
        <v>151.16999999999999</v>
      </c>
      <c r="AR97" s="99">
        <v>99.649999999999991</v>
      </c>
      <c r="AS97" s="99">
        <v>10.356666666666667</v>
      </c>
      <c r="AT97" s="99">
        <v>488.7166666666667</v>
      </c>
      <c r="AU97" s="99">
        <v>5.4899999999999993</v>
      </c>
      <c r="AV97" s="99">
        <v>10.24</v>
      </c>
      <c r="AW97" s="99">
        <v>4.3899999999999997</v>
      </c>
      <c r="AX97" s="99">
        <v>22.056666666666668</v>
      </c>
      <c r="AY97" s="99">
        <v>35.443333333333335</v>
      </c>
      <c r="AZ97" s="99">
        <v>2.3566666666666669</v>
      </c>
      <c r="BA97" s="99">
        <v>1.4866666666666666</v>
      </c>
      <c r="BB97" s="99">
        <v>13.58</v>
      </c>
      <c r="BC97" s="99">
        <v>43.053333333333335</v>
      </c>
      <c r="BD97" s="99">
        <v>26.376666666666665</v>
      </c>
      <c r="BE97" s="99">
        <v>44.629999999999995</v>
      </c>
      <c r="BF97" s="99">
        <v>89.556666666666672</v>
      </c>
      <c r="BG97" s="99">
        <v>7.41</v>
      </c>
      <c r="BH97" s="99">
        <v>7.9600000000000009</v>
      </c>
      <c r="BI97" s="99">
        <v>18.556666666666668</v>
      </c>
      <c r="BJ97" s="99">
        <v>3.25</v>
      </c>
      <c r="BK97" s="99">
        <v>43.973333333333336</v>
      </c>
      <c r="BL97" s="99">
        <v>9.7033333333333331</v>
      </c>
      <c r="BM97" s="99">
        <v>9.32</v>
      </c>
    </row>
    <row r="98" spans="1:65" x14ac:dyDescent="0.15">
      <c r="A98" s="13">
        <v>1915460177</v>
      </c>
      <c r="B98" s="14" t="s">
        <v>358</v>
      </c>
      <c r="C98" s="14" t="s">
        <v>361</v>
      </c>
      <c r="D98" s="14" t="s">
        <v>362</v>
      </c>
      <c r="E98" s="99">
        <v>14.373333333333335</v>
      </c>
      <c r="F98" s="99">
        <v>4.0766666666666671</v>
      </c>
      <c r="G98" s="99">
        <v>4.5866666666666669</v>
      </c>
      <c r="H98" s="99">
        <v>1.6766666666666667</v>
      </c>
      <c r="I98" s="99">
        <v>1.0133333333333334</v>
      </c>
      <c r="J98" s="99">
        <v>2.3166666666666664</v>
      </c>
      <c r="K98" s="99">
        <v>1.9933333333333334</v>
      </c>
      <c r="L98" s="99">
        <v>1.0999999999999999</v>
      </c>
      <c r="M98" s="99">
        <v>4.0199999999999996</v>
      </c>
      <c r="N98" s="99">
        <v>2.8366666666666673</v>
      </c>
      <c r="O98" s="99">
        <v>0.53666666666666674</v>
      </c>
      <c r="P98" s="99">
        <v>1.76</v>
      </c>
      <c r="Q98" s="99">
        <v>3.8266666666666667</v>
      </c>
      <c r="R98" s="99">
        <v>3.3266666666666667</v>
      </c>
      <c r="S98" s="99">
        <v>5.2866666666666671</v>
      </c>
      <c r="T98" s="99">
        <v>2.4566666666666666</v>
      </c>
      <c r="U98" s="99">
        <v>3.9866666666666668</v>
      </c>
      <c r="V98" s="99">
        <v>1.3233333333333333</v>
      </c>
      <c r="W98" s="99">
        <v>1.95</v>
      </c>
      <c r="X98" s="99">
        <v>1.9799999999999998</v>
      </c>
      <c r="Y98" s="99">
        <v>19.48</v>
      </c>
      <c r="Z98" s="99">
        <v>5.4866666666666672</v>
      </c>
      <c r="AA98" s="99">
        <v>3.4066666666666667</v>
      </c>
      <c r="AB98" s="99">
        <v>1.1633333333333333</v>
      </c>
      <c r="AC98" s="99">
        <v>2.8366666666666664</v>
      </c>
      <c r="AD98" s="99">
        <v>2.2599999999999998</v>
      </c>
      <c r="AE98" s="92">
        <v>749.79333333333341</v>
      </c>
      <c r="AF98" s="92">
        <v>270071</v>
      </c>
      <c r="AG98" s="100">
        <v>4.6035000000001283</v>
      </c>
      <c r="AH98" s="92">
        <v>1041.4390616921362</v>
      </c>
      <c r="AI98" s="99" t="s">
        <v>829</v>
      </c>
      <c r="AJ98" s="99">
        <v>129.90703852190725</v>
      </c>
      <c r="AK98" s="99">
        <v>84.871682920365956</v>
      </c>
      <c r="AL98" s="99">
        <v>214.77872144227319</v>
      </c>
      <c r="AM98" s="99">
        <v>188.32420000000002</v>
      </c>
      <c r="AN98" s="99">
        <v>50.763333333333343</v>
      </c>
      <c r="AO98" s="101">
        <v>3.8049999999999997</v>
      </c>
      <c r="AP98" s="99">
        <v>118.10000000000001</v>
      </c>
      <c r="AQ98" s="99">
        <v>121.61666666666667</v>
      </c>
      <c r="AR98" s="99">
        <v>92.11</v>
      </c>
      <c r="AS98" s="99">
        <v>10.233333333333334</v>
      </c>
      <c r="AT98" s="99">
        <v>483.72</v>
      </c>
      <c r="AU98" s="99">
        <v>4.9233333333333329</v>
      </c>
      <c r="AV98" s="99">
        <v>12.156666666666666</v>
      </c>
      <c r="AW98" s="99">
        <v>4.9233333333333329</v>
      </c>
      <c r="AX98" s="99">
        <v>19.323333333333334</v>
      </c>
      <c r="AY98" s="99">
        <v>31</v>
      </c>
      <c r="AZ98" s="99">
        <v>2.4233333333333333</v>
      </c>
      <c r="BA98" s="99">
        <v>1.2033333333333334</v>
      </c>
      <c r="BB98" s="99">
        <v>19.673333333333332</v>
      </c>
      <c r="BC98" s="99">
        <v>28.936666666666667</v>
      </c>
      <c r="BD98" s="99">
        <v>24.929999999999996</v>
      </c>
      <c r="BE98" s="99">
        <v>27.816666666666666</v>
      </c>
      <c r="BF98" s="99">
        <v>102.71333333333332</v>
      </c>
      <c r="BG98" s="99">
        <v>6.916666666666667</v>
      </c>
      <c r="BH98" s="99">
        <v>9.3333333333333339</v>
      </c>
      <c r="BI98" s="99">
        <v>16.25</v>
      </c>
      <c r="BJ98" s="99">
        <v>2.4966666666666666</v>
      </c>
      <c r="BK98" s="99">
        <v>65.223333333333343</v>
      </c>
      <c r="BL98" s="99">
        <v>9.2100000000000009</v>
      </c>
      <c r="BM98" s="99">
        <v>9.7133333333333329</v>
      </c>
    </row>
    <row r="99" spans="1:65" x14ac:dyDescent="0.15">
      <c r="A99" s="13">
        <v>1916300200</v>
      </c>
      <c r="B99" s="14" t="s">
        <v>358</v>
      </c>
      <c r="C99" s="14" t="s">
        <v>363</v>
      </c>
      <c r="D99" s="14" t="s">
        <v>364</v>
      </c>
      <c r="E99" s="99">
        <v>14.034433465012727</v>
      </c>
      <c r="F99" s="99">
        <v>5.4642968626855977</v>
      </c>
      <c r="G99" s="99">
        <v>4.9633290006734017</v>
      </c>
      <c r="H99" s="99">
        <v>1.6555436521999518</v>
      </c>
      <c r="I99" s="99">
        <v>0.99472645253523695</v>
      </c>
      <c r="J99" s="99">
        <v>2.1886942776457348</v>
      </c>
      <c r="K99" s="99">
        <v>2.3208212583650463</v>
      </c>
      <c r="L99" s="99">
        <v>1.2380878661869639</v>
      </c>
      <c r="M99" s="99">
        <v>3.9776559367392159</v>
      </c>
      <c r="N99" s="99">
        <v>3.0019843799359847</v>
      </c>
      <c r="O99" s="99">
        <v>0.58802536144045237</v>
      </c>
      <c r="P99" s="99">
        <v>1.6501076848930463</v>
      </c>
      <c r="Q99" s="99">
        <v>3.6654344477141385</v>
      </c>
      <c r="R99" s="99">
        <v>3.6844805309201618</v>
      </c>
      <c r="S99" s="99">
        <v>5.0767124907060586</v>
      </c>
      <c r="T99" s="99">
        <v>2.3844275230742453</v>
      </c>
      <c r="U99" s="99">
        <v>3.7204544211730171</v>
      </c>
      <c r="V99" s="99">
        <v>1.3045135588499581</v>
      </c>
      <c r="W99" s="99">
        <v>2.0039002835096906</v>
      </c>
      <c r="X99" s="99">
        <v>2.2547625136854799</v>
      </c>
      <c r="Y99" s="99">
        <v>21.148209153347775</v>
      </c>
      <c r="Z99" s="99">
        <v>4.9474648645936377</v>
      </c>
      <c r="AA99" s="99">
        <v>2.8022359894045095</v>
      </c>
      <c r="AB99" s="99">
        <v>1.1639288995388428</v>
      </c>
      <c r="AC99" s="99">
        <v>3.295525530359543</v>
      </c>
      <c r="AD99" s="99">
        <v>2.2830949325363279</v>
      </c>
      <c r="AE99" s="92">
        <v>846.22657792011739</v>
      </c>
      <c r="AF99" s="92">
        <v>339824.60460827372</v>
      </c>
      <c r="AG99" s="100">
        <v>4.7291591537461395</v>
      </c>
      <c r="AH99" s="92">
        <v>1329.7558013415462</v>
      </c>
      <c r="AI99" s="99" t="s">
        <v>829</v>
      </c>
      <c r="AJ99" s="99">
        <v>106.95761896820289</v>
      </c>
      <c r="AK99" s="99">
        <v>45.223871086591451</v>
      </c>
      <c r="AL99" s="99">
        <v>152.18149005479435</v>
      </c>
      <c r="AM99" s="99">
        <v>189.45634356981273</v>
      </c>
      <c r="AN99" s="99">
        <v>58.293517355467401</v>
      </c>
      <c r="AO99" s="101">
        <v>3.8374301948813332</v>
      </c>
      <c r="AP99" s="99">
        <v>94.677266235266245</v>
      </c>
      <c r="AQ99" s="99">
        <v>139.67615928069338</v>
      </c>
      <c r="AR99" s="99">
        <v>101.88078028738306</v>
      </c>
      <c r="AS99" s="99">
        <v>9.7217986558467668</v>
      </c>
      <c r="AT99" s="99">
        <v>489.41424250367862</v>
      </c>
      <c r="AU99" s="99">
        <v>5.2557471449935989</v>
      </c>
      <c r="AV99" s="99">
        <v>11.284775994658494</v>
      </c>
      <c r="AW99" s="99">
        <v>4.6184566121605846</v>
      </c>
      <c r="AX99" s="99">
        <v>27.654485520547919</v>
      </c>
      <c r="AY99" s="99">
        <v>34.393732829759003</v>
      </c>
      <c r="AZ99" s="99">
        <v>2.1828459349364988</v>
      </c>
      <c r="BA99" s="99">
        <v>1.5013823880805031</v>
      </c>
      <c r="BB99" s="99">
        <v>11.749689097910244</v>
      </c>
      <c r="BC99" s="99">
        <v>26.112107363994738</v>
      </c>
      <c r="BD99" s="99">
        <v>21.542056834965734</v>
      </c>
      <c r="BE99" s="99">
        <v>27.465947042886302</v>
      </c>
      <c r="BF99" s="99">
        <v>80.791051456159337</v>
      </c>
      <c r="BG99" s="99">
        <v>13.693870669949646</v>
      </c>
      <c r="BH99" s="99">
        <v>12.262986960425629</v>
      </c>
      <c r="BI99" s="99">
        <v>13.623779995656356</v>
      </c>
      <c r="BJ99" s="99">
        <v>2.4793507637812247</v>
      </c>
      <c r="BK99" s="99">
        <v>61.462682805548688</v>
      </c>
      <c r="BL99" s="99">
        <v>9.8137898210504968</v>
      </c>
      <c r="BM99" s="99">
        <v>8.7874622286743698</v>
      </c>
    </row>
    <row r="100" spans="1:65" x14ac:dyDescent="0.15">
      <c r="A100" s="13">
        <v>1919340300</v>
      </c>
      <c r="B100" s="14" t="s">
        <v>358</v>
      </c>
      <c r="C100" s="14" t="s">
        <v>365</v>
      </c>
      <c r="D100" s="14" t="s">
        <v>366</v>
      </c>
      <c r="E100" s="99">
        <v>13.656666666666666</v>
      </c>
      <c r="F100" s="99">
        <v>4.6500000000000004</v>
      </c>
      <c r="G100" s="99">
        <v>5.8233333333333333</v>
      </c>
      <c r="H100" s="99">
        <v>2.1733333333333333</v>
      </c>
      <c r="I100" s="99">
        <v>1.2233333333333334</v>
      </c>
      <c r="J100" s="99">
        <v>2.5666666666666669</v>
      </c>
      <c r="K100" s="99">
        <v>2.1766666666666663</v>
      </c>
      <c r="L100" s="99">
        <v>1.3166666666666667</v>
      </c>
      <c r="M100" s="99">
        <v>4.8566666666666665</v>
      </c>
      <c r="N100" s="99">
        <v>3.6566666666666667</v>
      </c>
      <c r="O100" s="99">
        <v>0.53</v>
      </c>
      <c r="P100" s="99">
        <v>1.8866666666666667</v>
      </c>
      <c r="Q100" s="99">
        <v>4.9066666666666672</v>
      </c>
      <c r="R100" s="99">
        <v>3.8066666666666666</v>
      </c>
      <c r="S100" s="99">
        <v>5.9066666666666663</v>
      </c>
      <c r="T100" s="99">
        <v>2.7699999999999996</v>
      </c>
      <c r="U100" s="99">
        <v>5.6233333333333322</v>
      </c>
      <c r="V100" s="99">
        <v>1.7566666666666666</v>
      </c>
      <c r="W100" s="99">
        <v>2.0733333333333333</v>
      </c>
      <c r="X100" s="99">
        <v>2.69</v>
      </c>
      <c r="Y100" s="99">
        <v>22.056666666666668</v>
      </c>
      <c r="Z100" s="99">
        <v>5.57</v>
      </c>
      <c r="AA100" s="99">
        <v>3.6066666666666669</v>
      </c>
      <c r="AB100" s="99">
        <v>1.4666666666666668</v>
      </c>
      <c r="AC100" s="99">
        <v>3.8900000000000006</v>
      </c>
      <c r="AD100" s="99">
        <v>2.3199999999999998</v>
      </c>
      <c r="AE100" s="92">
        <v>1013.7599999999999</v>
      </c>
      <c r="AF100" s="92">
        <v>285682.33333333331</v>
      </c>
      <c r="AG100" s="100">
        <v>4.7240555555556147</v>
      </c>
      <c r="AH100" s="92">
        <v>1121.1118047484986</v>
      </c>
      <c r="AI100" s="99" t="s">
        <v>829</v>
      </c>
      <c r="AJ100" s="99">
        <v>88.006738914666741</v>
      </c>
      <c r="AK100" s="99">
        <v>57.055254618577429</v>
      </c>
      <c r="AL100" s="99">
        <v>145.06199353324416</v>
      </c>
      <c r="AM100" s="99">
        <v>198.79419999999996</v>
      </c>
      <c r="AN100" s="99">
        <v>59.333333333333336</v>
      </c>
      <c r="AO100" s="101">
        <v>3.4596666666666667</v>
      </c>
      <c r="AP100" s="99">
        <v>102.07333333333334</v>
      </c>
      <c r="AQ100" s="99">
        <v>136.66666666666666</v>
      </c>
      <c r="AR100" s="99">
        <v>84.833333333333329</v>
      </c>
      <c r="AS100" s="99">
        <v>10.75</v>
      </c>
      <c r="AT100" s="99">
        <v>481.75</v>
      </c>
      <c r="AU100" s="99">
        <v>4.59</v>
      </c>
      <c r="AV100" s="99">
        <v>11.663333333333334</v>
      </c>
      <c r="AW100" s="99">
        <v>4.2966666666666669</v>
      </c>
      <c r="AX100" s="99">
        <v>23.903333333333336</v>
      </c>
      <c r="AY100" s="99">
        <v>34.886666666666663</v>
      </c>
      <c r="AZ100" s="99">
        <v>2.35</v>
      </c>
      <c r="BA100" s="99">
        <v>1.3033333333333335</v>
      </c>
      <c r="BB100" s="99">
        <v>15.796666666666667</v>
      </c>
      <c r="BC100" s="99">
        <v>37.74666666666667</v>
      </c>
      <c r="BD100" s="99">
        <v>26.38</v>
      </c>
      <c r="BE100" s="99">
        <v>34.156666666666666</v>
      </c>
      <c r="BF100" s="99">
        <v>93</v>
      </c>
      <c r="BG100" s="99">
        <v>16.527777777777779</v>
      </c>
      <c r="BH100" s="99">
        <v>10.916666666666666</v>
      </c>
      <c r="BI100" s="99">
        <v>14.6</v>
      </c>
      <c r="BJ100" s="99">
        <v>2.9466666666666668</v>
      </c>
      <c r="BK100" s="99">
        <v>44.426666666666669</v>
      </c>
      <c r="BL100" s="99">
        <v>9.74</v>
      </c>
      <c r="BM100" s="99">
        <v>9.2733333333333334</v>
      </c>
    </row>
    <row r="101" spans="1:65" x14ac:dyDescent="0.15">
      <c r="A101" s="13">
        <v>1919780330</v>
      </c>
      <c r="B101" s="14" t="s">
        <v>358</v>
      </c>
      <c r="C101" s="14" t="s">
        <v>820</v>
      </c>
      <c r="D101" s="14" t="s">
        <v>821</v>
      </c>
      <c r="E101" s="99">
        <v>11.656666666666666</v>
      </c>
      <c r="F101" s="99">
        <v>3.92</v>
      </c>
      <c r="G101" s="99">
        <v>4.57</v>
      </c>
      <c r="H101" s="99">
        <v>2.3266666666666667</v>
      </c>
      <c r="I101" s="99">
        <v>1.0333333333333334</v>
      </c>
      <c r="J101" s="99">
        <v>2.7900000000000005</v>
      </c>
      <c r="K101" s="99">
        <v>2.3966666666666665</v>
      </c>
      <c r="L101" s="99">
        <v>1.0733333333333335</v>
      </c>
      <c r="M101" s="99">
        <v>4.0133333333333336</v>
      </c>
      <c r="N101" s="99">
        <v>3.0133333333333332</v>
      </c>
      <c r="O101" s="99">
        <v>0.60333333333333339</v>
      </c>
      <c r="P101" s="99">
        <v>1.8166666666666667</v>
      </c>
      <c r="Q101" s="99">
        <v>3.9600000000000004</v>
      </c>
      <c r="R101" s="99">
        <v>3.4133333333333336</v>
      </c>
      <c r="S101" s="99">
        <v>5.0466666666666669</v>
      </c>
      <c r="T101" s="99">
        <v>2.35</v>
      </c>
      <c r="U101" s="99">
        <v>4.7</v>
      </c>
      <c r="V101" s="99">
        <v>1.3233333333333335</v>
      </c>
      <c r="W101" s="99">
        <v>1.9266666666666667</v>
      </c>
      <c r="X101" s="99">
        <v>2.14</v>
      </c>
      <c r="Y101" s="99">
        <v>20.776666666666667</v>
      </c>
      <c r="Z101" s="99">
        <v>5.5166666666666666</v>
      </c>
      <c r="AA101" s="99">
        <v>2.9933333333333336</v>
      </c>
      <c r="AB101" s="99">
        <v>1.36</v>
      </c>
      <c r="AC101" s="99">
        <v>2.7566666666666664</v>
      </c>
      <c r="AD101" s="99">
        <v>2.3366666666666664</v>
      </c>
      <c r="AE101" s="92">
        <v>741.20000000000016</v>
      </c>
      <c r="AF101" s="92">
        <v>337127.66666666669</v>
      </c>
      <c r="AG101" s="100">
        <v>4.6166666666667426</v>
      </c>
      <c r="AH101" s="92">
        <v>1305.5487431880611</v>
      </c>
      <c r="AI101" s="99" t="s">
        <v>829</v>
      </c>
      <c r="AJ101" s="99">
        <v>79.631562645454878</v>
      </c>
      <c r="AK101" s="99">
        <v>53.247838522199707</v>
      </c>
      <c r="AL101" s="99">
        <v>132.87940116765458</v>
      </c>
      <c r="AM101" s="99">
        <v>188.32420000000002</v>
      </c>
      <c r="AN101" s="99">
        <v>52.390000000000008</v>
      </c>
      <c r="AO101" s="101">
        <v>3.3433333333333333</v>
      </c>
      <c r="AP101" s="99">
        <v>119.27666666666666</v>
      </c>
      <c r="AQ101" s="99">
        <v>131.59</v>
      </c>
      <c r="AR101" s="99">
        <v>90.21</v>
      </c>
      <c r="AS101" s="99">
        <v>9.7333333333333343</v>
      </c>
      <c r="AT101" s="99">
        <v>481.48333333333335</v>
      </c>
      <c r="AU101" s="99">
        <v>4.6166666666666663</v>
      </c>
      <c r="AV101" s="99">
        <v>11.14</v>
      </c>
      <c r="AW101" s="99">
        <v>4.4666666666666659</v>
      </c>
      <c r="AX101" s="99">
        <v>18.763333333333332</v>
      </c>
      <c r="AY101" s="99">
        <v>39.436666666666667</v>
      </c>
      <c r="AZ101" s="99">
        <v>2.19</v>
      </c>
      <c r="BA101" s="99">
        <v>1.1833333333333333</v>
      </c>
      <c r="BB101" s="99">
        <v>14.673333333333334</v>
      </c>
      <c r="BC101" s="99">
        <v>39.610000000000007</v>
      </c>
      <c r="BD101" s="99">
        <v>26.913333333333338</v>
      </c>
      <c r="BE101" s="99">
        <v>34.29</v>
      </c>
      <c r="BF101" s="99">
        <v>89.926666666666662</v>
      </c>
      <c r="BG101" s="99">
        <v>11.99</v>
      </c>
      <c r="BH101" s="99">
        <v>9.7233333333333345</v>
      </c>
      <c r="BI101" s="99">
        <v>21.296666666666667</v>
      </c>
      <c r="BJ101" s="99">
        <v>2.27</v>
      </c>
      <c r="BK101" s="99">
        <v>44.04999999999999</v>
      </c>
      <c r="BL101" s="99">
        <v>9.92</v>
      </c>
      <c r="BM101" s="99">
        <v>8.1</v>
      </c>
    </row>
    <row r="102" spans="1:65" x14ac:dyDescent="0.15">
      <c r="A102" s="13">
        <v>1920220360</v>
      </c>
      <c r="B102" s="14" t="s">
        <v>358</v>
      </c>
      <c r="C102" s="14" t="s">
        <v>367</v>
      </c>
      <c r="D102" s="14" t="s">
        <v>368</v>
      </c>
      <c r="E102" s="99">
        <v>15.26655385900783</v>
      </c>
      <c r="F102" s="99">
        <v>4.7082951932048136</v>
      </c>
      <c r="G102" s="99">
        <v>5.0802951938146181</v>
      </c>
      <c r="H102" s="99">
        <v>1.4432648435314006</v>
      </c>
      <c r="I102" s="99">
        <v>0.98390971937584537</v>
      </c>
      <c r="J102" s="99">
        <v>2.4612803049446303</v>
      </c>
      <c r="K102" s="99">
        <v>1.9881839552659499</v>
      </c>
      <c r="L102" s="99">
        <v>1.179946225900415</v>
      </c>
      <c r="M102" s="99">
        <v>4.0122347703989956</v>
      </c>
      <c r="N102" s="99">
        <v>3.0544575991208553</v>
      </c>
      <c r="O102" s="99">
        <v>0.64153947857407922</v>
      </c>
      <c r="P102" s="99">
        <v>1.7779060700866622</v>
      </c>
      <c r="Q102" s="99">
        <v>4.2210094975413481</v>
      </c>
      <c r="R102" s="99">
        <v>4.040856075370681</v>
      </c>
      <c r="S102" s="99">
        <v>5.1751740375942736</v>
      </c>
      <c r="T102" s="99">
        <v>2.5609785218213124</v>
      </c>
      <c r="U102" s="99">
        <v>3.405807040576891</v>
      </c>
      <c r="V102" s="99">
        <v>1.227404792634281</v>
      </c>
      <c r="W102" s="99">
        <v>2.0431709691786328</v>
      </c>
      <c r="X102" s="99">
        <v>2.1735892001054813</v>
      </c>
      <c r="Y102" s="99">
        <v>18.020247899903399</v>
      </c>
      <c r="Z102" s="99">
        <v>5.9447989776961085</v>
      </c>
      <c r="AA102" s="99">
        <v>2.6756918634356377</v>
      </c>
      <c r="AB102" s="99">
        <v>0.81612014063185156</v>
      </c>
      <c r="AC102" s="99">
        <v>3.0621720434738804</v>
      </c>
      <c r="AD102" s="99">
        <v>2.2144837197696705</v>
      </c>
      <c r="AE102" s="92">
        <v>859.31419218774499</v>
      </c>
      <c r="AF102" s="92">
        <v>327682.10422034172</v>
      </c>
      <c r="AG102" s="100">
        <v>4.3356494425420236</v>
      </c>
      <c r="AH102" s="92">
        <v>1232.582447733359</v>
      </c>
      <c r="AI102" s="99" t="s">
        <v>829</v>
      </c>
      <c r="AJ102" s="99">
        <v>117.42107541435352</v>
      </c>
      <c r="AK102" s="99">
        <v>52.345638935985704</v>
      </c>
      <c r="AL102" s="99">
        <v>169.76671435033921</v>
      </c>
      <c r="AM102" s="99">
        <v>187.61895771268283</v>
      </c>
      <c r="AN102" s="99">
        <v>46.578352984911469</v>
      </c>
      <c r="AO102" s="101">
        <v>3.8128211338139892</v>
      </c>
      <c r="AP102" s="99">
        <v>103.70061286324652</v>
      </c>
      <c r="AQ102" s="99">
        <v>191.40765336407989</v>
      </c>
      <c r="AR102" s="99">
        <v>95.301635659875615</v>
      </c>
      <c r="AS102" s="99">
        <v>12.09590550802019</v>
      </c>
      <c r="AT102" s="99">
        <v>436.39328490627639</v>
      </c>
      <c r="AU102" s="99">
        <v>4.6659199432369514</v>
      </c>
      <c r="AV102" s="99">
        <v>14.192673002269474</v>
      </c>
      <c r="AW102" s="99">
        <v>4.1086906986246516</v>
      </c>
      <c r="AX102" s="99">
        <v>19.084257862961774</v>
      </c>
      <c r="AY102" s="99">
        <v>30.354003837038334</v>
      </c>
      <c r="AZ102" s="99">
        <v>2.2392205245991748</v>
      </c>
      <c r="BA102" s="99">
        <v>1.3770046687670952</v>
      </c>
      <c r="BB102" s="99">
        <v>12.559518941001871</v>
      </c>
      <c r="BC102" s="99">
        <v>33.848360960794231</v>
      </c>
      <c r="BD102" s="99">
        <v>25.451346731321607</v>
      </c>
      <c r="BE102" s="99">
        <v>29.60066537762965</v>
      </c>
      <c r="BF102" s="99">
        <v>108.08600956757988</v>
      </c>
      <c r="BG102" s="99">
        <v>10.283158068118359</v>
      </c>
      <c r="BH102" s="99">
        <v>8.8371132460518478</v>
      </c>
      <c r="BI102" s="99">
        <v>13.75851073547445</v>
      </c>
      <c r="BJ102" s="99">
        <v>3.0388673832229549</v>
      </c>
      <c r="BK102" s="99">
        <v>60.064754380363006</v>
      </c>
      <c r="BL102" s="99">
        <v>9.7634927856413452</v>
      </c>
      <c r="BM102" s="99">
        <v>13.330977553072424</v>
      </c>
    </row>
    <row r="103" spans="1:65" x14ac:dyDescent="0.15">
      <c r="A103" s="13">
        <v>1926980500</v>
      </c>
      <c r="B103" s="14" t="s">
        <v>358</v>
      </c>
      <c r="C103" s="14" t="s">
        <v>369</v>
      </c>
      <c r="D103" s="14" t="s">
        <v>370</v>
      </c>
      <c r="E103" s="99">
        <v>15.028818368956749</v>
      </c>
      <c r="F103" s="99">
        <v>5.3151392541761764</v>
      </c>
      <c r="G103" s="99">
        <v>4.8509042985796524</v>
      </c>
      <c r="H103" s="99">
        <v>1.8003831204677645</v>
      </c>
      <c r="I103" s="99">
        <v>1.0113931192019037</v>
      </c>
      <c r="J103" s="99">
        <v>2.506679972848016</v>
      </c>
      <c r="K103" s="99">
        <v>2.0879022521301009</v>
      </c>
      <c r="L103" s="99">
        <v>1.3142398210179365</v>
      </c>
      <c r="M103" s="99">
        <v>4.0129112996645153</v>
      </c>
      <c r="N103" s="99">
        <v>2.9496012462391081</v>
      </c>
      <c r="O103" s="99">
        <v>0.58154493940160601</v>
      </c>
      <c r="P103" s="99">
        <v>1.5712834705811141</v>
      </c>
      <c r="Q103" s="99">
        <v>3.7744533308884045</v>
      </c>
      <c r="R103" s="99">
        <v>3.6081946809955738</v>
      </c>
      <c r="S103" s="99">
        <v>4.9078858796152405</v>
      </c>
      <c r="T103" s="99">
        <v>2.4370658831703156</v>
      </c>
      <c r="U103" s="99">
        <v>3.9615475735519681</v>
      </c>
      <c r="V103" s="99">
        <v>1.2688050290686312</v>
      </c>
      <c r="W103" s="99">
        <v>1.9328604684097062</v>
      </c>
      <c r="X103" s="99">
        <v>2.1158208819746291</v>
      </c>
      <c r="Y103" s="99">
        <v>19.035870993209262</v>
      </c>
      <c r="Z103" s="99">
        <v>5.1927719909204226</v>
      </c>
      <c r="AA103" s="99">
        <v>2.6357876978977424</v>
      </c>
      <c r="AB103" s="99">
        <v>1.3522817744792104</v>
      </c>
      <c r="AC103" s="99">
        <v>3.2065733865796173</v>
      </c>
      <c r="AD103" s="99">
        <v>2.282896182250465</v>
      </c>
      <c r="AE103" s="92">
        <v>1007.172841791312</v>
      </c>
      <c r="AF103" s="92">
        <v>367031.44569618447</v>
      </c>
      <c r="AG103" s="100">
        <v>4.7258258204128119</v>
      </c>
      <c r="AH103" s="92">
        <v>1436.3217956011852</v>
      </c>
      <c r="AI103" s="99" t="s">
        <v>829</v>
      </c>
      <c r="AJ103" s="99">
        <v>80.7584928517213</v>
      </c>
      <c r="AK103" s="99">
        <v>51.25215239824859</v>
      </c>
      <c r="AL103" s="99">
        <v>132.01064524996988</v>
      </c>
      <c r="AM103" s="99">
        <v>187.96140174537732</v>
      </c>
      <c r="AN103" s="99">
        <v>75.163760925177883</v>
      </c>
      <c r="AO103" s="101">
        <v>3.8694136600113436</v>
      </c>
      <c r="AP103" s="99">
        <v>129.08996100477933</v>
      </c>
      <c r="AQ103" s="99">
        <v>133.55997315900279</v>
      </c>
      <c r="AR103" s="99">
        <v>90.192148023200389</v>
      </c>
      <c r="AS103" s="99">
        <v>9.8515503524375934</v>
      </c>
      <c r="AT103" s="99">
        <v>486.98706617906686</v>
      </c>
      <c r="AU103" s="99">
        <v>5.1766297952090135</v>
      </c>
      <c r="AV103" s="99">
        <v>11.314775994658495</v>
      </c>
      <c r="AW103" s="99">
        <v>4.5153671205440924</v>
      </c>
      <c r="AX103" s="99">
        <v>23.903455378714966</v>
      </c>
      <c r="AY103" s="99">
        <v>41.802643521492122</v>
      </c>
      <c r="AZ103" s="99">
        <v>2.2669922933366311</v>
      </c>
      <c r="BA103" s="99">
        <v>1.2302170074313199</v>
      </c>
      <c r="BB103" s="99">
        <v>11.978320950069245</v>
      </c>
      <c r="BC103" s="99">
        <v>25.826132704488174</v>
      </c>
      <c r="BD103" s="99">
        <v>21.827116811269761</v>
      </c>
      <c r="BE103" s="99">
        <v>25.264492139031987</v>
      </c>
      <c r="BF103" s="99">
        <v>150.838980360416</v>
      </c>
      <c r="BG103" s="99">
        <v>9.3904960030304423</v>
      </c>
      <c r="BH103" s="99">
        <v>11.650977299466772</v>
      </c>
      <c r="BI103" s="99">
        <v>18.697578781955638</v>
      </c>
      <c r="BJ103" s="99">
        <v>2.160719340323396</v>
      </c>
      <c r="BK103" s="99">
        <v>53.320743609607177</v>
      </c>
      <c r="BL103" s="99">
        <v>9.722150421359613</v>
      </c>
      <c r="BM103" s="99">
        <v>8.676632712728626</v>
      </c>
    </row>
    <row r="104" spans="1:65" x14ac:dyDescent="0.15">
      <c r="A104" s="13">
        <v>1932380650</v>
      </c>
      <c r="B104" s="14" t="s">
        <v>358</v>
      </c>
      <c r="C104" s="14" t="s">
        <v>371</v>
      </c>
      <c r="D104" s="14" t="s">
        <v>372</v>
      </c>
      <c r="E104" s="99">
        <v>14.026666666666666</v>
      </c>
      <c r="F104" s="99">
        <v>4.71</v>
      </c>
      <c r="G104" s="99">
        <v>4.5999999999999996</v>
      </c>
      <c r="H104" s="99">
        <v>1.8566666666666667</v>
      </c>
      <c r="I104" s="99">
        <v>1.04</v>
      </c>
      <c r="J104" s="99">
        <v>2.4233333333333333</v>
      </c>
      <c r="K104" s="99">
        <v>2.3066666666666666</v>
      </c>
      <c r="L104" s="99">
        <v>1.36</v>
      </c>
      <c r="M104" s="99">
        <v>3.7999999999999994</v>
      </c>
      <c r="N104" s="99">
        <v>3.0433333333333334</v>
      </c>
      <c r="O104" s="99">
        <v>0.57333333333333336</v>
      </c>
      <c r="P104" s="99">
        <v>1.7066666666666668</v>
      </c>
      <c r="Q104" s="99">
        <v>3.8066666666666671</v>
      </c>
      <c r="R104" s="99">
        <v>3.6166666666666667</v>
      </c>
      <c r="S104" s="99">
        <v>4.95</v>
      </c>
      <c r="T104" s="99">
        <v>2.4766666666666666</v>
      </c>
      <c r="U104" s="99">
        <v>3.706666666666667</v>
      </c>
      <c r="V104" s="99">
        <v>1.3033333333333335</v>
      </c>
      <c r="W104" s="99">
        <v>1.9266666666666665</v>
      </c>
      <c r="X104" s="99">
        <v>2.04</v>
      </c>
      <c r="Y104" s="99">
        <v>19.97</v>
      </c>
      <c r="Z104" s="99">
        <v>4.6766666666666667</v>
      </c>
      <c r="AA104" s="99">
        <v>2.9566666666666666</v>
      </c>
      <c r="AB104" s="99">
        <v>1.3066666666666666</v>
      </c>
      <c r="AC104" s="99">
        <v>2.5933333333333333</v>
      </c>
      <c r="AD104" s="99">
        <v>2.16</v>
      </c>
      <c r="AE104" s="92">
        <v>940.55666666666673</v>
      </c>
      <c r="AF104" s="92">
        <v>324929.66666666669</v>
      </c>
      <c r="AG104" s="100">
        <v>4.5333333333334265</v>
      </c>
      <c r="AH104" s="92">
        <v>1240.1426737373708</v>
      </c>
      <c r="AI104" s="99" t="s">
        <v>829</v>
      </c>
      <c r="AJ104" s="99">
        <v>124.62961045920555</v>
      </c>
      <c r="AK104" s="99">
        <v>85.50826948669031</v>
      </c>
      <c r="AL104" s="99">
        <v>210.13787994589586</v>
      </c>
      <c r="AM104" s="99">
        <v>188.32420000000002</v>
      </c>
      <c r="AN104" s="99">
        <v>55.27</v>
      </c>
      <c r="AO104" s="101">
        <v>3.486333333333334</v>
      </c>
      <c r="AP104" s="99">
        <v>89.666666666666671</v>
      </c>
      <c r="AQ104" s="99">
        <v>152</v>
      </c>
      <c r="AR104" s="99">
        <v>102</v>
      </c>
      <c r="AS104" s="99">
        <v>10.54</v>
      </c>
      <c r="AT104" s="99">
        <v>432.09</v>
      </c>
      <c r="AU104" s="99">
        <v>4.956666666666667</v>
      </c>
      <c r="AV104" s="99">
        <v>11.273333333333333</v>
      </c>
      <c r="AW104" s="99">
        <v>4.9666666666666659</v>
      </c>
      <c r="AX104" s="99">
        <v>31.666666666666668</v>
      </c>
      <c r="AY104" s="99">
        <v>30.41</v>
      </c>
      <c r="AZ104" s="99">
        <v>2.2200000000000002</v>
      </c>
      <c r="BA104" s="99">
        <v>1.24</v>
      </c>
      <c r="BB104" s="99">
        <v>16</v>
      </c>
      <c r="BC104" s="99">
        <v>38.75</v>
      </c>
      <c r="BD104" s="99">
        <v>28.393333333333331</v>
      </c>
      <c r="BE104" s="99">
        <v>35.993333333333332</v>
      </c>
      <c r="BF104" s="99">
        <v>94</v>
      </c>
      <c r="BG104" s="99">
        <v>6.996666666666667</v>
      </c>
      <c r="BH104" s="99">
        <v>9.8333333333333339</v>
      </c>
      <c r="BI104" s="99">
        <v>10.61</v>
      </c>
      <c r="BJ104" s="99">
        <v>2.2433333333333332</v>
      </c>
      <c r="BK104" s="99">
        <v>41.89</v>
      </c>
      <c r="BL104" s="99">
        <v>9.1733333333333338</v>
      </c>
      <c r="BM104" s="99">
        <v>8.1199999999999992</v>
      </c>
    </row>
    <row r="105" spans="1:65" x14ac:dyDescent="0.15">
      <c r="A105" s="13">
        <v>1943580759</v>
      </c>
      <c r="B105" s="14" t="s">
        <v>358</v>
      </c>
      <c r="C105" s="14" t="s">
        <v>373</v>
      </c>
      <c r="D105" s="14" t="s">
        <v>374</v>
      </c>
      <c r="E105" s="99">
        <v>12.103333333333333</v>
      </c>
      <c r="F105" s="99">
        <v>5.8433333333333337</v>
      </c>
      <c r="G105" s="99">
        <v>4.7366666666666672</v>
      </c>
      <c r="H105" s="99">
        <v>1.1966666666666665</v>
      </c>
      <c r="I105" s="99">
        <v>1.0133333333333334</v>
      </c>
      <c r="J105" s="99">
        <v>3.1333333333333333</v>
      </c>
      <c r="K105" s="99">
        <v>2.7066666666666666</v>
      </c>
      <c r="L105" s="99">
        <v>1.1233333333333333</v>
      </c>
      <c r="M105" s="99">
        <v>4.0366666666666662</v>
      </c>
      <c r="N105" s="99">
        <v>3.706666666666667</v>
      </c>
      <c r="O105" s="99">
        <v>0.72333333333333327</v>
      </c>
      <c r="P105" s="99">
        <v>1.57</v>
      </c>
      <c r="Q105" s="99">
        <v>3.2766666666666668</v>
      </c>
      <c r="R105" s="99">
        <v>3.9933333333333336</v>
      </c>
      <c r="S105" s="99">
        <v>5.6533333333333333</v>
      </c>
      <c r="T105" s="99">
        <v>3.17</v>
      </c>
      <c r="U105" s="99">
        <v>4.4733333333333327</v>
      </c>
      <c r="V105" s="99">
        <v>1.3133333333333335</v>
      </c>
      <c r="W105" s="99">
        <v>1.9666666666666668</v>
      </c>
      <c r="X105" s="99">
        <v>1.83</v>
      </c>
      <c r="Y105" s="99">
        <v>18.670000000000002</v>
      </c>
      <c r="Z105" s="99">
        <v>5.43</v>
      </c>
      <c r="AA105" s="99">
        <v>2.8733333333333331</v>
      </c>
      <c r="AB105" s="99">
        <v>1.3699999999999999</v>
      </c>
      <c r="AC105" s="99">
        <v>3.2466666666666666</v>
      </c>
      <c r="AD105" s="99">
        <v>2.2366666666666664</v>
      </c>
      <c r="AE105" s="92">
        <v>1103.2233333333334</v>
      </c>
      <c r="AF105" s="92">
        <v>293651</v>
      </c>
      <c r="AG105" s="100">
        <v>4.7600000000000815</v>
      </c>
      <c r="AH105" s="92">
        <v>1154.0318567606689</v>
      </c>
      <c r="AI105" s="99" t="s">
        <v>829</v>
      </c>
      <c r="AJ105" s="99">
        <v>81.814614801495154</v>
      </c>
      <c r="AK105" s="99">
        <v>52.997049114141191</v>
      </c>
      <c r="AL105" s="99">
        <v>134.81166391563636</v>
      </c>
      <c r="AM105" s="99">
        <v>188.32420000000002</v>
      </c>
      <c r="AN105" s="99">
        <v>45.866666666666667</v>
      </c>
      <c r="AO105" s="101">
        <v>3.8533333333333331</v>
      </c>
      <c r="AP105" s="99">
        <v>104.16666666666667</v>
      </c>
      <c r="AQ105" s="99">
        <v>142.41999999999999</v>
      </c>
      <c r="AR105" s="99">
        <v>109.86666666666667</v>
      </c>
      <c r="AS105" s="99">
        <v>10.26</v>
      </c>
      <c r="AT105" s="99">
        <v>468.82</v>
      </c>
      <c r="AU105" s="99">
        <v>4.7699999999999996</v>
      </c>
      <c r="AV105" s="99">
        <v>10.423333333333334</v>
      </c>
      <c r="AW105" s="99">
        <v>4.5033333333333339</v>
      </c>
      <c r="AX105" s="99">
        <v>19.273333333333333</v>
      </c>
      <c r="AY105" s="99">
        <v>25.933333333333334</v>
      </c>
      <c r="AZ105" s="99">
        <v>2.9966666666666666</v>
      </c>
      <c r="BA105" s="99">
        <v>1.3166666666666667</v>
      </c>
      <c r="BB105" s="99">
        <v>16.5</v>
      </c>
      <c r="BC105" s="99">
        <v>31.046666666666667</v>
      </c>
      <c r="BD105" s="99">
        <v>24.433333333333334</v>
      </c>
      <c r="BE105" s="99">
        <v>29.29666666666667</v>
      </c>
      <c r="BF105" s="99">
        <v>87.963333333333324</v>
      </c>
      <c r="BG105" s="99">
        <v>6.8527777777777779</v>
      </c>
      <c r="BH105" s="99">
        <v>9.8333333333333339</v>
      </c>
      <c r="BI105" s="99">
        <v>13.833333333333334</v>
      </c>
      <c r="BJ105" s="99">
        <v>2.5233333333333334</v>
      </c>
      <c r="BK105" s="99">
        <v>45.903333333333336</v>
      </c>
      <c r="BL105" s="99">
        <v>9.48</v>
      </c>
      <c r="BM105" s="99">
        <v>10.873333333333335</v>
      </c>
    </row>
    <row r="106" spans="1:65" x14ac:dyDescent="0.15">
      <c r="A106" s="13">
        <v>1947940900</v>
      </c>
      <c r="B106" s="14" t="s">
        <v>358</v>
      </c>
      <c r="C106" s="14" t="s">
        <v>375</v>
      </c>
      <c r="D106" s="14" t="s">
        <v>376</v>
      </c>
      <c r="E106" s="99">
        <v>13.766666666666666</v>
      </c>
      <c r="F106" s="99">
        <v>4.88</v>
      </c>
      <c r="G106" s="99">
        <v>4.8633333333333333</v>
      </c>
      <c r="H106" s="99">
        <v>1.6233333333333333</v>
      </c>
      <c r="I106" s="99">
        <v>1.1199999999999999</v>
      </c>
      <c r="J106" s="99">
        <v>2.1966666666666668</v>
      </c>
      <c r="K106" s="99">
        <v>2.0266666666666668</v>
      </c>
      <c r="L106" s="99">
        <v>1.1399999999999999</v>
      </c>
      <c r="M106" s="99">
        <v>3.956666666666667</v>
      </c>
      <c r="N106" s="99">
        <v>3.2766666666666668</v>
      </c>
      <c r="O106" s="99">
        <v>0.54666666666666675</v>
      </c>
      <c r="P106" s="99">
        <v>1.7</v>
      </c>
      <c r="Q106" s="99">
        <v>3.6566666666666667</v>
      </c>
      <c r="R106" s="99">
        <v>3.4933333333333336</v>
      </c>
      <c r="S106" s="99">
        <v>4.6066666666666674</v>
      </c>
      <c r="T106" s="99">
        <v>2.3800000000000003</v>
      </c>
      <c r="U106" s="99">
        <v>4.1366666666666667</v>
      </c>
      <c r="V106" s="99">
        <v>1.2633333333333334</v>
      </c>
      <c r="W106" s="99">
        <v>1.6633333333333333</v>
      </c>
      <c r="X106" s="99">
        <v>1.9466666666666665</v>
      </c>
      <c r="Y106" s="99">
        <v>18.876666666666669</v>
      </c>
      <c r="Z106" s="99">
        <v>4.9266666666666667</v>
      </c>
      <c r="AA106" s="99">
        <v>2.9466666666666668</v>
      </c>
      <c r="AB106" s="99">
        <v>1.01</v>
      </c>
      <c r="AC106" s="99">
        <v>3.19</v>
      </c>
      <c r="AD106" s="99">
        <v>2.2666666666666666</v>
      </c>
      <c r="AE106" s="92">
        <v>923.09</v>
      </c>
      <c r="AF106" s="92">
        <v>397728</v>
      </c>
      <c r="AG106" s="100">
        <v>4.5027777777778359</v>
      </c>
      <c r="AH106" s="92">
        <v>1518.042419043335</v>
      </c>
      <c r="AI106" s="99" t="s">
        <v>829</v>
      </c>
      <c r="AJ106" s="99">
        <v>82.030012573063445</v>
      </c>
      <c r="AK106" s="99">
        <v>66.648650009324015</v>
      </c>
      <c r="AL106" s="99">
        <v>148.67866258238746</v>
      </c>
      <c r="AM106" s="99">
        <v>188.32420000000002</v>
      </c>
      <c r="AN106" s="99">
        <v>49.776666666666664</v>
      </c>
      <c r="AO106" s="101">
        <v>3.5443333333333329</v>
      </c>
      <c r="AP106" s="99">
        <v>132</v>
      </c>
      <c r="AQ106" s="99">
        <v>130</v>
      </c>
      <c r="AR106" s="99">
        <v>86.443333333333328</v>
      </c>
      <c r="AS106" s="99">
        <v>10.113333333333335</v>
      </c>
      <c r="AT106" s="99">
        <v>488.2166666666667</v>
      </c>
      <c r="AU106" s="99">
        <v>3.9733333333333327</v>
      </c>
      <c r="AV106" s="99">
        <v>10.959999999999999</v>
      </c>
      <c r="AW106" s="99">
        <v>4.456666666666667</v>
      </c>
      <c r="AX106" s="99">
        <v>17.136666666666667</v>
      </c>
      <c r="AY106" s="99">
        <v>24.26</v>
      </c>
      <c r="AZ106" s="99">
        <v>2.0399999999999996</v>
      </c>
      <c r="BA106" s="99">
        <v>1.1933333333333334</v>
      </c>
      <c r="BB106" s="99">
        <v>13</v>
      </c>
      <c r="BC106" s="99">
        <v>20.02333333333333</v>
      </c>
      <c r="BD106" s="99">
        <v>17.316666666666663</v>
      </c>
      <c r="BE106" s="99">
        <v>23.996666666666666</v>
      </c>
      <c r="BF106" s="99">
        <v>90.64</v>
      </c>
      <c r="BG106" s="99">
        <v>6.6911111111111117</v>
      </c>
      <c r="BH106" s="99">
        <v>11.683333333333332</v>
      </c>
      <c r="BI106" s="99">
        <v>9.89</v>
      </c>
      <c r="BJ106" s="99">
        <v>2.4233333333333333</v>
      </c>
      <c r="BK106" s="99">
        <v>41.783333333333331</v>
      </c>
      <c r="BL106" s="99">
        <v>9.2633333333333336</v>
      </c>
      <c r="BM106" s="99">
        <v>7.6833333333333345</v>
      </c>
    </row>
    <row r="107" spans="1:65" x14ac:dyDescent="0.15">
      <c r="A107" s="13">
        <v>2019980200</v>
      </c>
      <c r="B107" s="14" t="s">
        <v>377</v>
      </c>
      <c r="C107" s="14" t="s">
        <v>378</v>
      </c>
      <c r="D107" s="14" t="s">
        <v>379</v>
      </c>
      <c r="E107" s="99">
        <v>13.343333333333334</v>
      </c>
      <c r="F107" s="99">
        <v>4.8866666666666667</v>
      </c>
      <c r="G107" s="99">
        <v>4.9433333333333334</v>
      </c>
      <c r="H107" s="99">
        <v>1.3433333333333335</v>
      </c>
      <c r="I107" s="99">
        <v>1.1166666666666667</v>
      </c>
      <c r="J107" s="99">
        <v>3.2266666666666666</v>
      </c>
      <c r="K107" s="99">
        <v>2.4466666666666668</v>
      </c>
      <c r="L107" s="99">
        <v>1.1100000000000001</v>
      </c>
      <c r="M107" s="99">
        <v>3.9433333333333334</v>
      </c>
      <c r="N107" s="99">
        <v>3.5533333333333332</v>
      </c>
      <c r="O107" s="99">
        <v>0.63</v>
      </c>
      <c r="P107" s="99">
        <v>1.71</v>
      </c>
      <c r="Q107" s="99">
        <v>3.9233333333333333</v>
      </c>
      <c r="R107" s="99">
        <v>4.0533333333333337</v>
      </c>
      <c r="S107" s="99">
        <v>5.1866666666666665</v>
      </c>
      <c r="T107" s="99">
        <v>2.8366666666666664</v>
      </c>
      <c r="U107" s="99">
        <v>4.6766666666666667</v>
      </c>
      <c r="V107" s="99">
        <v>1.4466666666666665</v>
      </c>
      <c r="W107" s="99">
        <v>2.14</v>
      </c>
      <c r="X107" s="99">
        <v>1.8166666666666667</v>
      </c>
      <c r="Y107" s="99">
        <v>19.8</v>
      </c>
      <c r="Z107" s="99">
        <v>4.47</v>
      </c>
      <c r="AA107" s="99">
        <v>3.0133333333333332</v>
      </c>
      <c r="AB107" s="99">
        <v>1.5166666666666666</v>
      </c>
      <c r="AC107" s="99">
        <v>3.0933333333333337</v>
      </c>
      <c r="AD107" s="99">
        <v>2.0500000000000003</v>
      </c>
      <c r="AE107" s="92">
        <v>848.66666666666663</v>
      </c>
      <c r="AF107" s="92">
        <v>274333.33333333331</v>
      </c>
      <c r="AG107" s="100">
        <v>4.8916666666667021</v>
      </c>
      <c r="AH107" s="92">
        <v>1094.5260698922168</v>
      </c>
      <c r="AI107" s="99" t="s">
        <v>829</v>
      </c>
      <c r="AJ107" s="99">
        <v>108.20034817100634</v>
      </c>
      <c r="AK107" s="99">
        <v>76.004674313151554</v>
      </c>
      <c r="AL107" s="99">
        <v>184.20502248415789</v>
      </c>
      <c r="AM107" s="99">
        <v>201.82244999999998</v>
      </c>
      <c r="AN107" s="99">
        <v>64</v>
      </c>
      <c r="AO107" s="101">
        <v>3.6336666666666666</v>
      </c>
      <c r="AP107" s="99">
        <v>142.16666666666666</v>
      </c>
      <c r="AQ107" s="99">
        <v>106.24</v>
      </c>
      <c r="AR107" s="99">
        <v>145.5</v>
      </c>
      <c r="AS107" s="99">
        <v>9.5533333333333328</v>
      </c>
      <c r="AT107" s="99">
        <v>459.12333333333339</v>
      </c>
      <c r="AU107" s="99">
        <v>5.5133333333333328</v>
      </c>
      <c r="AV107" s="99">
        <v>10.216666666666667</v>
      </c>
      <c r="AW107" s="99">
        <v>4.9633333333333338</v>
      </c>
      <c r="AX107" s="99">
        <v>24.556666666666668</v>
      </c>
      <c r="AY107" s="99">
        <v>33</v>
      </c>
      <c r="AZ107" s="99">
        <v>2.3400000000000003</v>
      </c>
      <c r="BA107" s="99">
        <v>1.0566666666666666</v>
      </c>
      <c r="BB107" s="99">
        <v>10.1</v>
      </c>
      <c r="BC107" s="99">
        <v>33.590000000000003</v>
      </c>
      <c r="BD107" s="99">
        <v>34.68</v>
      </c>
      <c r="BE107" s="99">
        <v>38.883333333333333</v>
      </c>
      <c r="BF107" s="99">
        <v>74.056666666666672</v>
      </c>
      <c r="BG107" s="99">
        <v>7.9899999999999993</v>
      </c>
      <c r="BH107" s="99">
        <v>11.426666666666668</v>
      </c>
      <c r="BI107" s="99">
        <v>10.833333333333334</v>
      </c>
      <c r="BJ107" s="99">
        <v>2.46</v>
      </c>
      <c r="BK107" s="99">
        <v>40</v>
      </c>
      <c r="BL107" s="99">
        <v>8.4833333333333325</v>
      </c>
      <c r="BM107" s="99">
        <v>10.58</v>
      </c>
    </row>
    <row r="108" spans="1:65" x14ac:dyDescent="0.15">
      <c r="A108" s="13">
        <v>2026740400</v>
      </c>
      <c r="B108" s="14" t="s">
        <v>377</v>
      </c>
      <c r="C108" s="14" t="s">
        <v>822</v>
      </c>
      <c r="D108" s="14" t="s">
        <v>823</v>
      </c>
      <c r="E108" s="99">
        <v>13.17003677202502</v>
      </c>
      <c r="F108" s="99">
        <v>4.8978621801448341</v>
      </c>
      <c r="G108" s="99">
        <v>4.9224470097499653</v>
      </c>
      <c r="H108" s="99">
        <v>2.9692990588217651</v>
      </c>
      <c r="I108" s="99">
        <v>1.0771940813586245</v>
      </c>
      <c r="J108" s="99">
        <v>1.8699793799830571</v>
      </c>
      <c r="K108" s="99">
        <v>2.1967384188235246</v>
      </c>
      <c r="L108" s="99">
        <v>1.1654045654104337</v>
      </c>
      <c r="M108" s="99">
        <v>4.2900766509478165</v>
      </c>
      <c r="N108" s="99">
        <v>4.5237627659906599</v>
      </c>
      <c r="O108" s="99">
        <v>0.54044364033444292</v>
      </c>
      <c r="P108" s="99">
        <v>1.7102561477982234</v>
      </c>
      <c r="Q108" s="99">
        <v>3.9624561853202187</v>
      </c>
      <c r="R108" s="99">
        <v>3.857637654852283</v>
      </c>
      <c r="S108" s="99">
        <v>4.9963972777533359</v>
      </c>
      <c r="T108" s="99">
        <v>2.235178237553074</v>
      </c>
      <c r="U108" s="99">
        <v>4.3735935230382941</v>
      </c>
      <c r="V108" s="99">
        <v>1.2790038808948534</v>
      </c>
      <c r="W108" s="99">
        <v>1.9428407799188723</v>
      </c>
      <c r="X108" s="99">
        <v>2.6382733237651261</v>
      </c>
      <c r="Y108" s="99">
        <v>19.584529525200136</v>
      </c>
      <c r="Z108" s="99">
        <v>4.4632491833213566</v>
      </c>
      <c r="AA108" s="99">
        <v>3.0328821152050858</v>
      </c>
      <c r="AB108" s="99">
        <v>0.8782097255450122</v>
      </c>
      <c r="AC108" s="99">
        <v>2.5341462526062251</v>
      </c>
      <c r="AD108" s="99">
        <v>1.9746672635389368</v>
      </c>
      <c r="AE108" s="92">
        <v>753.35664171347901</v>
      </c>
      <c r="AF108" s="92">
        <v>317986.40348045033</v>
      </c>
      <c r="AG108" s="100">
        <v>5.1612799951787336</v>
      </c>
      <c r="AH108" s="92">
        <v>1330.8289279676649</v>
      </c>
      <c r="AI108" s="99" t="s">
        <v>829</v>
      </c>
      <c r="AJ108" s="99">
        <v>92.584845584175056</v>
      </c>
      <c r="AK108" s="99">
        <v>69.923973527974013</v>
      </c>
      <c r="AL108" s="99">
        <v>162.50881911214907</v>
      </c>
      <c r="AM108" s="99">
        <v>193.48458701473112</v>
      </c>
      <c r="AN108" s="99">
        <v>47.889250575337407</v>
      </c>
      <c r="AO108" s="101">
        <v>3.671323484569204</v>
      </c>
      <c r="AP108" s="99">
        <v>192.5790690386049</v>
      </c>
      <c r="AQ108" s="99">
        <v>132.8851848258831</v>
      </c>
      <c r="AR108" s="99">
        <v>94.025929917393753</v>
      </c>
      <c r="AS108" s="99">
        <v>9.5761437196431256</v>
      </c>
      <c r="AT108" s="99">
        <v>491.43540160513606</v>
      </c>
      <c r="AU108" s="99">
        <v>5.3483702626154503</v>
      </c>
      <c r="AV108" s="99">
        <v>13.412738495283831</v>
      </c>
      <c r="AW108" s="99">
        <v>4.4074616119626127</v>
      </c>
      <c r="AX108" s="99">
        <v>13.967760568372819</v>
      </c>
      <c r="AY108" s="99">
        <v>31.057103377919319</v>
      </c>
      <c r="AZ108" s="99">
        <v>2.0500819882885102</v>
      </c>
      <c r="BA108" s="99">
        <v>0.98856054198283072</v>
      </c>
      <c r="BB108" s="99">
        <v>14.811545988796437</v>
      </c>
      <c r="BC108" s="99">
        <v>26.425095285741516</v>
      </c>
      <c r="BD108" s="99">
        <v>24.260098128987337</v>
      </c>
      <c r="BE108" s="99">
        <v>24.741098758944091</v>
      </c>
      <c r="BF108" s="99">
        <v>101.37984625434831</v>
      </c>
      <c r="BG108" s="99">
        <v>4.8415957112419612</v>
      </c>
      <c r="BH108" s="99">
        <v>11.371221763443826</v>
      </c>
      <c r="BI108" s="99">
        <v>11.947512996329253</v>
      </c>
      <c r="BJ108" s="99">
        <v>3.8094019560547294</v>
      </c>
      <c r="BK108" s="99">
        <v>51.453990506657362</v>
      </c>
      <c r="BL108" s="99">
        <v>9.0286095129780026</v>
      </c>
      <c r="BM108" s="99">
        <v>8.4439338352348461</v>
      </c>
    </row>
    <row r="109" spans="1:65" x14ac:dyDescent="0.15">
      <c r="A109" s="13">
        <v>2031740650</v>
      </c>
      <c r="B109" s="14" t="s">
        <v>377</v>
      </c>
      <c r="C109" s="14" t="s">
        <v>380</v>
      </c>
      <c r="D109" s="14" t="s">
        <v>381</v>
      </c>
      <c r="E109" s="99">
        <v>13.373333333333335</v>
      </c>
      <c r="F109" s="99">
        <v>4.9366666666666674</v>
      </c>
      <c r="G109" s="99">
        <v>4.92</v>
      </c>
      <c r="H109" s="99">
        <v>1.4133333333333333</v>
      </c>
      <c r="I109" s="99">
        <v>1.0766666666666667</v>
      </c>
      <c r="J109" s="99">
        <v>2.3333333333333335</v>
      </c>
      <c r="K109" s="99">
        <v>1.7533333333333332</v>
      </c>
      <c r="L109" s="99">
        <v>1.0566666666666666</v>
      </c>
      <c r="M109" s="99">
        <v>4.1000000000000005</v>
      </c>
      <c r="N109" s="99">
        <v>2.5233333333333334</v>
      </c>
      <c r="O109" s="99">
        <v>0.49333333333333335</v>
      </c>
      <c r="P109" s="99">
        <v>1.75</v>
      </c>
      <c r="Q109" s="99">
        <v>3.8333333333333335</v>
      </c>
      <c r="R109" s="99">
        <v>3.59</v>
      </c>
      <c r="S109" s="99">
        <v>4.8600000000000003</v>
      </c>
      <c r="T109" s="99">
        <v>2.2966666666666669</v>
      </c>
      <c r="U109" s="99">
        <v>4.62</v>
      </c>
      <c r="V109" s="99">
        <v>1.3033333333333335</v>
      </c>
      <c r="W109" s="99">
        <v>2.0266666666666668</v>
      </c>
      <c r="X109" s="99">
        <v>1.9600000000000002</v>
      </c>
      <c r="Y109" s="99">
        <v>18.796666666666667</v>
      </c>
      <c r="Z109" s="99">
        <v>4.91</v>
      </c>
      <c r="AA109" s="99">
        <v>2.92</v>
      </c>
      <c r="AB109" s="99">
        <v>1.25</v>
      </c>
      <c r="AC109" s="99">
        <v>3.0466666666666669</v>
      </c>
      <c r="AD109" s="99">
        <v>2.0933333333333333</v>
      </c>
      <c r="AE109" s="92">
        <v>988.33333333333337</v>
      </c>
      <c r="AF109" s="92">
        <v>401822.33333333331</v>
      </c>
      <c r="AG109" s="100">
        <v>4.6852777777778698</v>
      </c>
      <c r="AH109" s="92">
        <v>1549.6327341165791</v>
      </c>
      <c r="AI109" s="99" t="s">
        <v>829</v>
      </c>
      <c r="AJ109" s="99">
        <v>98.29899358385228</v>
      </c>
      <c r="AK109" s="99">
        <v>70.940327357862046</v>
      </c>
      <c r="AL109" s="99">
        <v>169.23932094171431</v>
      </c>
      <c r="AM109" s="99">
        <v>198.02455</v>
      </c>
      <c r="AN109" s="99">
        <v>58</v>
      </c>
      <c r="AO109" s="101">
        <v>3.69</v>
      </c>
      <c r="AP109" s="99">
        <v>173.16666666666666</v>
      </c>
      <c r="AQ109" s="99">
        <v>144.16666666666666</v>
      </c>
      <c r="AR109" s="99">
        <v>114.83333333333333</v>
      </c>
      <c r="AS109" s="99">
        <v>9.4066666666666663</v>
      </c>
      <c r="AT109" s="99">
        <v>493.33333333333331</v>
      </c>
      <c r="AU109" s="99">
        <v>5.3900000000000006</v>
      </c>
      <c r="AV109" s="99">
        <v>10.156666666666666</v>
      </c>
      <c r="AW109" s="99">
        <v>4.29</v>
      </c>
      <c r="AX109" s="99">
        <v>17.333333333333332</v>
      </c>
      <c r="AY109" s="99">
        <v>36.666666666666664</v>
      </c>
      <c r="AZ109" s="99">
        <v>2.186666666666667</v>
      </c>
      <c r="BA109" s="99">
        <v>1.0900000000000001</v>
      </c>
      <c r="BB109" s="99">
        <v>19.323333333333334</v>
      </c>
      <c r="BC109" s="99">
        <v>30.99</v>
      </c>
      <c r="BD109" s="99">
        <v>28.656666666666666</v>
      </c>
      <c r="BE109" s="99">
        <v>30.823333333333334</v>
      </c>
      <c r="BF109" s="99">
        <v>55</v>
      </c>
      <c r="BG109" s="99">
        <v>9.1788888888888902</v>
      </c>
      <c r="BH109" s="99">
        <v>14.666666666666666</v>
      </c>
      <c r="BI109" s="99">
        <v>27.5</v>
      </c>
      <c r="BJ109" s="99">
        <v>3.39</v>
      </c>
      <c r="BK109" s="99">
        <v>64</v>
      </c>
      <c r="BL109" s="99">
        <v>9.99</v>
      </c>
      <c r="BM109" s="99">
        <v>10.49</v>
      </c>
    </row>
    <row r="110" spans="1:65" x14ac:dyDescent="0.15">
      <c r="A110" s="13">
        <v>2038260700</v>
      </c>
      <c r="B110" s="14" t="s">
        <v>377</v>
      </c>
      <c r="C110" s="14" t="s">
        <v>382</v>
      </c>
      <c r="D110" s="14" t="s">
        <v>383</v>
      </c>
      <c r="E110" s="99">
        <v>12.479999999999999</v>
      </c>
      <c r="F110" s="99">
        <v>4.3</v>
      </c>
      <c r="G110" s="99">
        <v>4.8899999999999997</v>
      </c>
      <c r="H110" s="99">
        <v>1.1966666666666668</v>
      </c>
      <c r="I110" s="99">
        <v>1.0433333333333332</v>
      </c>
      <c r="J110" s="99">
        <v>1.53</v>
      </c>
      <c r="K110" s="99">
        <v>2.0666666666666664</v>
      </c>
      <c r="L110" s="99">
        <v>1.04</v>
      </c>
      <c r="M110" s="99">
        <v>4.29</v>
      </c>
      <c r="N110" s="99">
        <v>3.69</v>
      </c>
      <c r="O110" s="99">
        <v>0.52333333333333332</v>
      </c>
      <c r="P110" s="99">
        <v>1.74</v>
      </c>
      <c r="Q110" s="99">
        <v>3.9833333333333329</v>
      </c>
      <c r="R110" s="99">
        <v>3.9233333333333333</v>
      </c>
      <c r="S110" s="99">
        <v>5.1433333333333335</v>
      </c>
      <c r="T110" s="99">
        <v>2.2466666666666666</v>
      </c>
      <c r="U110" s="99">
        <v>4.5566666666666658</v>
      </c>
      <c r="V110" s="99">
        <v>1.1466666666666667</v>
      </c>
      <c r="W110" s="99">
        <v>2.02</v>
      </c>
      <c r="X110" s="99">
        <v>1.8399999999999999</v>
      </c>
      <c r="Y110" s="99">
        <v>20.55</v>
      </c>
      <c r="Z110" s="99">
        <v>4.4333333333333336</v>
      </c>
      <c r="AA110" s="99">
        <v>3.1533333333333338</v>
      </c>
      <c r="AB110" s="99">
        <v>0.87333333333333341</v>
      </c>
      <c r="AC110" s="99">
        <v>2.7266666666666666</v>
      </c>
      <c r="AD110" s="99">
        <v>2.1733333333333338</v>
      </c>
      <c r="AE110" s="92">
        <v>718.44666666666672</v>
      </c>
      <c r="AF110" s="92">
        <v>331850</v>
      </c>
      <c r="AG110" s="100">
        <v>5.0766666666666742</v>
      </c>
      <c r="AH110" s="92">
        <v>1358.5727624526396</v>
      </c>
      <c r="AI110" s="99" t="s">
        <v>829</v>
      </c>
      <c r="AJ110" s="99">
        <v>91.459806524154999</v>
      </c>
      <c r="AK110" s="99">
        <v>66.574297968080273</v>
      </c>
      <c r="AL110" s="99">
        <v>158.03410449223526</v>
      </c>
      <c r="AM110" s="99">
        <v>202.42245000000003</v>
      </c>
      <c r="AN110" s="99">
        <v>63.206666666666671</v>
      </c>
      <c r="AO110" s="101">
        <v>3.6043333333333334</v>
      </c>
      <c r="AP110" s="99">
        <v>86.333333333333329</v>
      </c>
      <c r="AQ110" s="99">
        <v>113.33333333333333</v>
      </c>
      <c r="AR110" s="99">
        <v>95.5</v>
      </c>
      <c r="AS110" s="99">
        <v>9.1233333333333331</v>
      </c>
      <c r="AT110" s="99">
        <v>517.9</v>
      </c>
      <c r="AU110" s="99">
        <v>4.6399999999999997</v>
      </c>
      <c r="AV110" s="99">
        <v>12.923333333333334</v>
      </c>
      <c r="AW110" s="99">
        <v>4.99</v>
      </c>
      <c r="AX110" s="99">
        <v>14.833333333333334</v>
      </c>
      <c r="AY110" s="99">
        <v>41.666666666666664</v>
      </c>
      <c r="AZ110" s="99">
        <v>2.2966666666666669</v>
      </c>
      <c r="BA110" s="99">
        <v>0.98999999999999988</v>
      </c>
      <c r="BB110" s="99">
        <v>11</v>
      </c>
      <c r="BC110" s="99">
        <v>31.656666666666666</v>
      </c>
      <c r="BD110" s="99">
        <v>30.596666666666664</v>
      </c>
      <c r="BE110" s="99">
        <v>31.323333333333334</v>
      </c>
      <c r="BF110" s="99">
        <v>57.5</v>
      </c>
      <c r="BG110" s="99">
        <v>15.511111111111111</v>
      </c>
      <c r="BH110" s="99">
        <v>6.19</v>
      </c>
      <c r="BI110" s="99">
        <v>10.6</v>
      </c>
      <c r="BJ110" s="99">
        <v>2.17</v>
      </c>
      <c r="BK110" s="99">
        <v>45.833333333333336</v>
      </c>
      <c r="BL110" s="99">
        <v>9.1666666666666661</v>
      </c>
      <c r="BM110" s="99">
        <v>10.94</v>
      </c>
    </row>
    <row r="111" spans="1:65" x14ac:dyDescent="0.15">
      <c r="A111" s="13">
        <v>2041460750</v>
      </c>
      <c r="B111" s="14" t="s">
        <v>377</v>
      </c>
      <c r="C111" s="14" t="s">
        <v>384</v>
      </c>
      <c r="D111" s="14" t="s">
        <v>385</v>
      </c>
      <c r="E111" s="99">
        <v>12.426666666666668</v>
      </c>
      <c r="F111" s="99">
        <v>3.8766666666666665</v>
      </c>
      <c r="G111" s="99">
        <v>4.6733333333333329</v>
      </c>
      <c r="H111" s="99">
        <v>1.2066666666666668</v>
      </c>
      <c r="I111" s="99">
        <v>0.97333333333333327</v>
      </c>
      <c r="J111" s="99">
        <v>1.7466666666666668</v>
      </c>
      <c r="K111" s="99">
        <v>1.4466666666666665</v>
      </c>
      <c r="L111" s="99">
        <v>1.01</v>
      </c>
      <c r="M111" s="99">
        <v>4.24</v>
      </c>
      <c r="N111" s="99">
        <v>3.0500000000000003</v>
      </c>
      <c r="O111" s="99">
        <v>0.53666666666666674</v>
      </c>
      <c r="P111" s="99">
        <v>1.6066666666666667</v>
      </c>
      <c r="Q111" s="99">
        <v>3.8833333333333333</v>
      </c>
      <c r="R111" s="99">
        <v>3.34</v>
      </c>
      <c r="S111" s="99">
        <v>4.66</v>
      </c>
      <c r="T111" s="99">
        <v>2.1533333333333333</v>
      </c>
      <c r="U111" s="99">
        <v>4.5566666666666658</v>
      </c>
      <c r="V111" s="99">
        <v>1.1733333333333333</v>
      </c>
      <c r="W111" s="99">
        <v>1.9866666666666666</v>
      </c>
      <c r="X111" s="99">
        <v>1.8800000000000001</v>
      </c>
      <c r="Y111" s="99">
        <v>19.626666666666669</v>
      </c>
      <c r="Z111" s="99">
        <v>4.09</v>
      </c>
      <c r="AA111" s="99">
        <v>2.6299999999999994</v>
      </c>
      <c r="AB111" s="99">
        <v>0.85</v>
      </c>
      <c r="AC111" s="99">
        <v>2.5099999999999998</v>
      </c>
      <c r="AD111" s="99">
        <v>2.0466666666666664</v>
      </c>
      <c r="AE111" s="92">
        <v>793.21999999999991</v>
      </c>
      <c r="AF111" s="92">
        <v>324316.66666666669</v>
      </c>
      <c r="AG111" s="100">
        <v>4.9166666666666989</v>
      </c>
      <c r="AH111" s="92">
        <v>1294.5142402764843</v>
      </c>
      <c r="AI111" s="99" t="s">
        <v>829</v>
      </c>
      <c r="AJ111" s="99">
        <v>97.555658732397035</v>
      </c>
      <c r="AK111" s="99">
        <v>70.623405596620188</v>
      </c>
      <c r="AL111" s="99">
        <v>168.17906432901722</v>
      </c>
      <c r="AM111" s="99">
        <v>198.22454999999999</v>
      </c>
      <c r="AN111" s="99">
        <v>51.446666666666665</v>
      </c>
      <c r="AO111" s="101">
        <v>3.4469999999999996</v>
      </c>
      <c r="AP111" s="99">
        <v>187.83333333333334</v>
      </c>
      <c r="AQ111" s="99">
        <v>123.89</v>
      </c>
      <c r="AR111" s="99">
        <v>83.776666666666657</v>
      </c>
      <c r="AS111" s="99">
        <v>9.5733333333333324</v>
      </c>
      <c r="AT111" s="99">
        <v>493.86333333333329</v>
      </c>
      <c r="AU111" s="99">
        <v>5.19</v>
      </c>
      <c r="AV111" s="99">
        <v>10.360000000000001</v>
      </c>
      <c r="AW111" s="99">
        <v>4.2399999999999993</v>
      </c>
      <c r="AX111" s="99">
        <v>19</v>
      </c>
      <c r="AY111" s="99">
        <v>27.5</v>
      </c>
      <c r="AZ111" s="99">
        <v>1.9733333333333334</v>
      </c>
      <c r="BA111" s="99">
        <v>0.98999999999999988</v>
      </c>
      <c r="BB111" s="99">
        <v>16.7</v>
      </c>
      <c r="BC111" s="99">
        <v>24.06</v>
      </c>
      <c r="BD111" s="99">
        <v>22.47</v>
      </c>
      <c r="BE111" s="99">
        <v>28.706666666666667</v>
      </c>
      <c r="BF111" s="99">
        <v>67.206666666666663</v>
      </c>
      <c r="BG111" s="99">
        <v>4.0783333333333331</v>
      </c>
      <c r="BH111" s="99">
        <v>6.4899999999999993</v>
      </c>
      <c r="BI111" s="99">
        <v>10</v>
      </c>
      <c r="BJ111" s="99">
        <v>2.3699999999999997</v>
      </c>
      <c r="BK111" s="99">
        <v>48.833333333333336</v>
      </c>
      <c r="BL111" s="99">
        <v>8.6300000000000008</v>
      </c>
      <c r="BM111" s="99">
        <v>11.100000000000001</v>
      </c>
    </row>
    <row r="112" spans="1:65" x14ac:dyDescent="0.15">
      <c r="A112" s="13">
        <v>2045820800</v>
      </c>
      <c r="B112" s="14" t="s">
        <v>377</v>
      </c>
      <c r="C112" s="14" t="s">
        <v>386</v>
      </c>
      <c r="D112" s="14" t="s">
        <v>387</v>
      </c>
      <c r="E112" s="99">
        <v>10.17</v>
      </c>
      <c r="F112" s="99">
        <v>4.0066666666666668</v>
      </c>
      <c r="G112" s="99">
        <v>4.6499999999999995</v>
      </c>
      <c r="H112" s="99">
        <v>1.1766666666666667</v>
      </c>
      <c r="I112" s="99">
        <v>0.95333333333333325</v>
      </c>
      <c r="J112" s="99">
        <v>1.5433333333333332</v>
      </c>
      <c r="K112" s="99">
        <v>1.7099999999999997</v>
      </c>
      <c r="L112" s="99">
        <v>1.0266666666666666</v>
      </c>
      <c r="M112" s="99">
        <v>3.4033333333333329</v>
      </c>
      <c r="N112" s="99">
        <v>2.6433333333333335</v>
      </c>
      <c r="O112" s="99">
        <v>0.45666666666666661</v>
      </c>
      <c r="P112" s="99">
        <v>1.5133333333333334</v>
      </c>
      <c r="Q112" s="99">
        <v>2.6133333333333333</v>
      </c>
      <c r="R112" s="99">
        <v>3.23</v>
      </c>
      <c r="S112" s="99">
        <v>3.81</v>
      </c>
      <c r="T112" s="99">
        <v>2.2466666666666666</v>
      </c>
      <c r="U112" s="99">
        <v>3.33</v>
      </c>
      <c r="V112" s="99">
        <v>0.9900000000000001</v>
      </c>
      <c r="W112" s="99">
        <v>1.46</v>
      </c>
      <c r="X112" s="99">
        <v>1.82</v>
      </c>
      <c r="Y112" s="99">
        <v>17.966666666666669</v>
      </c>
      <c r="Z112" s="99">
        <v>3.5433333333333334</v>
      </c>
      <c r="AA112" s="99">
        <v>3.2833333333333332</v>
      </c>
      <c r="AB112" s="99">
        <v>1.06</v>
      </c>
      <c r="AC112" s="99">
        <v>2.8733333333333335</v>
      </c>
      <c r="AD112" s="99">
        <v>1.93</v>
      </c>
      <c r="AE112" s="92">
        <v>833.54333333333341</v>
      </c>
      <c r="AF112" s="92">
        <v>375109.16666666669</v>
      </c>
      <c r="AG112" s="100">
        <v>4.7245833333334133</v>
      </c>
      <c r="AH112" s="92">
        <v>1462.3785413513313</v>
      </c>
      <c r="AI112" s="99" t="s">
        <v>829</v>
      </c>
      <c r="AJ112" s="99">
        <v>84.167485988279509</v>
      </c>
      <c r="AK112" s="99">
        <v>72.184345530493786</v>
      </c>
      <c r="AL112" s="99">
        <v>156.35183151877328</v>
      </c>
      <c r="AM112" s="99">
        <v>199.59315000000001</v>
      </c>
      <c r="AN112" s="99">
        <v>54.449999999999996</v>
      </c>
      <c r="AO112" s="101">
        <v>3.5619999999999998</v>
      </c>
      <c r="AP112" s="99">
        <v>120.52666666666669</v>
      </c>
      <c r="AQ112" s="99">
        <v>126.75</v>
      </c>
      <c r="AR112" s="99">
        <v>102.02</v>
      </c>
      <c r="AS112" s="99">
        <v>9.2933333333333348</v>
      </c>
      <c r="AT112" s="99">
        <v>482.99</v>
      </c>
      <c r="AU112" s="99">
        <v>4.873333333333334</v>
      </c>
      <c r="AV112" s="99">
        <v>8.0299999999999994</v>
      </c>
      <c r="AW112" s="99">
        <v>4.5433333333333339</v>
      </c>
      <c r="AX112" s="99">
        <v>17.296666666666667</v>
      </c>
      <c r="AY112" s="99">
        <v>33.013333333333328</v>
      </c>
      <c r="AZ112" s="99">
        <v>1.9533333333333331</v>
      </c>
      <c r="BA112" s="99">
        <v>1.1933333333333334</v>
      </c>
      <c r="BB112" s="99">
        <v>12.366666666666665</v>
      </c>
      <c r="BC112" s="99">
        <v>20.25</v>
      </c>
      <c r="BD112" s="99">
        <v>17.226666666666663</v>
      </c>
      <c r="BE112" s="99">
        <v>17.893333333333334</v>
      </c>
      <c r="BF112" s="99">
        <v>53.146666666666668</v>
      </c>
      <c r="BG112" s="99">
        <v>6.9994444444444435</v>
      </c>
      <c r="BH112" s="99">
        <v>12.08</v>
      </c>
      <c r="BI112" s="99">
        <v>14.5</v>
      </c>
      <c r="BJ112" s="99">
        <v>2.3533333333333331</v>
      </c>
      <c r="BK112" s="99">
        <v>46.933333333333337</v>
      </c>
      <c r="BL112" s="99">
        <v>8.8233333333333324</v>
      </c>
      <c r="BM112" s="99">
        <v>8.086666666666666</v>
      </c>
    </row>
    <row r="113" spans="1:65" x14ac:dyDescent="0.15">
      <c r="A113" s="13">
        <v>2048620900</v>
      </c>
      <c r="B113" s="14" t="s">
        <v>377</v>
      </c>
      <c r="C113" s="14" t="s">
        <v>388</v>
      </c>
      <c r="D113" s="14" t="s">
        <v>389</v>
      </c>
      <c r="E113" s="99">
        <v>13.7125205985612</v>
      </c>
      <c r="F113" s="99">
        <v>5.1130645630249649</v>
      </c>
      <c r="G113" s="99">
        <v>5.0151779173207727</v>
      </c>
      <c r="H113" s="99">
        <v>1.6255765185452382</v>
      </c>
      <c r="I113" s="99">
        <v>1.1893623882205364</v>
      </c>
      <c r="J113" s="99">
        <v>2.0465613038560924</v>
      </c>
      <c r="K113" s="99">
        <v>1.945693656173817</v>
      </c>
      <c r="L113" s="99">
        <v>1.1242267149785454</v>
      </c>
      <c r="M113" s="99">
        <v>4.2062521073353789</v>
      </c>
      <c r="N113" s="99">
        <v>2.7809036742381452</v>
      </c>
      <c r="O113" s="99">
        <v>0.56380162035302295</v>
      </c>
      <c r="P113" s="99">
        <v>1.6704229626046063</v>
      </c>
      <c r="Q113" s="99">
        <v>3.6711424689616456</v>
      </c>
      <c r="R113" s="99">
        <v>4.1526221204097871</v>
      </c>
      <c r="S113" s="99">
        <v>4.9452032398896062</v>
      </c>
      <c r="T113" s="99">
        <v>3.5146218453695419</v>
      </c>
      <c r="U113" s="99">
        <v>4.8607355270730732</v>
      </c>
      <c r="V113" s="99">
        <v>1.2297873181748964</v>
      </c>
      <c r="W113" s="99">
        <v>1.9404393806079305</v>
      </c>
      <c r="X113" s="99">
        <v>2.294217943864636</v>
      </c>
      <c r="Y113" s="99">
        <v>19.804331847691216</v>
      </c>
      <c r="Z113" s="99">
        <v>5.3800309956658525</v>
      </c>
      <c r="AA113" s="99">
        <v>3.6655231392577527</v>
      </c>
      <c r="AB113" s="99">
        <v>1.1059739824898622</v>
      </c>
      <c r="AC113" s="99">
        <v>3.1911985116399357</v>
      </c>
      <c r="AD113" s="99">
        <v>2.1219265985915006</v>
      </c>
      <c r="AE113" s="92">
        <v>978.1876881102163</v>
      </c>
      <c r="AF113" s="92">
        <v>314516.18508407619</v>
      </c>
      <c r="AG113" s="100">
        <v>4.8318962208092664</v>
      </c>
      <c r="AH113" s="92">
        <v>1252.4933523616673</v>
      </c>
      <c r="AI113" s="99" t="s">
        <v>829</v>
      </c>
      <c r="AJ113" s="99">
        <v>93.161928895925328</v>
      </c>
      <c r="AK113" s="99">
        <v>71.971334765554786</v>
      </c>
      <c r="AL113" s="99">
        <v>165.1332636614801</v>
      </c>
      <c r="AM113" s="99">
        <v>198.70007511032691</v>
      </c>
      <c r="AN113" s="99">
        <v>55.474351021147676</v>
      </c>
      <c r="AO113" s="101">
        <v>3.7483620179156811</v>
      </c>
      <c r="AP113" s="99">
        <v>162.05863667103696</v>
      </c>
      <c r="AQ113" s="99">
        <v>106.35935297523049</v>
      </c>
      <c r="AR113" s="99">
        <v>92.386517025059092</v>
      </c>
      <c r="AS113" s="99">
        <v>9.515560715467414</v>
      </c>
      <c r="AT113" s="99">
        <v>495.7941044166198</v>
      </c>
      <c r="AU113" s="99">
        <v>4.4101782663102673</v>
      </c>
      <c r="AV113" s="99">
        <v>11.850767522168402</v>
      </c>
      <c r="AW113" s="99">
        <v>4.345021458333866</v>
      </c>
      <c r="AX113" s="99">
        <v>22.464414327985764</v>
      </c>
      <c r="AY113" s="99">
        <v>41.301330274022327</v>
      </c>
      <c r="AZ113" s="99">
        <v>2.3026873863970558</v>
      </c>
      <c r="BA113" s="99">
        <v>1.011864795356221</v>
      </c>
      <c r="BB113" s="99">
        <v>15.719746854946488</v>
      </c>
      <c r="BC113" s="99">
        <v>51.007267287617061</v>
      </c>
      <c r="BD113" s="99">
        <v>33.521022247742664</v>
      </c>
      <c r="BE113" s="99">
        <v>55.750333688177399</v>
      </c>
      <c r="BF113" s="99">
        <v>81.459990054641139</v>
      </c>
      <c r="BG113" s="99">
        <v>10.09282200130526</v>
      </c>
      <c r="BH113" s="99">
        <v>10.225957252336501</v>
      </c>
      <c r="BI113" s="99">
        <v>13.34289414000623</v>
      </c>
      <c r="BJ113" s="99">
        <v>2.8698538784557637</v>
      </c>
      <c r="BK113" s="99">
        <v>50.587748760803798</v>
      </c>
      <c r="BL113" s="99">
        <v>9.1323021723972193</v>
      </c>
      <c r="BM113" s="99">
        <v>10.235041566253992</v>
      </c>
    </row>
    <row r="114" spans="1:65" x14ac:dyDescent="0.15">
      <c r="A114" s="13">
        <v>2130460600</v>
      </c>
      <c r="B114" s="14" t="s">
        <v>390</v>
      </c>
      <c r="C114" s="14" t="s">
        <v>391</v>
      </c>
      <c r="D114" s="14" t="s">
        <v>392</v>
      </c>
      <c r="E114" s="99">
        <v>13.646666666666667</v>
      </c>
      <c r="F114" s="99">
        <v>5.3866666666666667</v>
      </c>
      <c r="G114" s="99">
        <v>4.75</v>
      </c>
      <c r="H114" s="99">
        <v>1.2566666666666666</v>
      </c>
      <c r="I114" s="99">
        <v>1.04</v>
      </c>
      <c r="J114" s="99">
        <v>2.02</v>
      </c>
      <c r="K114" s="99">
        <v>1.7966666666666669</v>
      </c>
      <c r="L114" s="99">
        <v>1.1100000000000001</v>
      </c>
      <c r="M114" s="99">
        <v>4.18</v>
      </c>
      <c r="N114" s="99">
        <v>3.23</v>
      </c>
      <c r="O114" s="99">
        <v>0.57999999999999996</v>
      </c>
      <c r="P114" s="99">
        <v>1.7299999999999998</v>
      </c>
      <c r="Q114" s="99">
        <v>3.9766666666666666</v>
      </c>
      <c r="R114" s="99">
        <v>3.65</v>
      </c>
      <c r="S114" s="99">
        <v>4.54</v>
      </c>
      <c r="T114" s="99">
        <v>2.1800000000000002</v>
      </c>
      <c r="U114" s="99">
        <v>4.3033333333333337</v>
      </c>
      <c r="V114" s="99">
        <v>1.2833333333333334</v>
      </c>
      <c r="W114" s="99">
        <v>1.9466666666666665</v>
      </c>
      <c r="X114" s="99">
        <v>1.8933333333333333</v>
      </c>
      <c r="Y114" s="99">
        <v>20</v>
      </c>
      <c r="Z114" s="99">
        <v>4.4466666666666663</v>
      </c>
      <c r="AA114" s="99">
        <v>3.0233333333333334</v>
      </c>
      <c r="AB114" s="99">
        <v>0.8833333333333333</v>
      </c>
      <c r="AC114" s="99">
        <v>2.9033333333333338</v>
      </c>
      <c r="AD114" s="99">
        <v>2.0299999999999998</v>
      </c>
      <c r="AE114" s="92">
        <v>981.66666666666663</v>
      </c>
      <c r="AF114" s="92">
        <v>351975</v>
      </c>
      <c r="AG114" s="100">
        <v>4.7129166666666871</v>
      </c>
      <c r="AH114" s="92">
        <v>1376.0318508346852</v>
      </c>
      <c r="AI114" s="99" t="s">
        <v>829</v>
      </c>
      <c r="AJ114" s="99">
        <v>90.874952282099272</v>
      </c>
      <c r="AK114" s="99">
        <v>109.72254400112115</v>
      </c>
      <c r="AL114" s="99">
        <v>200.59749628322044</v>
      </c>
      <c r="AM114" s="99">
        <v>189.79835000000003</v>
      </c>
      <c r="AN114" s="99">
        <v>54.610000000000007</v>
      </c>
      <c r="AO114" s="101">
        <v>3.7753333333333337</v>
      </c>
      <c r="AP114" s="99">
        <v>80.026666666666657</v>
      </c>
      <c r="AQ114" s="99">
        <v>97.283333333333346</v>
      </c>
      <c r="AR114" s="99">
        <v>98.166666666666671</v>
      </c>
      <c r="AS114" s="99">
        <v>9.4933333333333341</v>
      </c>
      <c r="AT114" s="99">
        <v>314.27333333333331</v>
      </c>
      <c r="AU114" s="99">
        <v>4.3033333333333337</v>
      </c>
      <c r="AV114" s="99">
        <v>10.546666666666665</v>
      </c>
      <c r="AW114" s="99">
        <v>4.4633333333333338</v>
      </c>
      <c r="AX114" s="99">
        <v>19.633333333333333</v>
      </c>
      <c r="AY114" s="99">
        <v>58.71</v>
      </c>
      <c r="AZ114" s="99">
        <v>2.3466666666666667</v>
      </c>
      <c r="BA114" s="99">
        <v>0.99333333333333329</v>
      </c>
      <c r="BB114" s="99">
        <v>14.87</v>
      </c>
      <c r="BC114" s="99">
        <v>52.926666666666677</v>
      </c>
      <c r="BD114" s="99">
        <v>40.073333333333331</v>
      </c>
      <c r="BE114" s="99">
        <v>53.76</v>
      </c>
      <c r="BF114" s="99">
        <v>104.89999999999999</v>
      </c>
      <c r="BG114" s="99">
        <v>12.221666666666669</v>
      </c>
      <c r="BH114" s="99">
        <v>11.833333333333334</v>
      </c>
      <c r="BI114" s="99">
        <v>16.833333333333332</v>
      </c>
      <c r="BJ114" s="99">
        <v>2.8466666666666662</v>
      </c>
      <c r="BK114" s="99">
        <v>58.009999999999991</v>
      </c>
      <c r="BL114" s="99">
        <v>9.8400000000000016</v>
      </c>
      <c r="BM114" s="99">
        <v>12.82</v>
      </c>
    </row>
    <row r="115" spans="1:65" x14ac:dyDescent="0.15">
      <c r="A115" s="13">
        <v>2131140700</v>
      </c>
      <c r="B115" s="14" t="s">
        <v>390</v>
      </c>
      <c r="C115" s="14" t="s">
        <v>393</v>
      </c>
      <c r="D115" s="14" t="s">
        <v>394</v>
      </c>
      <c r="E115" s="99">
        <v>14.49</v>
      </c>
      <c r="F115" s="99">
        <v>5.5866666666666669</v>
      </c>
      <c r="G115" s="99">
        <v>4.7166666666666677</v>
      </c>
      <c r="H115" s="99">
        <v>1.3466666666666667</v>
      </c>
      <c r="I115" s="99">
        <v>1.0266666666666666</v>
      </c>
      <c r="J115" s="99">
        <v>1.51</v>
      </c>
      <c r="K115" s="99">
        <v>1.4799999999999998</v>
      </c>
      <c r="L115" s="99">
        <v>1.08</v>
      </c>
      <c r="M115" s="99">
        <v>3.4166666666666665</v>
      </c>
      <c r="N115" s="99">
        <v>2.7366666666666668</v>
      </c>
      <c r="O115" s="99">
        <v>0.54999999999999993</v>
      </c>
      <c r="P115" s="99">
        <v>1.7933333333333332</v>
      </c>
      <c r="Q115" s="99">
        <v>3.78</v>
      </c>
      <c r="R115" s="99">
        <v>3.6133333333333333</v>
      </c>
      <c r="S115" s="99">
        <v>4.28</v>
      </c>
      <c r="T115" s="99">
        <v>2.31</v>
      </c>
      <c r="U115" s="99">
        <v>4.2666666666666666</v>
      </c>
      <c r="V115" s="99">
        <v>1.3</v>
      </c>
      <c r="W115" s="99">
        <v>1.9366666666666668</v>
      </c>
      <c r="X115" s="99">
        <v>1.8399999999999999</v>
      </c>
      <c r="Y115" s="99">
        <v>19.91</v>
      </c>
      <c r="Z115" s="99">
        <v>4.9033333333333333</v>
      </c>
      <c r="AA115" s="99">
        <v>3.1366666666666667</v>
      </c>
      <c r="AB115" s="99">
        <v>0.86333333333333329</v>
      </c>
      <c r="AC115" s="99">
        <v>3.6133333333333333</v>
      </c>
      <c r="AD115" s="99">
        <v>2.1566666666666667</v>
      </c>
      <c r="AE115" s="92">
        <v>1314.7533333333333</v>
      </c>
      <c r="AF115" s="92">
        <v>338400</v>
      </c>
      <c r="AG115" s="100">
        <v>4.2119444444446401</v>
      </c>
      <c r="AH115" s="92">
        <v>1247.9005446198346</v>
      </c>
      <c r="AI115" s="99" t="s">
        <v>829</v>
      </c>
      <c r="AJ115" s="99">
        <v>90.920216574721053</v>
      </c>
      <c r="AK115" s="99">
        <v>105.77596795993179</v>
      </c>
      <c r="AL115" s="99">
        <v>196.69618453465284</v>
      </c>
      <c r="AM115" s="99">
        <v>184.63310000000001</v>
      </c>
      <c r="AN115" s="99">
        <v>71.760000000000005</v>
      </c>
      <c r="AO115" s="101">
        <v>4.125</v>
      </c>
      <c r="AP115" s="99">
        <v>61.890000000000008</v>
      </c>
      <c r="AQ115" s="99">
        <v>82.5</v>
      </c>
      <c r="AR115" s="99">
        <v>87.223333333333343</v>
      </c>
      <c r="AS115" s="99">
        <v>9.7666666666666675</v>
      </c>
      <c r="AT115" s="99">
        <v>368.89000000000004</v>
      </c>
      <c r="AU115" s="99">
        <v>4.8666666666666671</v>
      </c>
      <c r="AV115" s="99">
        <v>12.656666666666666</v>
      </c>
      <c r="AW115" s="99">
        <v>4.4066666666666672</v>
      </c>
      <c r="AX115" s="99">
        <v>16.873333333333331</v>
      </c>
      <c r="AY115" s="99">
        <v>84.443333333333328</v>
      </c>
      <c r="AZ115" s="99">
        <v>2.69</v>
      </c>
      <c r="BA115" s="99">
        <v>0.96</v>
      </c>
      <c r="BB115" s="99">
        <v>19.566666666666666</v>
      </c>
      <c r="BC115" s="99">
        <v>45.49666666666667</v>
      </c>
      <c r="BD115" s="99">
        <v>37.5</v>
      </c>
      <c r="BE115" s="99">
        <v>44.386666666666663</v>
      </c>
      <c r="BF115" s="99">
        <v>77.333333333333329</v>
      </c>
      <c r="BG115" s="99">
        <v>9.9375</v>
      </c>
      <c r="BH115" s="99">
        <v>12.613333333333335</v>
      </c>
      <c r="BI115" s="99">
        <v>19.666666666666668</v>
      </c>
      <c r="BJ115" s="99">
        <v>2.93</v>
      </c>
      <c r="BK115" s="99">
        <v>64.556666666666672</v>
      </c>
      <c r="BL115" s="99">
        <v>9.1366666666666667</v>
      </c>
      <c r="BM115" s="99">
        <v>9.6</v>
      </c>
    </row>
    <row r="116" spans="1:65" x14ac:dyDescent="0.15">
      <c r="A116" s="13">
        <v>2210780100</v>
      </c>
      <c r="B116" s="14" t="s">
        <v>395</v>
      </c>
      <c r="C116" s="14" t="s">
        <v>396</v>
      </c>
      <c r="D116" s="14" t="s">
        <v>397</v>
      </c>
      <c r="E116" s="99">
        <v>13.550000000000002</v>
      </c>
      <c r="F116" s="99">
        <v>4.7566666666666668</v>
      </c>
      <c r="G116" s="99">
        <v>4.6166666666666663</v>
      </c>
      <c r="H116" s="99">
        <v>1.3500000000000003</v>
      </c>
      <c r="I116" s="99">
        <v>1.1066666666666667</v>
      </c>
      <c r="J116" s="99">
        <v>2.5533333333333332</v>
      </c>
      <c r="K116" s="99">
        <v>2.4333333333333331</v>
      </c>
      <c r="L116" s="99">
        <v>0.97000000000000008</v>
      </c>
      <c r="M116" s="99">
        <v>3.8800000000000003</v>
      </c>
      <c r="N116" s="99">
        <v>3.3533333333333331</v>
      </c>
      <c r="O116" s="99">
        <v>0.56999999999999995</v>
      </c>
      <c r="P116" s="99">
        <v>1.7666666666666666</v>
      </c>
      <c r="Q116" s="99">
        <v>4.18</v>
      </c>
      <c r="R116" s="99">
        <v>3.706666666666667</v>
      </c>
      <c r="S116" s="99">
        <v>5.0433333333333339</v>
      </c>
      <c r="T116" s="99">
        <v>2.2399999999999998</v>
      </c>
      <c r="U116" s="99">
        <v>4.5199999999999996</v>
      </c>
      <c r="V116" s="99">
        <v>1.3099999999999998</v>
      </c>
      <c r="W116" s="99">
        <v>1.8766666666666667</v>
      </c>
      <c r="X116" s="99">
        <v>1.8966666666666665</v>
      </c>
      <c r="Y116" s="99">
        <v>20.113333333333333</v>
      </c>
      <c r="Z116" s="99">
        <v>4.8033333333333337</v>
      </c>
      <c r="AA116" s="99">
        <v>3.1300000000000003</v>
      </c>
      <c r="AB116" s="99">
        <v>1.2433333333333334</v>
      </c>
      <c r="AC116" s="99">
        <v>3.1633333333333336</v>
      </c>
      <c r="AD116" s="99">
        <v>2.1999999999999997</v>
      </c>
      <c r="AE116" s="92">
        <v>921.16666666666663</v>
      </c>
      <c r="AF116" s="92">
        <v>365462</v>
      </c>
      <c r="AG116" s="100">
        <v>4.84</v>
      </c>
      <c r="AH116" s="92">
        <v>1446.9482437462677</v>
      </c>
      <c r="AI116" s="99">
        <v>193.51004134759827</v>
      </c>
      <c r="AJ116" s="99" t="s">
        <v>829</v>
      </c>
      <c r="AK116" s="99" t="s">
        <v>829</v>
      </c>
      <c r="AL116" s="99">
        <v>193.51004134759827</v>
      </c>
      <c r="AM116" s="99">
        <v>184.44709999999998</v>
      </c>
      <c r="AN116" s="99">
        <v>47.826666666666661</v>
      </c>
      <c r="AO116" s="101">
        <v>3.6053333333333337</v>
      </c>
      <c r="AP116" s="99">
        <v>114</v>
      </c>
      <c r="AQ116" s="99">
        <v>71.793333333333337</v>
      </c>
      <c r="AR116" s="99">
        <v>104.91666666666667</v>
      </c>
      <c r="AS116" s="99">
        <v>10.469999999999999</v>
      </c>
      <c r="AT116" s="99">
        <v>515.38</v>
      </c>
      <c r="AU116" s="99">
        <v>4.0333333333333332</v>
      </c>
      <c r="AV116" s="99">
        <v>9.8266666666666662</v>
      </c>
      <c r="AW116" s="99">
        <v>4.5233333333333334</v>
      </c>
      <c r="AX116" s="99">
        <v>16.943333333333332</v>
      </c>
      <c r="AY116" s="99">
        <v>31.5</v>
      </c>
      <c r="AZ116" s="99">
        <v>2.06</v>
      </c>
      <c r="BA116" s="99">
        <v>1.1299999999999999</v>
      </c>
      <c r="BB116" s="99">
        <v>15.049999999999999</v>
      </c>
      <c r="BC116" s="99">
        <v>29.206666666666663</v>
      </c>
      <c r="BD116" s="99">
        <v>18.153333333333332</v>
      </c>
      <c r="BE116" s="99">
        <v>33.826666666666668</v>
      </c>
      <c r="BF116" s="99">
        <v>80.333333333333329</v>
      </c>
      <c r="BG116" s="99">
        <v>6.110555555555556</v>
      </c>
      <c r="BH116" s="99">
        <v>9.9633333333333329</v>
      </c>
      <c r="BI116" s="99">
        <v>14.5</v>
      </c>
      <c r="BJ116" s="99">
        <v>3.11</v>
      </c>
      <c r="BK116" s="99">
        <v>54.199999999999996</v>
      </c>
      <c r="BL116" s="99">
        <v>9.8433333333333337</v>
      </c>
      <c r="BM116" s="99">
        <v>10.153333333333334</v>
      </c>
    </row>
    <row r="117" spans="1:65" x14ac:dyDescent="0.15">
      <c r="A117" s="13">
        <v>2212940200</v>
      </c>
      <c r="B117" s="14" t="s">
        <v>395</v>
      </c>
      <c r="C117" s="14" t="s">
        <v>398</v>
      </c>
      <c r="D117" s="14" t="s">
        <v>399</v>
      </c>
      <c r="E117" s="99">
        <v>13.083333333333334</v>
      </c>
      <c r="F117" s="99">
        <v>4.7600000000000007</v>
      </c>
      <c r="G117" s="99">
        <v>4.4866666666666672</v>
      </c>
      <c r="H117" s="99">
        <v>1.32</v>
      </c>
      <c r="I117" s="99">
        <v>1.1166666666666667</v>
      </c>
      <c r="J117" s="99">
        <v>2.4733333333333332</v>
      </c>
      <c r="K117" s="99">
        <v>2.1733333333333333</v>
      </c>
      <c r="L117" s="99">
        <v>1.07</v>
      </c>
      <c r="M117" s="99">
        <v>4.456666666666667</v>
      </c>
      <c r="N117" s="99">
        <v>3.9233333333333333</v>
      </c>
      <c r="O117" s="99">
        <v>0.59666666666666668</v>
      </c>
      <c r="P117" s="99">
        <v>1.7966666666666669</v>
      </c>
      <c r="Q117" s="99">
        <v>4.1433333333333335</v>
      </c>
      <c r="R117" s="99">
        <v>3.9633333333333334</v>
      </c>
      <c r="S117" s="99">
        <v>4.5366666666666662</v>
      </c>
      <c r="T117" s="99">
        <v>2.7266666666666666</v>
      </c>
      <c r="U117" s="99">
        <v>4.4733333333333336</v>
      </c>
      <c r="V117" s="99">
        <v>1.4400000000000002</v>
      </c>
      <c r="W117" s="99">
        <v>2.1633333333333336</v>
      </c>
      <c r="X117" s="99">
        <v>1.9400000000000002</v>
      </c>
      <c r="Y117" s="99">
        <v>21.406666666666666</v>
      </c>
      <c r="Z117" s="99">
        <v>5.8299999999999992</v>
      </c>
      <c r="AA117" s="99">
        <v>2.9600000000000004</v>
      </c>
      <c r="AB117" s="99">
        <v>1.4033333333333333</v>
      </c>
      <c r="AC117" s="99">
        <v>3.4233333333333333</v>
      </c>
      <c r="AD117" s="99">
        <v>2.2433333333333336</v>
      </c>
      <c r="AE117" s="92">
        <v>1192.5</v>
      </c>
      <c r="AF117" s="92">
        <v>414628.66666666669</v>
      </c>
      <c r="AG117" s="100">
        <v>4.8749999999999734</v>
      </c>
      <c r="AH117" s="92">
        <v>1650.1890193605966</v>
      </c>
      <c r="AI117" s="99">
        <v>100.83890717100616</v>
      </c>
      <c r="AJ117" s="99" t="s">
        <v>829</v>
      </c>
      <c r="AK117" s="99" t="s">
        <v>829</v>
      </c>
      <c r="AL117" s="99">
        <v>100.83890717100616</v>
      </c>
      <c r="AM117" s="99">
        <v>185.02919999999997</v>
      </c>
      <c r="AN117" s="99">
        <v>79.416666666666671</v>
      </c>
      <c r="AO117" s="101">
        <v>3.6193333333333335</v>
      </c>
      <c r="AP117" s="99">
        <v>96.666666666666671</v>
      </c>
      <c r="AQ117" s="99">
        <v>118.40666666666668</v>
      </c>
      <c r="AR117" s="99">
        <v>112.66666666666667</v>
      </c>
      <c r="AS117" s="99">
        <v>9.0066666666666677</v>
      </c>
      <c r="AT117" s="99">
        <v>379.74</v>
      </c>
      <c r="AU117" s="99">
        <v>4.8433333333333337</v>
      </c>
      <c r="AV117" s="99">
        <v>10.423333333333334</v>
      </c>
      <c r="AW117" s="99">
        <v>4.583333333333333</v>
      </c>
      <c r="AX117" s="99">
        <v>18.666666666666668</v>
      </c>
      <c r="AY117" s="99">
        <v>50.833333333333336</v>
      </c>
      <c r="AZ117" s="99">
        <v>2.5666666666666669</v>
      </c>
      <c r="BA117" s="99">
        <v>1.1533333333333333</v>
      </c>
      <c r="BB117" s="99">
        <v>12.746666666666668</v>
      </c>
      <c r="BC117" s="99">
        <v>27.09</v>
      </c>
      <c r="BD117" s="99">
        <v>24.746666666666666</v>
      </c>
      <c r="BE117" s="99">
        <v>35.880000000000003</v>
      </c>
      <c r="BF117" s="99">
        <v>118.16666666666667</v>
      </c>
      <c r="BG117" s="99">
        <v>9.9927777777777766</v>
      </c>
      <c r="BH117" s="99">
        <v>12.576666666666668</v>
      </c>
      <c r="BI117" s="99">
        <v>20</v>
      </c>
      <c r="BJ117" s="99">
        <v>2.7099999999999995</v>
      </c>
      <c r="BK117" s="99">
        <v>67.48</v>
      </c>
      <c r="BL117" s="99">
        <v>9.4633333333333329</v>
      </c>
      <c r="BM117" s="99">
        <v>10.31</v>
      </c>
    </row>
    <row r="118" spans="1:65" x14ac:dyDescent="0.15">
      <c r="A118" s="13">
        <v>2226380365</v>
      </c>
      <c r="B118" s="14" t="s">
        <v>395</v>
      </c>
      <c r="C118" s="14" t="s">
        <v>400</v>
      </c>
      <c r="D118" s="14" t="s">
        <v>401</v>
      </c>
      <c r="E118" s="99">
        <v>14.92</v>
      </c>
      <c r="F118" s="99">
        <v>5.81</v>
      </c>
      <c r="G118" s="99">
        <v>5.1766666666666667</v>
      </c>
      <c r="H118" s="99">
        <v>1.3</v>
      </c>
      <c r="I118" s="99">
        <v>1.0466666666666666</v>
      </c>
      <c r="J118" s="99">
        <v>2.4666666666666663</v>
      </c>
      <c r="K118" s="99">
        <v>2.2033333333333336</v>
      </c>
      <c r="L118" s="99">
        <v>1.7866666666666664</v>
      </c>
      <c r="M118" s="99">
        <v>3.8766666666666669</v>
      </c>
      <c r="N118" s="99">
        <v>3.5366666666666666</v>
      </c>
      <c r="O118" s="99">
        <v>0.63</v>
      </c>
      <c r="P118" s="99">
        <v>1.78</v>
      </c>
      <c r="Q118" s="99">
        <v>3.3833333333333333</v>
      </c>
      <c r="R118" s="99">
        <v>4.4833333333333334</v>
      </c>
      <c r="S118" s="99">
        <v>4.7299999999999995</v>
      </c>
      <c r="T118" s="99">
        <v>2.75</v>
      </c>
      <c r="U118" s="99">
        <v>4.6433333333333335</v>
      </c>
      <c r="V118" s="99">
        <v>1.4066666666666665</v>
      </c>
      <c r="W118" s="99">
        <v>2.2433333333333336</v>
      </c>
      <c r="X118" s="99">
        <v>2.5666666666666669</v>
      </c>
      <c r="Y118" s="99">
        <v>20.939999999999998</v>
      </c>
      <c r="Z118" s="99">
        <v>5.7733333333333334</v>
      </c>
      <c r="AA118" s="99">
        <v>3.0666666666666664</v>
      </c>
      <c r="AB118" s="99">
        <v>1.4233333333333331</v>
      </c>
      <c r="AC118" s="99">
        <v>3.14</v>
      </c>
      <c r="AD118" s="99">
        <v>2.0733333333333333</v>
      </c>
      <c r="AE118" s="92">
        <v>1243.8066666666666</v>
      </c>
      <c r="AF118" s="92">
        <v>423654.33333333331</v>
      </c>
      <c r="AG118" s="100">
        <v>4.764999999999973</v>
      </c>
      <c r="AH118" s="92">
        <v>1664.6390200637986</v>
      </c>
      <c r="AI118" s="99" t="s">
        <v>829</v>
      </c>
      <c r="AJ118" s="99">
        <v>140.87837940150072</v>
      </c>
      <c r="AK118" s="99">
        <v>31.960885549119705</v>
      </c>
      <c r="AL118" s="99">
        <v>172.83926495062042</v>
      </c>
      <c r="AM118" s="99">
        <v>187.67920000000001</v>
      </c>
      <c r="AN118" s="99">
        <v>61.98</v>
      </c>
      <c r="AO118" s="101">
        <v>3.7393333333333332</v>
      </c>
      <c r="AP118" s="99">
        <v>112.75</v>
      </c>
      <c r="AQ118" s="99">
        <v>102.08333333333333</v>
      </c>
      <c r="AR118" s="99">
        <v>124.89</v>
      </c>
      <c r="AS118" s="99">
        <v>10.636666666666667</v>
      </c>
      <c r="AT118" s="99">
        <v>477.36666666666662</v>
      </c>
      <c r="AU118" s="99">
        <v>4.0233333333333334</v>
      </c>
      <c r="AV118" s="99">
        <v>10.156666666666666</v>
      </c>
      <c r="AW118" s="99">
        <v>3.8533333333333335</v>
      </c>
      <c r="AX118" s="99">
        <v>21.33</v>
      </c>
      <c r="AY118" s="99">
        <v>39.5</v>
      </c>
      <c r="AZ118" s="99">
        <v>2.3233333333333337</v>
      </c>
      <c r="BA118" s="99">
        <v>1.3</v>
      </c>
      <c r="BB118" s="99">
        <v>16.64</v>
      </c>
      <c r="BC118" s="99">
        <v>49.5</v>
      </c>
      <c r="BD118" s="99">
        <v>28.593333333333334</v>
      </c>
      <c r="BE118" s="99">
        <v>38.056666666666672</v>
      </c>
      <c r="BF118" s="99">
        <v>95</v>
      </c>
      <c r="BG118" s="99">
        <v>6.176111111111112</v>
      </c>
      <c r="BH118" s="99">
        <v>11.486666666666666</v>
      </c>
      <c r="BI118" s="99">
        <v>15.666666666666666</v>
      </c>
      <c r="BJ118" s="99">
        <v>2.4966666666666666</v>
      </c>
      <c r="BK118" s="99">
        <v>48.03</v>
      </c>
      <c r="BL118" s="99">
        <v>9.42</v>
      </c>
      <c r="BM118" s="99">
        <v>11.82</v>
      </c>
    </row>
    <row r="119" spans="1:65" x14ac:dyDescent="0.15">
      <c r="A119" s="13">
        <v>2229180400</v>
      </c>
      <c r="B119" s="14" t="s">
        <v>395</v>
      </c>
      <c r="C119" s="14" t="s">
        <v>403</v>
      </c>
      <c r="D119" s="14" t="s">
        <v>404</v>
      </c>
      <c r="E119" s="99">
        <v>12.526666666666666</v>
      </c>
      <c r="F119" s="99">
        <v>5.6733333333333329</v>
      </c>
      <c r="G119" s="99">
        <v>4.47</v>
      </c>
      <c r="H119" s="99">
        <v>1.4866666666666666</v>
      </c>
      <c r="I119" s="99">
        <v>1.05</v>
      </c>
      <c r="J119" s="99">
        <v>2.5733333333333333</v>
      </c>
      <c r="K119" s="99">
        <v>3.19</v>
      </c>
      <c r="L119" s="99">
        <v>1.1166666666666667</v>
      </c>
      <c r="M119" s="99">
        <v>4.5366666666666662</v>
      </c>
      <c r="N119" s="99">
        <v>3.91</v>
      </c>
      <c r="O119" s="99">
        <v>0.58666666666666678</v>
      </c>
      <c r="P119" s="99">
        <v>1.7833333333333332</v>
      </c>
      <c r="Q119" s="99">
        <v>3.77</v>
      </c>
      <c r="R119" s="99">
        <v>3.6633333333333336</v>
      </c>
      <c r="S119" s="99">
        <v>5.0366666666666662</v>
      </c>
      <c r="T119" s="99">
        <v>2.7266666666666666</v>
      </c>
      <c r="U119" s="99">
        <v>4.2233333333333336</v>
      </c>
      <c r="V119" s="99">
        <v>1.3833333333333335</v>
      </c>
      <c r="W119" s="99">
        <v>2.0166666666666671</v>
      </c>
      <c r="X119" s="99">
        <v>2.2166666666666663</v>
      </c>
      <c r="Y119" s="99">
        <v>19.669999999999998</v>
      </c>
      <c r="Z119" s="99">
        <v>6.2866666666666662</v>
      </c>
      <c r="AA119" s="99">
        <v>2.7900000000000005</v>
      </c>
      <c r="AB119" s="99">
        <v>1.3933333333333333</v>
      </c>
      <c r="AC119" s="99">
        <v>3.1066666666666669</v>
      </c>
      <c r="AD119" s="99">
        <v>2.1666666666666665</v>
      </c>
      <c r="AE119" s="92">
        <v>1063.3766666666668</v>
      </c>
      <c r="AF119" s="92">
        <v>284856</v>
      </c>
      <c r="AG119" s="100">
        <v>4.9262499999999703</v>
      </c>
      <c r="AH119" s="92">
        <v>1139.5510801643993</v>
      </c>
      <c r="AI119" s="99" t="s">
        <v>829</v>
      </c>
      <c r="AJ119" s="99">
        <v>89.622094648428131</v>
      </c>
      <c r="AK119" s="99">
        <v>58.122886808231328</v>
      </c>
      <c r="AL119" s="99">
        <v>147.74498145665945</v>
      </c>
      <c r="AM119" s="99">
        <v>186.22919999999999</v>
      </c>
      <c r="AN119" s="99">
        <v>66.436666666666667</v>
      </c>
      <c r="AO119" s="101">
        <v>3.4260000000000002</v>
      </c>
      <c r="AP119" s="99">
        <v>100.99000000000001</v>
      </c>
      <c r="AQ119" s="99">
        <v>109.56</v>
      </c>
      <c r="AR119" s="99">
        <v>100.77333333333333</v>
      </c>
      <c r="AS119" s="99">
        <v>10.986666666666666</v>
      </c>
      <c r="AT119" s="99">
        <v>479.21999999999997</v>
      </c>
      <c r="AU119" s="99">
        <v>4.3833333333333337</v>
      </c>
      <c r="AV119" s="99">
        <v>11.046666666666667</v>
      </c>
      <c r="AW119" s="99">
        <v>4.3433333333333337</v>
      </c>
      <c r="AX119" s="99">
        <v>26.310000000000002</v>
      </c>
      <c r="AY119" s="99">
        <v>43.28</v>
      </c>
      <c r="AZ119" s="99">
        <v>2.4499999999999997</v>
      </c>
      <c r="BA119" s="99">
        <v>1.2233333333333334</v>
      </c>
      <c r="BB119" s="99">
        <v>14.103333333333333</v>
      </c>
      <c r="BC119" s="99">
        <v>30.763333333333332</v>
      </c>
      <c r="BD119" s="99">
        <v>23.956666666666663</v>
      </c>
      <c r="BE119" s="99">
        <v>27.983333333333334</v>
      </c>
      <c r="BF119" s="99">
        <v>91.066666666666663</v>
      </c>
      <c r="BG119" s="99">
        <v>6.4394444444444447</v>
      </c>
      <c r="BH119" s="99">
        <v>10.553333333333333</v>
      </c>
      <c r="BI119" s="99">
        <v>18.91</v>
      </c>
      <c r="BJ119" s="99">
        <v>2.6033333333333335</v>
      </c>
      <c r="BK119" s="99">
        <v>58.336666666666666</v>
      </c>
      <c r="BL119" s="99">
        <v>9.3066666666666666</v>
      </c>
      <c r="BM119" s="99">
        <v>9.1366666666666667</v>
      </c>
    </row>
    <row r="120" spans="1:65" x14ac:dyDescent="0.15">
      <c r="A120" s="13">
        <v>2229340450</v>
      </c>
      <c r="B120" s="14" t="s">
        <v>395</v>
      </c>
      <c r="C120" s="14" t="s">
        <v>405</v>
      </c>
      <c r="D120" s="14" t="s">
        <v>406</v>
      </c>
      <c r="E120" s="99">
        <v>13.526666666666666</v>
      </c>
      <c r="F120" s="99">
        <v>4.373333333333334</v>
      </c>
      <c r="G120" s="99">
        <v>4.33</v>
      </c>
      <c r="H120" s="99">
        <v>1.2533333333333332</v>
      </c>
      <c r="I120" s="99">
        <v>1.08</v>
      </c>
      <c r="J120" s="99">
        <v>2.5100000000000002</v>
      </c>
      <c r="K120" s="99">
        <v>2.0100000000000002</v>
      </c>
      <c r="L120" s="99">
        <v>1.1500000000000001</v>
      </c>
      <c r="M120" s="99">
        <v>4.17</v>
      </c>
      <c r="N120" s="99">
        <v>3.6266666666666669</v>
      </c>
      <c r="O120" s="99">
        <v>0.56333333333333335</v>
      </c>
      <c r="P120" s="99">
        <v>1.83</v>
      </c>
      <c r="Q120" s="99">
        <v>4.1000000000000005</v>
      </c>
      <c r="R120" s="99">
        <v>3.6033333333333331</v>
      </c>
      <c r="S120" s="99">
        <v>4.62</v>
      </c>
      <c r="T120" s="99">
        <v>2.25</v>
      </c>
      <c r="U120" s="99">
        <v>4.126666666666666</v>
      </c>
      <c r="V120" s="99">
        <v>1.3633333333333333</v>
      </c>
      <c r="W120" s="99">
        <v>2</v>
      </c>
      <c r="X120" s="99">
        <v>1.9266666666666665</v>
      </c>
      <c r="Y120" s="99">
        <v>21.226666666666663</v>
      </c>
      <c r="Z120" s="99">
        <v>5.9366666666666674</v>
      </c>
      <c r="AA120" s="99">
        <v>2.72</v>
      </c>
      <c r="AB120" s="99">
        <v>1.5366666666666664</v>
      </c>
      <c r="AC120" s="99">
        <v>2.6833333333333336</v>
      </c>
      <c r="AD120" s="99">
        <v>1.9799999999999998</v>
      </c>
      <c r="AE120" s="92">
        <v>1179.2433333333336</v>
      </c>
      <c r="AF120" s="92">
        <v>279891.33333333331</v>
      </c>
      <c r="AG120" s="100">
        <v>4.8090277777777652</v>
      </c>
      <c r="AH120" s="92">
        <v>1105.0067524260182</v>
      </c>
      <c r="AI120" s="99">
        <v>107.90948207708493</v>
      </c>
      <c r="AJ120" s="99" t="s">
        <v>829</v>
      </c>
      <c r="AK120" s="99" t="s">
        <v>829</v>
      </c>
      <c r="AL120" s="99">
        <v>107.90948207708493</v>
      </c>
      <c r="AM120" s="99">
        <v>187.67920000000001</v>
      </c>
      <c r="AN120" s="99">
        <v>56.930000000000007</v>
      </c>
      <c r="AO120" s="101">
        <v>3.5663333333333331</v>
      </c>
      <c r="AP120" s="99">
        <v>121.46999999999998</v>
      </c>
      <c r="AQ120" s="99">
        <v>103.02</v>
      </c>
      <c r="AR120" s="99">
        <v>102.28333333333335</v>
      </c>
      <c r="AS120" s="99">
        <v>10.723333333333334</v>
      </c>
      <c r="AT120" s="99">
        <v>490.85666666666663</v>
      </c>
      <c r="AU120" s="99">
        <v>4.3066666666666666</v>
      </c>
      <c r="AV120" s="99">
        <v>10.923333333333332</v>
      </c>
      <c r="AW120" s="99">
        <v>4.0133333333333328</v>
      </c>
      <c r="AX120" s="99">
        <v>24.113333333333333</v>
      </c>
      <c r="AY120" s="99">
        <v>37.523333333333333</v>
      </c>
      <c r="AZ120" s="99">
        <v>2.6333333333333333</v>
      </c>
      <c r="BA120" s="99">
        <v>1.1399999999999999</v>
      </c>
      <c r="BB120" s="99">
        <v>12.666666666666666</v>
      </c>
      <c r="BC120" s="99">
        <v>35.276666666666664</v>
      </c>
      <c r="BD120" s="99">
        <v>25.650000000000002</v>
      </c>
      <c r="BE120" s="99">
        <v>34.523333333333333</v>
      </c>
      <c r="BF120" s="99">
        <v>83.42</v>
      </c>
      <c r="BG120" s="99">
        <v>10</v>
      </c>
      <c r="BH120" s="99">
        <v>9.15</v>
      </c>
      <c r="BI120" s="99">
        <v>18</v>
      </c>
      <c r="BJ120" s="99">
        <v>2.6166666666666667</v>
      </c>
      <c r="BK120" s="99">
        <v>58.629999999999995</v>
      </c>
      <c r="BL120" s="99">
        <v>9.0966666666666658</v>
      </c>
      <c r="BM120" s="99">
        <v>7.7666666666666666</v>
      </c>
    </row>
    <row r="121" spans="1:65" x14ac:dyDescent="0.15">
      <c r="A121" s="13">
        <v>2233740500</v>
      </c>
      <c r="B121" s="14" t="s">
        <v>395</v>
      </c>
      <c r="C121" s="14" t="s">
        <v>407</v>
      </c>
      <c r="D121" s="14" t="s">
        <v>408</v>
      </c>
      <c r="E121" s="99">
        <v>12.406666666666666</v>
      </c>
      <c r="F121" s="99">
        <v>4.456666666666667</v>
      </c>
      <c r="G121" s="99">
        <v>4.5666666666666664</v>
      </c>
      <c r="H121" s="99">
        <v>1.28</v>
      </c>
      <c r="I121" s="99">
        <v>1.0466666666666666</v>
      </c>
      <c r="J121" s="99">
        <v>2.4666666666666668</v>
      </c>
      <c r="K121" s="99">
        <v>1.9266666666666667</v>
      </c>
      <c r="L121" s="99">
        <v>1.1000000000000001</v>
      </c>
      <c r="M121" s="99">
        <v>3.4633333333333334</v>
      </c>
      <c r="N121" s="99">
        <v>2.7600000000000002</v>
      </c>
      <c r="O121" s="99">
        <v>0.59333333333333327</v>
      </c>
      <c r="P121" s="99">
        <v>1.71</v>
      </c>
      <c r="Q121" s="99">
        <v>3.89</v>
      </c>
      <c r="R121" s="99">
        <v>3.73</v>
      </c>
      <c r="S121" s="99">
        <v>4.1100000000000003</v>
      </c>
      <c r="T121" s="99">
        <v>2.2366666666666668</v>
      </c>
      <c r="U121" s="99">
        <v>4.55</v>
      </c>
      <c r="V121" s="99">
        <v>1.1266666666666667</v>
      </c>
      <c r="W121" s="99">
        <v>1.8766666666666667</v>
      </c>
      <c r="X121" s="99">
        <v>1.86</v>
      </c>
      <c r="Y121" s="99">
        <v>19.309999999999999</v>
      </c>
      <c r="Z121" s="99">
        <v>5.38</v>
      </c>
      <c r="AA121" s="99">
        <v>2.86</v>
      </c>
      <c r="AB121" s="99">
        <v>1.1633333333333333</v>
      </c>
      <c r="AC121" s="99">
        <v>3.0100000000000002</v>
      </c>
      <c r="AD121" s="99">
        <v>1.9266666666666665</v>
      </c>
      <c r="AE121" s="92">
        <v>820.86333333333334</v>
      </c>
      <c r="AF121" s="92">
        <v>349922</v>
      </c>
      <c r="AG121" s="100">
        <v>4.8970277777777893</v>
      </c>
      <c r="AH121" s="92">
        <v>1398.3239974025082</v>
      </c>
      <c r="AI121" s="99" t="s">
        <v>829</v>
      </c>
      <c r="AJ121" s="99">
        <v>70.1763330537065</v>
      </c>
      <c r="AK121" s="99">
        <v>59.174294593902289</v>
      </c>
      <c r="AL121" s="99">
        <v>129.3506276476088</v>
      </c>
      <c r="AM121" s="99">
        <v>184.44709999999998</v>
      </c>
      <c r="AN121" s="99">
        <v>49.089999999999996</v>
      </c>
      <c r="AO121" s="101">
        <v>3.2930000000000006</v>
      </c>
      <c r="AP121" s="99">
        <v>105.25</v>
      </c>
      <c r="AQ121" s="99">
        <v>152.41666666666666</v>
      </c>
      <c r="AR121" s="99">
        <v>106.78333333333335</v>
      </c>
      <c r="AS121" s="99">
        <v>11.113333333333335</v>
      </c>
      <c r="AT121" s="99">
        <v>541.60333333333335</v>
      </c>
      <c r="AU121" s="99">
        <v>3.6233333333333335</v>
      </c>
      <c r="AV121" s="99">
        <v>11.079999999999998</v>
      </c>
      <c r="AW121" s="99">
        <v>3.01</v>
      </c>
      <c r="AX121" s="99">
        <v>22.223333333333333</v>
      </c>
      <c r="AY121" s="99">
        <v>39.223333333333336</v>
      </c>
      <c r="AZ121" s="99">
        <v>2.7366666666666668</v>
      </c>
      <c r="BA121" s="99">
        <v>1.1166666666666665</v>
      </c>
      <c r="BB121" s="99">
        <v>15.043333333333331</v>
      </c>
      <c r="BC121" s="99">
        <v>27.013333333333332</v>
      </c>
      <c r="BD121" s="99">
        <v>24.073333333333334</v>
      </c>
      <c r="BE121" s="99">
        <v>26.193333333333332</v>
      </c>
      <c r="BF121" s="99">
        <v>112.94666666666667</v>
      </c>
      <c r="BG121" s="99">
        <v>10.283333333333333</v>
      </c>
      <c r="BH121" s="99">
        <v>7.626666666666666</v>
      </c>
      <c r="BI121" s="99">
        <v>13.75</v>
      </c>
      <c r="BJ121" s="99">
        <v>3.3433333333333337</v>
      </c>
      <c r="BK121" s="99">
        <v>68.706666666666663</v>
      </c>
      <c r="BL121" s="99">
        <v>9.6199999999999992</v>
      </c>
      <c r="BM121" s="99">
        <v>9.1033333333333335</v>
      </c>
    </row>
    <row r="122" spans="1:65" x14ac:dyDescent="0.15">
      <c r="A122" s="13">
        <v>2235380600</v>
      </c>
      <c r="B122" s="14" t="s">
        <v>395</v>
      </c>
      <c r="C122" s="14" t="s">
        <v>409</v>
      </c>
      <c r="D122" s="14" t="s">
        <v>410</v>
      </c>
      <c r="E122" s="99">
        <v>15.226666666666667</v>
      </c>
      <c r="F122" s="99">
        <v>4.7700000000000005</v>
      </c>
      <c r="G122" s="99">
        <v>4.8733333333333331</v>
      </c>
      <c r="H122" s="99">
        <v>1.3699999999999999</v>
      </c>
      <c r="I122" s="99">
        <v>1.0466666666666666</v>
      </c>
      <c r="J122" s="99">
        <v>2.5733333333333337</v>
      </c>
      <c r="K122" s="99">
        <v>2.3199999999999998</v>
      </c>
      <c r="L122" s="99">
        <v>1.0766666666666667</v>
      </c>
      <c r="M122" s="99">
        <v>4.12</v>
      </c>
      <c r="N122" s="99">
        <v>3.4066666666666667</v>
      </c>
      <c r="O122" s="99">
        <v>0.66666666666666663</v>
      </c>
      <c r="P122" s="99">
        <v>1.8433333333333335</v>
      </c>
      <c r="Q122" s="99">
        <v>4.3033333333333337</v>
      </c>
      <c r="R122" s="99">
        <v>3.6833333333333336</v>
      </c>
      <c r="S122" s="99">
        <v>4.2566666666666668</v>
      </c>
      <c r="T122" s="99">
        <v>2.4533333333333331</v>
      </c>
      <c r="U122" s="99">
        <v>3.7966666666666669</v>
      </c>
      <c r="V122" s="99">
        <v>1.32</v>
      </c>
      <c r="W122" s="99">
        <v>1.906666666666667</v>
      </c>
      <c r="X122" s="99">
        <v>1.79</v>
      </c>
      <c r="Y122" s="99">
        <v>19.25</v>
      </c>
      <c r="Z122" s="99">
        <v>6.1133333333333333</v>
      </c>
      <c r="AA122" s="99">
        <v>3.0133333333333336</v>
      </c>
      <c r="AB122" s="99">
        <v>1.3066666666666669</v>
      </c>
      <c r="AC122" s="99">
        <v>2.8366666666666664</v>
      </c>
      <c r="AD122" s="99">
        <v>2.1166666666666667</v>
      </c>
      <c r="AE122" s="92">
        <v>1851.0566666666666</v>
      </c>
      <c r="AF122" s="92">
        <v>654348.66666666663</v>
      </c>
      <c r="AG122" s="100">
        <v>4.8327777777777632</v>
      </c>
      <c r="AH122" s="92">
        <v>2595.6106485509558</v>
      </c>
      <c r="AI122" s="99" t="s">
        <v>829</v>
      </c>
      <c r="AJ122" s="99">
        <v>71.404965757850917</v>
      </c>
      <c r="AK122" s="99">
        <v>46.624821065120848</v>
      </c>
      <c r="AL122" s="99">
        <v>118.02978682297177</v>
      </c>
      <c r="AM122" s="99">
        <v>187.67920000000001</v>
      </c>
      <c r="AN122" s="99">
        <v>53.99</v>
      </c>
      <c r="AO122" s="101">
        <v>3.9156666666666666</v>
      </c>
      <c r="AP122" s="99">
        <v>105.55</v>
      </c>
      <c r="AQ122" s="99">
        <v>168.89</v>
      </c>
      <c r="AR122" s="99">
        <v>125.55666666666667</v>
      </c>
      <c r="AS122" s="99">
        <v>11.273333333333333</v>
      </c>
      <c r="AT122" s="99">
        <v>510.6133333333334</v>
      </c>
      <c r="AU122" s="99">
        <v>4.4833333333333334</v>
      </c>
      <c r="AV122" s="99">
        <v>10.656666666666666</v>
      </c>
      <c r="AW122" s="99">
        <v>4.0233333333333334</v>
      </c>
      <c r="AX122" s="99">
        <v>23</v>
      </c>
      <c r="AY122" s="99">
        <v>42.776666666666664</v>
      </c>
      <c r="AZ122" s="99">
        <v>2.7833333333333332</v>
      </c>
      <c r="BA122" s="99">
        <v>1.1399999999999999</v>
      </c>
      <c r="BB122" s="99">
        <v>18.223333333333333</v>
      </c>
      <c r="BC122" s="99">
        <v>38.996666666666663</v>
      </c>
      <c r="BD122" s="99">
        <v>28.906666666666666</v>
      </c>
      <c r="BE122" s="99">
        <v>33.950000000000003</v>
      </c>
      <c r="BF122" s="99">
        <v>116.55666666666667</v>
      </c>
      <c r="BG122" s="99">
        <v>9.99</v>
      </c>
      <c r="BH122" s="99">
        <v>12.723333333333334</v>
      </c>
      <c r="BI122" s="99">
        <v>20.223333333333333</v>
      </c>
      <c r="BJ122" s="99">
        <v>2.72</v>
      </c>
      <c r="BK122" s="99">
        <v>57.776666666666664</v>
      </c>
      <c r="BL122" s="99">
        <v>9.4333333333333336</v>
      </c>
      <c r="BM122" s="99">
        <v>10.43</v>
      </c>
    </row>
    <row r="123" spans="1:65" x14ac:dyDescent="0.15">
      <c r="A123" s="13">
        <v>2243340800</v>
      </c>
      <c r="B123" s="14" t="s">
        <v>395</v>
      </c>
      <c r="C123" s="14" t="s">
        <v>411</v>
      </c>
      <c r="D123" s="14" t="s">
        <v>412</v>
      </c>
      <c r="E123" s="99">
        <v>14.729999999999999</v>
      </c>
      <c r="F123" s="99">
        <v>5.166666666666667</v>
      </c>
      <c r="G123" s="99">
        <v>5.1366666666666667</v>
      </c>
      <c r="H123" s="99">
        <v>1.18</v>
      </c>
      <c r="I123" s="99">
        <v>1.1600000000000001</v>
      </c>
      <c r="J123" s="99">
        <v>2.6999999999999997</v>
      </c>
      <c r="K123" s="99">
        <v>2.08</v>
      </c>
      <c r="L123" s="99">
        <v>1.0966666666666667</v>
      </c>
      <c r="M123" s="99">
        <v>4.1566666666666663</v>
      </c>
      <c r="N123" s="99">
        <v>2.7366666666666664</v>
      </c>
      <c r="O123" s="99">
        <v>0.57333333333333336</v>
      </c>
      <c r="P123" s="99">
        <v>1.76</v>
      </c>
      <c r="Q123" s="99">
        <v>4.4633333333333338</v>
      </c>
      <c r="R123" s="99">
        <v>3.7699999999999996</v>
      </c>
      <c r="S123" s="99">
        <v>5.1233333333333331</v>
      </c>
      <c r="T123" s="99">
        <v>2.2999999999999998</v>
      </c>
      <c r="U123" s="99">
        <v>4.45</v>
      </c>
      <c r="V123" s="99">
        <v>1.4166666666666667</v>
      </c>
      <c r="W123" s="99">
        <v>1.9566666666666663</v>
      </c>
      <c r="X123" s="99">
        <v>2.11</v>
      </c>
      <c r="Y123" s="99">
        <v>22.383333333333329</v>
      </c>
      <c r="Z123" s="99">
        <v>4.9066666666666672</v>
      </c>
      <c r="AA123" s="99">
        <v>3.27</v>
      </c>
      <c r="AB123" s="99">
        <v>1.2466666666666668</v>
      </c>
      <c r="AC123" s="99">
        <v>3.1733333333333333</v>
      </c>
      <c r="AD123" s="99">
        <v>2.1766666666666663</v>
      </c>
      <c r="AE123" s="92">
        <v>1066.8900000000001</v>
      </c>
      <c r="AF123" s="92">
        <v>323804.33333333331</v>
      </c>
      <c r="AG123" s="100">
        <v>4.4816666666666833</v>
      </c>
      <c r="AH123" s="92">
        <v>1234.2685406066751</v>
      </c>
      <c r="AI123" s="99" t="s">
        <v>829</v>
      </c>
      <c r="AJ123" s="99">
        <v>80.819108527777772</v>
      </c>
      <c r="AK123" s="99">
        <v>58.814123760748565</v>
      </c>
      <c r="AL123" s="99">
        <v>139.63323228852633</v>
      </c>
      <c r="AM123" s="99">
        <v>187.67920000000001</v>
      </c>
      <c r="AN123" s="99">
        <v>57.300000000000004</v>
      </c>
      <c r="AO123" s="101">
        <v>3.5226666666666664</v>
      </c>
      <c r="AP123" s="99">
        <v>119.12333333333333</v>
      </c>
      <c r="AQ123" s="99">
        <v>122.33333333333333</v>
      </c>
      <c r="AR123" s="99">
        <v>112.64999999999999</v>
      </c>
      <c r="AS123" s="99">
        <v>11.096666666666666</v>
      </c>
      <c r="AT123" s="99">
        <v>513.8366666666667</v>
      </c>
      <c r="AU123" s="99">
        <v>4.6566666666666672</v>
      </c>
      <c r="AV123" s="99">
        <v>11.49</v>
      </c>
      <c r="AW123" s="99">
        <v>4.5733333333333333</v>
      </c>
      <c r="AX123" s="99">
        <v>22.833333333333332</v>
      </c>
      <c r="AY123" s="99">
        <v>45.5</v>
      </c>
      <c r="AZ123" s="99">
        <v>2.9466666666666668</v>
      </c>
      <c r="BA123" s="99">
        <v>1.1599999999999999</v>
      </c>
      <c r="BB123" s="99">
        <v>14.493333333333334</v>
      </c>
      <c r="BC123" s="99">
        <v>42</v>
      </c>
      <c r="BD123" s="99">
        <v>28.16333333333333</v>
      </c>
      <c r="BE123" s="99">
        <v>32.99666666666667</v>
      </c>
      <c r="BF123" s="99">
        <v>120.89</v>
      </c>
      <c r="BG123" s="99">
        <v>8.2777777777777786</v>
      </c>
      <c r="BH123" s="99">
        <v>12.933333333333332</v>
      </c>
      <c r="BI123" s="99">
        <v>14.323333333333332</v>
      </c>
      <c r="BJ123" s="99">
        <v>3.9299999999999997</v>
      </c>
      <c r="BK123" s="99">
        <v>49.666666666666664</v>
      </c>
      <c r="BL123" s="99">
        <v>10.163333333333332</v>
      </c>
      <c r="BM123" s="99">
        <v>12.893333333333333</v>
      </c>
    </row>
    <row r="124" spans="1:65" x14ac:dyDescent="0.15">
      <c r="A124" s="13">
        <v>2226380900</v>
      </c>
      <c r="B124" s="14" t="s">
        <v>395</v>
      </c>
      <c r="C124" s="14" t="s">
        <v>400</v>
      </c>
      <c r="D124" s="14" t="s">
        <v>402</v>
      </c>
      <c r="E124" s="99">
        <v>15.063333333333333</v>
      </c>
      <c r="F124" s="99">
        <v>5.2600000000000007</v>
      </c>
      <c r="G124" s="99">
        <v>5.2033333333333331</v>
      </c>
      <c r="H124" s="99">
        <v>1.4033333333333333</v>
      </c>
      <c r="I124" s="99">
        <v>1.04</v>
      </c>
      <c r="J124" s="99">
        <v>2.8966666666666665</v>
      </c>
      <c r="K124" s="99">
        <v>2.1300000000000003</v>
      </c>
      <c r="L124" s="99">
        <v>1.93</v>
      </c>
      <c r="M124" s="99">
        <v>3.81</v>
      </c>
      <c r="N124" s="99">
        <v>3.9166666666666665</v>
      </c>
      <c r="O124" s="99">
        <v>0.6366666666666666</v>
      </c>
      <c r="P124" s="99">
        <v>1.7533333333333332</v>
      </c>
      <c r="Q124" s="99">
        <v>3.34</v>
      </c>
      <c r="R124" s="99">
        <v>4.083333333333333</v>
      </c>
      <c r="S124" s="99">
        <v>4.8166666666666664</v>
      </c>
      <c r="T124" s="99">
        <v>2.4600000000000004</v>
      </c>
      <c r="U124" s="99">
        <v>3.7133333333333334</v>
      </c>
      <c r="V124" s="99">
        <v>1.3399999999999999</v>
      </c>
      <c r="W124" s="99">
        <v>2.1633333333333336</v>
      </c>
      <c r="X124" s="99">
        <v>2.063333333333333</v>
      </c>
      <c r="Y124" s="99">
        <v>22.816666666666666</v>
      </c>
      <c r="Z124" s="99">
        <v>7.14</v>
      </c>
      <c r="AA124" s="99">
        <v>2.7366666666666668</v>
      </c>
      <c r="AB124" s="99">
        <v>1.1100000000000001</v>
      </c>
      <c r="AC124" s="99">
        <v>3.1133333333333333</v>
      </c>
      <c r="AD124" s="99">
        <v>2.0666666666666664</v>
      </c>
      <c r="AE124" s="92">
        <v>1251.3333333333333</v>
      </c>
      <c r="AF124" s="92">
        <v>404787</v>
      </c>
      <c r="AG124" s="100">
        <v>4.81666666666663</v>
      </c>
      <c r="AH124" s="92">
        <v>1604.9264682715223</v>
      </c>
      <c r="AI124" s="99" t="s">
        <v>829</v>
      </c>
      <c r="AJ124" s="99">
        <v>140.86948560859682</v>
      </c>
      <c r="AK124" s="99">
        <v>27.148505893632592</v>
      </c>
      <c r="AL124" s="99">
        <v>168.01799150222942</v>
      </c>
      <c r="AM124" s="99">
        <v>187.67920000000001</v>
      </c>
      <c r="AN124" s="99">
        <v>61.98</v>
      </c>
      <c r="AO124" s="101">
        <v>3.4899999999999998</v>
      </c>
      <c r="AP124" s="99">
        <v>123.62666666666667</v>
      </c>
      <c r="AQ124" s="99">
        <v>77.223333333333343</v>
      </c>
      <c r="AR124" s="99">
        <v>135.5</v>
      </c>
      <c r="AS124" s="99">
        <v>10.823333333333332</v>
      </c>
      <c r="AT124" s="99">
        <v>477.66666666666669</v>
      </c>
      <c r="AU124" s="99">
        <v>4.1399999999999997</v>
      </c>
      <c r="AV124" s="99">
        <v>10.156666666666666</v>
      </c>
      <c r="AW124" s="99">
        <v>4.0366666666666671</v>
      </c>
      <c r="AX124" s="99">
        <v>18</v>
      </c>
      <c r="AY124" s="99">
        <v>34.33</v>
      </c>
      <c r="AZ124" s="99">
        <v>2.3266666666666667</v>
      </c>
      <c r="BA124" s="99">
        <v>1.1499999999999999</v>
      </c>
      <c r="BB124" s="99">
        <v>16.436666666666667</v>
      </c>
      <c r="BC124" s="99">
        <v>49.5</v>
      </c>
      <c r="BD124" s="99">
        <v>28.593333333333334</v>
      </c>
      <c r="BE124" s="99">
        <v>36.826666666666675</v>
      </c>
      <c r="BF124" s="99">
        <v>95</v>
      </c>
      <c r="BG124" s="99">
        <v>6.176111111111112</v>
      </c>
      <c r="BH124" s="99">
        <v>11.590000000000002</v>
      </c>
      <c r="BI124" s="99">
        <v>10.833333333333334</v>
      </c>
      <c r="BJ124" s="99">
        <v>2.5366666666666666</v>
      </c>
      <c r="BK124" s="99">
        <v>59.053333333333335</v>
      </c>
      <c r="BL124" s="99">
        <v>9.19</v>
      </c>
      <c r="BM124" s="99">
        <v>12.573333333333332</v>
      </c>
    </row>
    <row r="125" spans="1:65" x14ac:dyDescent="0.15">
      <c r="A125" s="13">
        <v>2338860500</v>
      </c>
      <c r="B125" s="14" t="s">
        <v>413</v>
      </c>
      <c r="C125" s="14" t="s">
        <v>414</v>
      </c>
      <c r="D125" s="14" t="s">
        <v>415</v>
      </c>
      <c r="E125" s="99">
        <v>15.656666666666666</v>
      </c>
      <c r="F125" s="99">
        <v>3.77</v>
      </c>
      <c r="G125" s="99">
        <v>4.99</v>
      </c>
      <c r="H125" s="99">
        <v>1.1233333333333333</v>
      </c>
      <c r="I125" s="99">
        <v>1.4733333333333334</v>
      </c>
      <c r="J125" s="99">
        <v>2.7566666666666664</v>
      </c>
      <c r="K125" s="99">
        <v>1.99</v>
      </c>
      <c r="L125" s="99">
        <v>1.4233333333333336</v>
      </c>
      <c r="M125" s="99">
        <v>4.34</v>
      </c>
      <c r="N125" s="99">
        <v>4.4066666666666672</v>
      </c>
      <c r="O125" s="99">
        <v>0.58666666666666656</v>
      </c>
      <c r="P125" s="99">
        <v>2.0733333333333337</v>
      </c>
      <c r="Q125" s="99">
        <v>4.3400000000000007</v>
      </c>
      <c r="R125" s="99">
        <v>3.36</v>
      </c>
      <c r="S125" s="99">
        <v>4.4133333333333331</v>
      </c>
      <c r="T125" s="99">
        <v>3.7666666666666671</v>
      </c>
      <c r="U125" s="99">
        <v>4.7566666666666668</v>
      </c>
      <c r="V125" s="99">
        <v>1.6066666666666667</v>
      </c>
      <c r="W125" s="99">
        <v>2.3966666666666665</v>
      </c>
      <c r="X125" s="99">
        <v>2.3366666666666664</v>
      </c>
      <c r="Y125" s="99">
        <v>19.593333333333334</v>
      </c>
      <c r="Z125" s="99">
        <v>4.8733333333333331</v>
      </c>
      <c r="AA125" s="99">
        <v>3.34</v>
      </c>
      <c r="AB125" s="99">
        <v>1.4366666666666668</v>
      </c>
      <c r="AC125" s="99">
        <v>2.9333333333333336</v>
      </c>
      <c r="AD125" s="99">
        <v>2.08</v>
      </c>
      <c r="AE125" s="92">
        <v>1968.9666666666665</v>
      </c>
      <c r="AF125" s="92">
        <v>533205.66666666663</v>
      </c>
      <c r="AG125" s="100">
        <v>4.6082222222222944</v>
      </c>
      <c r="AH125" s="92">
        <v>2055.2295368311679</v>
      </c>
      <c r="AI125" s="99" t="s">
        <v>829</v>
      </c>
      <c r="AJ125" s="99">
        <v>88.478318430567356</v>
      </c>
      <c r="AK125" s="99">
        <v>111.203470076047</v>
      </c>
      <c r="AL125" s="99">
        <v>199.68178850661434</v>
      </c>
      <c r="AM125" s="99">
        <v>180.7621</v>
      </c>
      <c r="AN125" s="99">
        <v>80.86666666666666</v>
      </c>
      <c r="AO125" s="101">
        <v>4.0910000000000002</v>
      </c>
      <c r="AP125" s="99">
        <v>160.18333333333334</v>
      </c>
      <c r="AQ125" s="99">
        <v>134.35999999999999</v>
      </c>
      <c r="AR125" s="99">
        <v>107.33333333333333</v>
      </c>
      <c r="AS125" s="99">
        <v>10.139999999999999</v>
      </c>
      <c r="AT125" s="99">
        <v>360.79</v>
      </c>
      <c r="AU125" s="99">
        <v>7.0566666666666675</v>
      </c>
      <c r="AV125" s="99">
        <v>11.29</v>
      </c>
      <c r="AW125" s="99">
        <v>4.4066666666666672</v>
      </c>
      <c r="AX125" s="99">
        <v>29.666666666666668</v>
      </c>
      <c r="AY125" s="99">
        <v>51.916666666666664</v>
      </c>
      <c r="AZ125" s="99">
        <v>2.6466666666666669</v>
      </c>
      <c r="BA125" s="99">
        <v>1.32</v>
      </c>
      <c r="BB125" s="99">
        <v>19.443333333333332</v>
      </c>
      <c r="BC125" s="99">
        <v>34.406666666666659</v>
      </c>
      <c r="BD125" s="99">
        <v>23.626666666666665</v>
      </c>
      <c r="BE125" s="99">
        <v>28.753333333333334</v>
      </c>
      <c r="BF125" s="99">
        <v>131.20666666666668</v>
      </c>
      <c r="BG125" s="99">
        <v>8.25</v>
      </c>
      <c r="BH125" s="99">
        <v>11.88</v>
      </c>
      <c r="BI125" s="99">
        <v>16.89</v>
      </c>
      <c r="BJ125" s="99">
        <v>2.5233333333333334</v>
      </c>
      <c r="BK125" s="99">
        <v>102.00333333333333</v>
      </c>
      <c r="BL125" s="99">
        <v>10.656666666666666</v>
      </c>
      <c r="BM125" s="99">
        <v>11.38</v>
      </c>
    </row>
    <row r="126" spans="1:65" x14ac:dyDescent="0.15">
      <c r="A126" s="13">
        <v>2412580100</v>
      </c>
      <c r="B126" s="14" t="s">
        <v>416</v>
      </c>
      <c r="C126" s="14" t="s">
        <v>417</v>
      </c>
      <c r="D126" s="14" t="s">
        <v>418</v>
      </c>
      <c r="E126" s="99">
        <v>15.036666666666667</v>
      </c>
      <c r="F126" s="99">
        <v>5.4233333333333347</v>
      </c>
      <c r="G126" s="99">
        <v>5.3166666666666673</v>
      </c>
      <c r="H126" s="99">
        <v>1.96</v>
      </c>
      <c r="I126" s="99">
        <v>1.3800000000000001</v>
      </c>
      <c r="J126" s="99">
        <v>2.4533333333333336</v>
      </c>
      <c r="K126" s="99">
        <v>2.54</v>
      </c>
      <c r="L126" s="99">
        <v>1.3333333333333333</v>
      </c>
      <c r="M126" s="99">
        <v>5.1099999999999994</v>
      </c>
      <c r="N126" s="99">
        <v>4.5866666666666669</v>
      </c>
      <c r="O126" s="99">
        <v>0.65</v>
      </c>
      <c r="P126" s="99">
        <v>1.9266666666666667</v>
      </c>
      <c r="Q126" s="99">
        <v>4.0933333333333337</v>
      </c>
      <c r="R126" s="99">
        <v>4.38</v>
      </c>
      <c r="S126" s="99">
        <v>5.3066666666666675</v>
      </c>
      <c r="T126" s="99">
        <v>3.9166666666666665</v>
      </c>
      <c r="U126" s="99">
        <v>4.9300000000000006</v>
      </c>
      <c r="V126" s="99">
        <v>1.7100000000000002</v>
      </c>
      <c r="W126" s="99">
        <v>2.3666666666666667</v>
      </c>
      <c r="X126" s="99">
        <v>2.0466666666666669</v>
      </c>
      <c r="Y126" s="99">
        <v>22.289999999999996</v>
      </c>
      <c r="Z126" s="99">
        <v>5.54</v>
      </c>
      <c r="AA126" s="99">
        <v>3.5499999999999994</v>
      </c>
      <c r="AB126" s="99">
        <v>2.0900000000000003</v>
      </c>
      <c r="AC126" s="99">
        <v>3.706666666666667</v>
      </c>
      <c r="AD126" s="99">
        <v>2.4933333333333332</v>
      </c>
      <c r="AE126" s="92">
        <v>1868.1633333333332</v>
      </c>
      <c r="AF126" s="92">
        <v>440294.66666666669</v>
      </c>
      <c r="AG126" s="100">
        <v>4.6266428570000562</v>
      </c>
      <c r="AH126" s="92">
        <v>1699.6502879900515</v>
      </c>
      <c r="AI126" s="99" t="s">
        <v>829</v>
      </c>
      <c r="AJ126" s="99">
        <v>92.510396383726231</v>
      </c>
      <c r="AK126" s="99">
        <v>93.603061354104668</v>
      </c>
      <c r="AL126" s="99">
        <v>186.11345773783091</v>
      </c>
      <c r="AM126" s="99">
        <v>196.85209999999998</v>
      </c>
      <c r="AN126" s="99">
        <v>64.59</v>
      </c>
      <c r="AO126" s="101">
        <v>3.6709999999999998</v>
      </c>
      <c r="AP126" s="99">
        <v>87.780000000000015</v>
      </c>
      <c r="AQ126" s="99">
        <v>80</v>
      </c>
      <c r="AR126" s="99">
        <v>115.58333333333333</v>
      </c>
      <c r="AS126" s="99">
        <v>11.089999999999998</v>
      </c>
      <c r="AT126" s="99">
        <v>449.93666666666667</v>
      </c>
      <c r="AU126" s="99">
        <v>6.2233333333333336</v>
      </c>
      <c r="AV126" s="99">
        <v>12.656666666666666</v>
      </c>
      <c r="AW126" s="99">
        <v>4.9533333333333331</v>
      </c>
      <c r="AX126" s="99">
        <v>23.956666666666667</v>
      </c>
      <c r="AY126" s="99">
        <v>56.91</v>
      </c>
      <c r="AZ126" s="99">
        <v>3.6333333333333333</v>
      </c>
      <c r="BA126" s="99">
        <v>1.2233333333333334</v>
      </c>
      <c r="BB126" s="99">
        <v>10.89</v>
      </c>
      <c r="BC126" s="99">
        <v>27.216666666666665</v>
      </c>
      <c r="BD126" s="99">
        <v>27.606666666666666</v>
      </c>
      <c r="BE126" s="99">
        <v>38.580000000000005</v>
      </c>
      <c r="BF126" s="99">
        <v>75.73</v>
      </c>
      <c r="BG126" s="99">
        <v>7.775555555555556</v>
      </c>
      <c r="BH126" s="99">
        <v>13.483333333333334</v>
      </c>
      <c r="BI126" s="99">
        <v>21.86</v>
      </c>
      <c r="BJ126" s="99">
        <v>4.0466666666666669</v>
      </c>
      <c r="BK126" s="99">
        <v>57.5</v>
      </c>
      <c r="BL126" s="99">
        <v>10.533333333333333</v>
      </c>
      <c r="BM126" s="99">
        <v>13.166666666666666</v>
      </c>
    </row>
    <row r="127" spans="1:65" x14ac:dyDescent="0.15">
      <c r="A127" s="13">
        <v>2423224250</v>
      </c>
      <c r="B127" s="14" t="s">
        <v>416</v>
      </c>
      <c r="C127" s="14" t="s">
        <v>847</v>
      </c>
      <c r="D127" s="14" t="s">
        <v>419</v>
      </c>
      <c r="E127" s="99">
        <v>12.67</v>
      </c>
      <c r="F127" s="99">
        <v>6.3433333333333337</v>
      </c>
      <c r="G127" s="99">
        <v>5.12</v>
      </c>
      <c r="H127" s="99">
        <v>1.3</v>
      </c>
      <c r="I127" s="99">
        <v>1.2033333333333334</v>
      </c>
      <c r="J127" s="99">
        <v>2.686666666666667</v>
      </c>
      <c r="K127" s="99">
        <v>2.42</v>
      </c>
      <c r="L127" s="99">
        <v>1.2833333333333332</v>
      </c>
      <c r="M127" s="99">
        <v>4.7766666666666664</v>
      </c>
      <c r="N127" s="99">
        <v>4.6566666666666663</v>
      </c>
      <c r="O127" s="99">
        <v>0.73</v>
      </c>
      <c r="P127" s="99">
        <v>1.7366666666666666</v>
      </c>
      <c r="Q127" s="99">
        <v>3.7866666666666666</v>
      </c>
      <c r="R127" s="99">
        <v>4.04</v>
      </c>
      <c r="S127" s="99">
        <v>5.3866666666666667</v>
      </c>
      <c r="T127" s="99">
        <v>4.0766666666666662</v>
      </c>
      <c r="U127" s="99">
        <v>4.9466666666666663</v>
      </c>
      <c r="V127" s="99">
        <v>1.64</v>
      </c>
      <c r="W127" s="99">
        <v>2.2366666666666668</v>
      </c>
      <c r="X127" s="99">
        <v>1.8866666666666667</v>
      </c>
      <c r="Y127" s="99">
        <v>19.936666666666667</v>
      </c>
      <c r="Z127" s="99">
        <v>7.003333333333333</v>
      </c>
      <c r="AA127" s="99">
        <v>3.5</v>
      </c>
      <c r="AB127" s="99">
        <v>1.7833333333333332</v>
      </c>
      <c r="AC127" s="99">
        <v>3.4066666666666667</v>
      </c>
      <c r="AD127" s="99">
        <v>2.2966666666666669</v>
      </c>
      <c r="AE127" s="92">
        <v>2824.2966666666666</v>
      </c>
      <c r="AF127" s="92">
        <v>1016714.9033333333</v>
      </c>
      <c r="AG127" s="100">
        <v>4.7383095236667172</v>
      </c>
      <c r="AH127" s="92">
        <v>3976.28469973762</v>
      </c>
      <c r="AI127" s="99" t="s">
        <v>829</v>
      </c>
      <c r="AJ127" s="99">
        <v>111.02546742270953</v>
      </c>
      <c r="AK127" s="99">
        <v>92.834299035760679</v>
      </c>
      <c r="AL127" s="99">
        <v>203.8597664584702</v>
      </c>
      <c r="AM127" s="99">
        <v>194.07419999999999</v>
      </c>
      <c r="AN127" s="99">
        <v>63.353333333333332</v>
      </c>
      <c r="AO127" s="101">
        <v>3.924666666666667</v>
      </c>
      <c r="AP127" s="99">
        <v>92.333333333333329</v>
      </c>
      <c r="AQ127" s="99">
        <v>90</v>
      </c>
      <c r="AR127" s="99">
        <v>93.166666666666671</v>
      </c>
      <c r="AS127" s="99">
        <v>11.18</v>
      </c>
      <c r="AT127" s="99">
        <v>438.25</v>
      </c>
      <c r="AU127" s="99">
        <v>6.4066666666666663</v>
      </c>
      <c r="AV127" s="99">
        <v>11.99</v>
      </c>
      <c r="AW127" s="99">
        <v>4.4400000000000004</v>
      </c>
      <c r="AX127" s="99">
        <v>25.193333333333332</v>
      </c>
      <c r="AY127" s="99">
        <v>70.833333333333329</v>
      </c>
      <c r="AZ127" s="99">
        <v>3.3166666666666664</v>
      </c>
      <c r="BA127" s="99">
        <v>1.2666666666666666</v>
      </c>
      <c r="BB127" s="99">
        <v>15.326666666666668</v>
      </c>
      <c r="BC127" s="99">
        <v>31.156666666666666</v>
      </c>
      <c r="BD127" s="99">
        <v>29.77</v>
      </c>
      <c r="BE127" s="99">
        <v>33.866666666666667</v>
      </c>
      <c r="BF127" s="99">
        <v>82.67</v>
      </c>
      <c r="BG127" s="99">
        <v>8.9300000000000015</v>
      </c>
      <c r="BH127" s="99">
        <v>14.746666666666668</v>
      </c>
      <c r="BI127" s="99">
        <v>21.09</v>
      </c>
      <c r="BJ127" s="99">
        <v>4.12</v>
      </c>
      <c r="BK127" s="99">
        <v>59.386666666666663</v>
      </c>
      <c r="BL127" s="99">
        <v>10.59</v>
      </c>
      <c r="BM127" s="99">
        <v>11.346666666666666</v>
      </c>
    </row>
    <row r="128" spans="1:65" x14ac:dyDescent="0.15">
      <c r="A128" s="13">
        <v>2514454200</v>
      </c>
      <c r="B128" s="14" t="s">
        <v>420</v>
      </c>
      <c r="C128" s="14" t="s">
        <v>421</v>
      </c>
      <c r="D128" s="14" t="s">
        <v>422</v>
      </c>
      <c r="E128" s="99">
        <v>14.966666666666669</v>
      </c>
      <c r="F128" s="99">
        <v>4.4800000000000004</v>
      </c>
      <c r="G128" s="99">
        <v>5.94</v>
      </c>
      <c r="H128" s="99">
        <v>1.9466666666666665</v>
      </c>
      <c r="I128" s="99">
        <v>1.4466666666666665</v>
      </c>
      <c r="J128" s="99">
        <v>3.1300000000000003</v>
      </c>
      <c r="K128" s="99">
        <v>2.81</v>
      </c>
      <c r="L128" s="99">
        <v>1.8566666666666667</v>
      </c>
      <c r="M128" s="99">
        <v>5.03</v>
      </c>
      <c r="N128" s="99">
        <v>4.4233333333333338</v>
      </c>
      <c r="O128" s="99">
        <v>0.71666666666666667</v>
      </c>
      <c r="P128" s="99">
        <v>2.11</v>
      </c>
      <c r="Q128" s="99">
        <v>4.8666666666666671</v>
      </c>
      <c r="R128" s="99">
        <v>4.2366666666666664</v>
      </c>
      <c r="S128" s="99">
        <v>4.7133333333333338</v>
      </c>
      <c r="T128" s="99">
        <v>3.9599999999999995</v>
      </c>
      <c r="U128" s="99">
        <v>5.5</v>
      </c>
      <c r="V128" s="99">
        <v>1.72</v>
      </c>
      <c r="W128" s="99">
        <v>2.8966666666666665</v>
      </c>
      <c r="X128" s="99">
        <v>1.7933333333333332</v>
      </c>
      <c r="Y128" s="99">
        <v>20.096666666666668</v>
      </c>
      <c r="Z128" s="99">
        <v>5.4066666666666663</v>
      </c>
      <c r="AA128" s="99">
        <v>3.6166666666666671</v>
      </c>
      <c r="AB128" s="99">
        <v>1.8233333333333333</v>
      </c>
      <c r="AC128" s="99">
        <v>3.1566666666666663</v>
      </c>
      <c r="AD128" s="99">
        <v>2.3766666666666665</v>
      </c>
      <c r="AE128" s="92">
        <v>3747.2599999999998</v>
      </c>
      <c r="AF128" s="92">
        <v>921896.72333333327</v>
      </c>
      <c r="AG128" s="100">
        <v>4.5766666666666911</v>
      </c>
      <c r="AH128" s="92">
        <v>3548.3094927929201</v>
      </c>
      <c r="AI128" s="99" t="s">
        <v>829</v>
      </c>
      <c r="AJ128" s="99">
        <v>81.83921178659331</v>
      </c>
      <c r="AK128" s="99">
        <v>175.2854771692239</v>
      </c>
      <c r="AL128" s="99">
        <v>257.12468895581719</v>
      </c>
      <c r="AM128" s="99">
        <v>185.14919999999998</v>
      </c>
      <c r="AN128" s="99">
        <v>91.156666666666652</v>
      </c>
      <c r="AO128" s="101">
        <v>4.3193333333333337</v>
      </c>
      <c r="AP128" s="99">
        <v>123.96</v>
      </c>
      <c r="AQ128" s="99">
        <v>165.83333333333334</v>
      </c>
      <c r="AR128" s="99">
        <v>145.16666666666666</v>
      </c>
      <c r="AS128" s="99">
        <v>10.373333333333333</v>
      </c>
      <c r="AT128" s="99">
        <v>351.73666666666668</v>
      </c>
      <c r="AU128" s="99">
        <v>7.1000000000000005</v>
      </c>
      <c r="AV128" s="99">
        <v>12.99</v>
      </c>
      <c r="AW128" s="99">
        <v>4.99</v>
      </c>
      <c r="AX128" s="99">
        <v>41.526666666666664</v>
      </c>
      <c r="AY128" s="99">
        <v>63.4</v>
      </c>
      <c r="AZ128" s="99">
        <v>2.69</v>
      </c>
      <c r="BA128" s="99">
        <v>1.2000000000000002</v>
      </c>
      <c r="BB128" s="99">
        <v>15.816666666666668</v>
      </c>
      <c r="BC128" s="99">
        <v>32.883333333333333</v>
      </c>
      <c r="BD128" s="99">
        <v>22.283333333333331</v>
      </c>
      <c r="BE128" s="99">
        <v>27.826666666666664</v>
      </c>
      <c r="BF128" s="99">
        <v>90.223333333333343</v>
      </c>
      <c r="BG128" s="99">
        <v>30.03</v>
      </c>
      <c r="BH128" s="99">
        <v>15.653333333333334</v>
      </c>
      <c r="BI128" s="99">
        <v>29.39</v>
      </c>
      <c r="BJ128" s="99">
        <v>2.7900000000000005</v>
      </c>
      <c r="BK128" s="99">
        <v>80</v>
      </c>
      <c r="BL128" s="99">
        <v>10.323333333333332</v>
      </c>
      <c r="BM128" s="99">
        <v>13.116666666666667</v>
      </c>
    </row>
    <row r="129" spans="1:65" x14ac:dyDescent="0.15">
      <c r="A129" s="13">
        <v>2515764530</v>
      </c>
      <c r="B129" s="14" t="s">
        <v>420</v>
      </c>
      <c r="C129" s="14" t="s">
        <v>879</v>
      </c>
      <c r="D129" s="14" t="s">
        <v>880</v>
      </c>
      <c r="E129" s="99">
        <v>15.953287439788276</v>
      </c>
      <c r="F129" s="99">
        <v>3.894004721110782</v>
      </c>
      <c r="G129" s="99">
        <v>5.0699559691169691</v>
      </c>
      <c r="H129" s="99">
        <v>2.1938213427851401</v>
      </c>
      <c r="I129" s="99">
        <v>1.5982576288727761</v>
      </c>
      <c r="J129" s="99">
        <v>2.4802664225305358</v>
      </c>
      <c r="K129" s="99">
        <v>4.0312535223978934</v>
      </c>
      <c r="L129" s="99">
        <v>1.9659726354438807</v>
      </c>
      <c r="M129" s="99">
        <v>4.8046272666229584</v>
      </c>
      <c r="N129" s="99">
        <v>3.8935180550102744</v>
      </c>
      <c r="O129" s="99">
        <v>0.6236169863612121</v>
      </c>
      <c r="P129" s="99">
        <v>1.9820267235139284</v>
      </c>
      <c r="Q129" s="99">
        <v>4.5648077365094517</v>
      </c>
      <c r="R129" s="99">
        <v>3.787891494750768</v>
      </c>
      <c r="S129" s="99">
        <v>4.5622150984901744</v>
      </c>
      <c r="T129" s="99">
        <v>2.8700830626835683</v>
      </c>
      <c r="U129" s="99">
        <v>4.864152319684278</v>
      </c>
      <c r="V129" s="99">
        <v>1.5457822419931091</v>
      </c>
      <c r="W129" s="99">
        <v>2.9628867314355269</v>
      </c>
      <c r="X129" s="99">
        <v>1.8203655421855676</v>
      </c>
      <c r="Y129" s="99">
        <v>21.642484110884158</v>
      </c>
      <c r="Z129" s="99">
        <v>5.24986818741157</v>
      </c>
      <c r="AA129" s="99">
        <v>3.6168655506675891</v>
      </c>
      <c r="AB129" s="99">
        <v>1.7582959232776048</v>
      </c>
      <c r="AC129" s="99">
        <v>4.1361337780447878</v>
      </c>
      <c r="AD129" s="99">
        <v>2.0237845172760931</v>
      </c>
      <c r="AE129" s="92">
        <v>2400.3236185305445</v>
      </c>
      <c r="AF129" s="92">
        <v>827135.21006151743</v>
      </c>
      <c r="AG129" s="100">
        <v>4.8757552514335627</v>
      </c>
      <c r="AH129" s="92">
        <v>3298.1057054585344</v>
      </c>
      <c r="AI129" s="99" t="s">
        <v>829</v>
      </c>
      <c r="AJ129" s="99">
        <v>76.253577414158414</v>
      </c>
      <c r="AK129" s="99">
        <v>158.11455445122942</v>
      </c>
      <c r="AL129" s="99">
        <v>234.36813186538785</v>
      </c>
      <c r="AM129" s="99">
        <v>191.34621511138678</v>
      </c>
      <c r="AN129" s="99">
        <v>57.430414378749049</v>
      </c>
      <c r="AO129" s="101">
        <v>4.058537231309673</v>
      </c>
      <c r="AP129" s="99">
        <v>131.97052088695162</v>
      </c>
      <c r="AQ129" s="99">
        <v>150.94192025972305</v>
      </c>
      <c r="AR129" s="99">
        <v>139.48595164667435</v>
      </c>
      <c r="AS129" s="99">
        <v>9.8765963598359239</v>
      </c>
      <c r="AT129" s="99">
        <v>500.47399743371284</v>
      </c>
      <c r="AU129" s="99">
        <v>5.9050077863270714</v>
      </c>
      <c r="AV129" s="99">
        <v>10.959661727867376</v>
      </c>
      <c r="AW129" s="99">
        <v>6.7198318639984391</v>
      </c>
      <c r="AX129" s="99">
        <v>26.628039366415148</v>
      </c>
      <c r="AY129" s="99">
        <v>56.69768806813746</v>
      </c>
      <c r="AZ129" s="99">
        <v>3.4612362978318916</v>
      </c>
      <c r="BA129" s="99">
        <v>0.9860800815396672</v>
      </c>
      <c r="BB129" s="99">
        <v>19.927169412366684</v>
      </c>
      <c r="BC129" s="99">
        <v>63.535010497284645</v>
      </c>
      <c r="BD129" s="99">
        <v>25.621993311168428</v>
      </c>
      <c r="BE129" s="99">
        <v>60.392851064602326</v>
      </c>
      <c r="BF129" s="99">
        <v>156.47403471569373</v>
      </c>
      <c r="BG129" s="99">
        <v>29.451152676064424</v>
      </c>
      <c r="BH129" s="99">
        <v>15.32941737350936</v>
      </c>
      <c r="BI129" s="99">
        <v>20.688004937683697</v>
      </c>
      <c r="BJ129" s="99">
        <v>3.6244253557368586</v>
      </c>
      <c r="BK129" s="99">
        <v>80.296845281249219</v>
      </c>
      <c r="BL129" s="99">
        <v>9.3728674898887103</v>
      </c>
      <c r="BM129" s="99">
        <v>9.8130015182206165</v>
      </c>
    </row>
    <row r="130" spans="1:65" x14ac:dyDescent="0.15">
      <c r="A130" s="13">
        <v>2538340700</v>
      </c>
      <c r="B130" s="14" t="s">
        <v>420</v>
      </c>
      <c r="C130" s="14" t="s">
        <v>423</v>
      </c>
      <c r="D130" s="14" t="s">
        <v>424</v>
      </c>
      <c r="E130" s="99">
        <v>11.596232268473136</v>
      </c>
      <c r="F130" s="99">
        <v>6.216180581878251</v>
      </c>
      <c r="G130" s="99">
        <v>4.5433534253626666</v>
      </c>
      <c r="H130" s="99">
        <v>1.8720609202327594</v>
      </c>
      <c r="I130" s="99">
        <v>1.0579674401890808</v>
      </c>
      <c r="J130" s="99">
        <v>2.6967071167219427</v>
      </c>
      <c r="K130" s="99">
        <v>2.8061077343310559</v>
      </c>
      <c r="L130" s="99">
        <v>1.5841870625514829</v>
      </c>
      <c r="M130" s="99">
        <v>4.3998396959988986</v>
      </c>
      <c r="N130" s="99">
        <v>4.6820924443271243</v>
      </c>
      <c r="O130" s="99">
        <v>0.69245531020694262</v>
      </c>
      <c r="P130" s="99">
        <v>1.5036005621304345</v>
      </c>
      <c r="Q130" s="99">
        <v>4.2939652172519391</v>
      </c>
      <c r="R130" s="99">
        <v>4.0205502659467074</v>
      </c>
      <c r="S130" s="99">
        <v>5.5593106671889005</v>
      </c>
      <c r="T130" s="99">
        <v>2.4982606804705867</v>
      </c>
      <c r="U130" s="99">
        <v>4.1973707564296241</v>
      </c>
      <c r="V130" s="99">
        <v>1.3543777022171379</v>
      </c>
      <c r="W130" s="99">
        <v>2.426265525899626</v>
      </c>
      <c r="X130" s="99">
        <v>1.6893737842403993</v>
      </c>
      <c r="Y130" s="99">
        <v>19.525302236834793</v>
      </c>
      <c r="Z130" s="99">
        <v>5.200388523698888</v>
      </c>
      <c r="AA130" s="99">
        <v>4.389461445388215</v>
      </c>
      <c r="AB130" s="99">
        <v>1.4152969527413122</v>
      </c>
      <c r="AC130" s="99">
        <v>3.2288208621663359</v>
      </c>
      <c r="AD130" s="99">
        <v>2.2144837197696705</v>
      </c>
      <c r="AE130" s="92">
        <v>1348.2006496547265</v>
      </c>
      <c r="AF130" s="92">
        <v>560592.39986070653</v>
      </c>
      <c r="AG130" s="100">
        <v>4.3395010707110906</v>
      </c>
      <c r="AH130" s="92">
        <v>2109.4710016936297</v>
      </c>
      <c r="AI130" s="99" t="s">
        <v>829</v>
      </c>
      <c r="AJ130" s="99">
        <v>88.288934666811357</v>
      </c>
      <c r="AK130" s="99">
        <v>75.630025387204356</v>
      </c>
      <c r="AL130" s="99">
        <v>163.91896005401571</v>
      </c>
      <c r="AM130" s="99">
        <v>187.9077315682263</v>
      </c>
      <c r="AN130" s="99">
        <v>87.423360032788878</v>
      </c>
      <c r="AO130" s="101">
        <v>4.0375265799447204</v>
      </c>
      <c r="AP130" s="99">
        <v>121.06918841669666</v>
      </c>
      <c r="AQ130" s="99">
        <v>188.35327591678075</v>
      </c>
      <c r="AR130" s="99">
        <v>119.89560615274677</v>
      </c>
      <c r="AS130" s="99">
        <v>9.189216579027141</v>
      </c>
      <c r="AT130" s="99">
        <v>457.94981776458729</v>
      </c>
      <c r="AU130" s="99">
        <v>8.1221569382272865</v>
      </c>
      <c r="AV130" s="99">
        <v>11.221401172297952</v>
      </c>
      <c r="AW130" s="99">
        <v>5.2301955576880124</v>
      </c>
      <c r="AX130" s="99">
        <v>23.347762279155358</v>
      </c>
      <c r="AY130" s="99">
        <v>37.351722171281729</v>
      </c>
      <c r="AZ130" s="99">
        <v>2.9928043549931278</v>
      </c>
      <c r="BA130" s="99">
        <v>0.94162819261279296</v>
      </c>
      <c r="BB130" s="99">
        <v>23.485279320572602</v>
      </c>
      <c r="BC130" s="99">
        <v>32.563367444355528</v>
      </c>
      <c r="BD130" s="99">
        <v>22.313784097645492</v>
      </c>
      <c r="BE130" s="99">
        <v>25.668621721909275</v>
      </c>
      <c r="BF130" s="99">
        <v>87.058367706250706</v>
      </c>
      <c r="BG130" s="99">
        <v>12.257524417197081</v>
      </c>
      <c r="BH130" s="99">
        <v>10.169290271636187</v>
      </c>
      <c r="BI130" s="99">
        <v>19.363829924001077</v>
      </c>
      <c r="BJ130" s="99">
        <v>2.3128581107806103</v>
      </c>
      <c r="BK130" s="99">
        <v>76.526569267320113</v>
      </c>
      <c r="BL130" s="99">
        <v>9.8958446169378398</v>
      </c>
      <c r="BM130" s="99">
        <v>11.311756841787888</v>
      </c>
    </row>
    <row r="131" spans="1:65" x14ac:dyDescent="0.15">
      <c r="A131" s="13">
        <v>2619804400</v>
      </c>
      <c r="B131" s="14" t="s">
        <v>425</v>
      </c>
      <c r="C131" s="14" t="s">
        <v>426</v>
      </c>
      <c r="D131" s="14" t="s">
        <v>427</v>
      </c>
      <c r="E131" s="99">
        <v>14.256666666666668</v>
      </c>
      <c r="F131" s="99">
        <v>5.5166666666666666</v>
      </c>
      <c r="G131" s="99">
        <v>4.8899999999999997</v>
      </c>
      <c r="H131" s="99">
        <v>1.57</v>
      </c>
      <c r="I131" s="99">
        <v>1.0599999999999998</v>
      </c>
      <c r="J131" s="99">
        <v>2.0566666666666666</v>
      </c>
      <c r="K131" s="99">
        <v>2.0099999999999998</v>
      </c>
      <c r="L131" s="99">
        <v>1.1266666666666667</v>
      </c>
      <c r="M131" s="99">
        <v>4.206666666666667</v>
      </c>
      <c r="N131" s="99">
        <v>4.79</v>
      </c>
      <c r="O131" s="99">
        <v>0.54</v>
      </c>
      <c r="P131" s="99">
        <v>1.8233333333333333</v>
      </c>
      <c r="Q131" s="99">
        <v>4.3066666666666666</v>
      </c>
      <c r="R131" s="99">
        <v>3.5066666666666664</v>
      </c>
      <c r="S131" s="99">
        <v>4.8566666666666665</v>
      </c>
      <c r="T131" s="99">
        <v>3.0066666666666673</v>
      </c>
      <c r="U131" s="99">
        <v>4.59</v>
      </c>
      <c r="V131" s="99">
        <v>1.3566666666666667</v>
      </c>
      <c r="W131" s="99">
        <v>2.0566666666666666</v>
      </c>
      <c r="X131" s="99">
        <v>1.9233333333333331</v>
      </c>
      <c r="Y131" s="99">
        <v>20.91</v>
      </c>
      <c r="Z131" s="99">
        <v>4.3566666666666665</v>
      </c>
      <c r="AA131" s="99">
        <v>2.9566666666666666</v>
      </c>
      <c r="AB131" s="99">
        <v>0.9</v>
      </c>
      <c r="AC131" s="99">
        <v>3.7566666666666664</v>
      </c>
      <c r="AD131" s="99">
        <v>2.19</v>
      </c>
      <c r="AE131" s="92">
        <v>1461.4066666666665</v>
      </c>
      <c r="AF131" s="92">
        <v>480994.66666666669</v>
      </c>
      <c r="AG131" s="100">
        <v>4.8416666666667139</v>
      </c>
      <c r="AH131" s="92">
        <v>1911.0998188936098</v>
      </c>
      <c r="AI131" s="99" t="s">
        <v>829</v>
      </c>
      <c r="AJ131" s="99">
        <v>103.6830513861111</v>
      </c>
      <c r="AK131" s="99">
        <v>72.593867669487963</v>
      </c>
      <c r="AL131" s="99">
        <v>176.27691905559908</v>
      </c>
      <c r="AM131" s="99">
        <v>183.27940000000001</v>
      </c>
      <c r="AN131" s="99">
        <v>59.28</v>
      </c>
      <c r="AO131" s="101">
        <v>3.8416666666666668</v>
      </c>
      <c r="AP131" s="99">
        <v>84.233333333333334</v>
      </c>
      <c r="AQ131" s="99">
        <v>117.36666666666667</v>
      </c>
      <c r="AR131" s="99">
        <v>111.16666666666667</v>
      </c>
      <c r="AS131" s="99">
        <v>9.6566666666666663</v>
      </c>
      <c r="AT131" s="99">
        <v>504.60000000000008</v>
      </c>
      <c r="AU131" s="99">
        <v>5.0233333333333334</v>
      </c>
      <c r="AV131" s="99">
        <v>10.99</v>
      </c>
      <c r="AW131" s="99">
        <v>4.626666666666666</v>
      </c>
      <c r="AX131" s="99">
        <v>22.933333333333334</v>
      </c>
      <c r="AY131" s="99">
        <v>56.533333333333331</v>
      </c>
      <c r="AZ131" s="99">
        <v>3.0399999999999996</v>
      </c>
      <c r="BA131" s="99">
        <v>1</v>
      </c>
      <c r="BB131" s="99">
        <v>19</v>
      </c>
      <c r="BC131" s="99">
        <v>40.43333333333333</v>
      </c>
      <c r="BD131" s="99">
        <v>43.6</v>
      </c>
      <c r="BE131" s="99">
        <v>40.556666666666672</v>
      </c>
      <c r="BF131" s="99">
        <v>84.759999999999991</v>
      </c>
      <c r="BG131" s="99">
        <v>11.323333333333332</v>
      </c>
      <c r="BH131" s="99">
        <v>11.043333333333335</v>
      </c>
      <c r="BI131" s="99">
        <v>21.166666666666668</v>
      </c>
      <c r="BJ131" s="99">
        <v>2.936666666666667</v>
      </c>
      <c r="BK131" s="99">
        <v>61.006666666666661</v>
      </c>
      <c r="BL131" s="99">
        <v>9.5566666666666666</v>
      </c>
      <c r="BM131" s="99">
        <v>14.226666666666667</v>
      </c>
    </row>
    <row r="132" spans="1:65" x14ac:dyDescent="0.15">
      <c r="A132" s="13">
        <v>2624340570</v>
      </c>
      <c r="B132" s="14" t="s">
        <v>425</v>
      </c>
      <c r="C132" s="14" t="s">
        <v>428</v>
      </c>
      <c r="D132" s="14" t="s">
        <v>429</v>
      </c>
      <c r="E132" s="99">
        <v>15.240813159119496</v>
      </c>
      <c r="F132" s="99">
        <v>5.4317923071921443</v>
      </c>
      <c r="G132" s="99">
        <v>4.5421822075369569</v>
      </c>
      <c r="H132" s="99">
        <v>1.4771917526304668</v>
      </c>
      <c r="I132" s="99">
        <v>1.0812015901537861</v>
      </c>
      <c r="J132" s="99">
        <v>1.9169618577582577</v>
      </c>
      <c r="K132" s="99">
        <v>2.0661644039921927</v>
      </c>
      <c r="L132" s="99">
        <v>1.1453430897145778</v>
      </c>
      <c r="M132" s="99">
        <v>3.9083487342898575</v>
      </c>
      <c r="N132" s="99">
        <v>3.0379474345006998</v>
      </c>
      <c r="O132" s="99">
        <v>0.52618314025580482</v>
      </c>
      <c r="P132" s="99">
        <v>1.6133274809643197</v>
      </c>
      <c r="Q132" s="99">
        <v>4.0689948568414227</v>
      </c>
      <c r="R132" s="99">
        <v>3.3341625452770725</v>
      </c>
      <c r="S132" s="99">
        <v>3.6815791133154412</v>
      </c>
      <c r="T132" s="99">
        <v>2.2056125729546907</v>
      </c>
      <c r="U132" s="99">
        <v>4.3246791517184304</v>
      </c>
      <c r="V132" s="99">
        <v>1.285036249964955</v>
      </c>
      <c r="W132" s="99">
        <v>2.0521771083682232</v>
      </c>
      <c r="X132" s="99">
        <v>1.3909380415243315</v>
      </c>
      <c r="Y132" s="99">
        <v>19.712050745400486</v>
      </c>
      <c r="Z132" s="99">
        <v>4.5041224185879942</v>
      </c>
      <c r="AA132" s="99">
        <v>2.8693810673425375</v>
      </c>
      <c r="AB132" s="99">
        <v>0.87527750982223695</v>
      </c>
      <c r="AC132" s="99">
        <v>3.4916258762748438</v>
      </c>
      <c r="AD132" s="99">
        <v>2.1013473639593871</v>
      </c>
      <c r="AE132" s="92">
        <v>1272.674024465053</v>
      </c>
      <c r="AF132" s="92">
        <v>384672.01620975463</v>
      </c>
      <c r="AG132" s="100">
        <v>4.2501573722570845</v>
      </c>
      <c r="AH132" s="92">
        <v>1428.5166412448937</v>
      </c>
      <c r="AI132" s="99" t="s">
        <v>829</v>
      </c>
      <c r="AJ132" s="99">
        <v>105.37964578973862</v>
      </c>
      <c r="AK132" s="99">
        <v>79.739576398181043</v>
      </c>
      <c r="AL132" s="99">
        <v>185.11922218791966</v>
      </c>
      <c r="AM132" s="99">
        <v>190.37172337750292</v>
      </c>
      <c r="AN132" s="99">
        <v>51.599100994919873</v>
      </c>
      <c r="AO132" s="101">
        <v>4.1276407064178189</v>
      </c>
      <c r="AP132" s="99">
        <v>109.72321124915487</v>
      </c>
      <c r="AQ132" s="99">
        <v>104.34912835408336</v>
      </c>
      <c r="AR132" s="99">
        <v>109.28565584302441</v>
      </c>
      <c r="AS132" s="99">
        <v>9.6238801919198327</v>
      </c>
      <c r="AT132" s="99">
        <v>484.31585947491243</v>
      </c>
      <c r="AU132" s="99">
        <v>5.6318126343135715</v>
      </c>
      <c r="AV132" s="99">
        <v>10.040094589958741</v>
      </c>
      <c r="AW132" s="99">
        <v>4.482904774479179</v>
      </c>
      <c r="AX132" s="99">
        <v>23.870362623851076</v>
      </c>
      <c r="AY132" s="99">
        <v>35.996260520921545</v>
      </c>
      <c r="AZ132" s="99">
        <v>2.5964054319615406</v>
      </c>
      <c r="BA132" s="99">
        <v>1.0315333865197838</v>
      </c>
      <c r="BB132" s="99">
        <v>22.363037181404266</v>
      </c>
      <c r="BC132" s="99">
        <v>26.032061507586207</v>
      </c>
      <c r="BD132" s="99">
        <v>18.171060809797098</v>
      </c>
      <c r="BE132" s="99">
        <v>17.631142832299243</v>
      </c>
      <c r="BF132" s="99">
        <v>98.965812441291405</v>
      </c>
      <c r="BG132" s="99">
        <v>21.253687930945485</v>
      </c>
      <c r="BH132" s="99">
        <v>12.671260236996247</v>
      </c>
      <c r="BI132" s="99">
        <v>21.25596977343174</v>
      </c>
      <c r="BJ132" s="99">
        <v>2.5997519151587278</v>
      </c>
      <c r="BK132" s="99">
        <v>60.906003999841005</v>
      </c>
      <c r="BL132" s="99">
        <v>8.7423557155888414</v>
      </c>
      <c r="BM132" s="99">
        <v>10.375791480580505</v>
      </c>
    </row>
    <row r="133" spans="1:65" x14ac:dyDescent="0.15">
      <c r="A133" s="13">
        <v>2628020650</v>
      </c>
      <c r="B133" s="14" t="s">
        <v>425</v>
      </c>
      <c r="C133" s="14" t="s">
        <v>430</v>
      </c>
      <c r="D133" s="14" t="s">
        <v>431</v>
      </c>
      <c r="E133" s="99">
        <v>11.123333333333335</v>
      </c>
      <c r="F133" s="99">
        <v>4.3733333333333331</v>
      </c>
      <c r="G133" s="99">
        <v>4.2833333333333323</v>
      </c>
      <c r="H133" s="99">
        <v>1.2933333333333332</v>
      </c>
      <c r="I133" s="99">
        <v>0.95333333333333348</v>
      </c>
      <c r="J133" s="99">
        <v>2.0166666666666666</v>
      </c>
      <c r="K133" s="99">
        <v>1.7233333333333334</v>
      </c>
      <c r="L133" s="99">
        <v>1.05</v>
      </c>
      <c r="M133" s="99">
        <v>3.94</v>
      </c>
      <c r="N133" s="99">
        <v>3.0033333333333334</v>
      </c>
      <c r="O133" s="99">
        <v>0.41666666666666669</v>
      </c>
      <c r="P133" s="99">
        <v>1.7066666666666668</v>
      </c>
      <c r="Q133" s="99">
        <v>1.6766666666666665</v>
      </c>
      <c r="R133" s="99">
        <v>3.6199999999999997</v>
      </c>
      <c r="S133" s="99">
        <v>3.8466666666666662</v>
      </c>
      <c r="T133" s="99">
        <v>2.2166666666666668</v>
      </c>
      <c r="U133" s="99">
        <v>4.05</v>
      </c>
      <c r="V133" s="99">
        <v>1.1866666666666668</v>
      </c>
      <c r="W133" s="99">
        <v>1.9833333333333334</v>
      </c>
      <c r="X133" s="99">
        <v>1.7899999999999998</v>
      </c>
      <c r="Y133" s="99">
        <v>20.47</v>
      </c>
      <c r="Z133" s="99">
        <v>3.8800000000000003</v>
      </c>
      <c r="AA133" s="99">
        <v>2.8333333333333335</v>
      </c>
      <c r="AB133" s="99">
        <v>0.96333333333333326</v>
      </c>
      <c r="AC133" s="99">
        <v>2.4600000000000004</v>
      </c>
      <c r="AD133" s="99">
        <v>1.9433333333333334</v>
      </c>
      <c r="AE133" s="92">
        <v>605.37</v>
      </c>
      <c r="AF133" s="92">
        <v>259014.66666666666</v>
      </c>
      <c r="AG133" s="100">
        <v>4.1743333333333483</v>
      </c>
      <c r="AH133" s="92">
        <v>954.59199211441148</v>
      </c>
      <c r="AI133" s="99" t="s">
        <v>829</v>
      </c>
      <c r="AJ133" s="99">
        <v>114.41461798083334</v>
      </c>
      <c r="AK133" s="99">
        <v>57.901454053874055</v>
      </c>
      <c r="AL133" s="99">
        <v>172.31607203470739</v>
      </c>
      <c r="AM133" s="99">
        <v>183.27940000000001</v>
      </c>
      <c r="AN133" s="99">
        <v>53.180000000000007</v>
      </c>
      <c r="AO133" s="101">
        <v>3.6119999999999997</v>
      </c>
      <c r="AP133" s="99">
        <v>77.153333333333322</v>
      </c>
      <c r="AQ133" s="99">
        <v>119.25</v>
      </c>
      <c r="AR133" s="99">
        <v>108.33999999999999</v>
      </c>
      <c r="AS133" s="99">
        <v>8.8533333333333335</v>
      </c>
      <c r="AT133" s="99">
        <v>497.36666666666673</v>
      </c>
      <c r="AU133" s="99">
        <v>3.7333333333333329</v>
      </c>
      <c r="AV133" s="99">
        <v>11.07</v>
      </c>
      <c r="AW133" s="99">
        <v>3.9966666666666666</v>
      </c>
      <c r="AX133" s="99">
        <v>19.256666666666664</v>
      </c>
      <c r="AY133" s="99">
        <v>22.176666666666666</v>
      </c>
      <c r="AZ133" s="99">
        <v>2.0733333333333333</v>
      </c>
      <c r="BA133" s="99">
        <v>1.2000000000000002</v>
      </c>
      <c r="BB133" s="99">
        <v>15.436666666666667</v>
      </c>
      <c r="BC133" s="99">
        <v>15.839999999999998</v>
      </c>
      <c r="BD133" s="99">
        <v>15.38</v>
      </c>
      <c r="BE133" s="99">
        <v>16.273333333333333</v>
      </c>
      <c r="BF133" s="99">
        <v>98.86</v>
      </c>
      <c r="BG133" s="99">
        <v>8.8888888888888911</v>
      </c>
      <c r="BH133" s="99">
        <v>7.8966666666666674</v>
      </c>
      <c r="BI133" s="99">
        <v>15.513333333333334</v>
      </c>
      <c r="BJ133" s="99">
        <v>2.4333333333333331</v>
      </c>
      <c r="BK133" s="99">
        <v>62.903333333333336</v>
      </c>
      <c r="BL133" s="99">
        <v>8.0433333333333348</v>
      </c>
      <c r="BM133" s="99">
        <v>8.2833333333333332</v>
      </c>
    </row>
    <row r="134" spans="1:65" x14ac:dyDescent="0.15">
      <c r="A134" s="13">
        <v>2731860500</v>
      </c>
      <c r="B134" s="14" t="s">
        <v>432</v>
      </c>
      <c r="C134" s="14" t="s">
        <v>433</v>
      </c>
      <c r="D134" s="14" t="s">
        <v>434</v>
      </c>
      <c r="E134" s="99">
        <v>14.96</v>
      </c>
      <c r="F134" s="99">
        <v>4.7733333333333334</v>
      </c>
      <c r="G134" s="99">
        <v>5.3</v>
      </c>
      <c r="H134" s="99">
        <v>2.0333333333333332</v>
      </c>
      <c r="I134" s="99">
        <v>1.25</v>
      </c>
      <c r="J134" s="99">
        <v>2.4499999999999997</v>
      </c>
      <c r="K134" s="99">
        <v>2.6466666666666665</v>
      </c>
      <c r="L134" s="99">
        <v>1.3800000000000001</v>
      </c>
      <c r="M134" s="99">
        <v>5.94</v>
      </c>
      <c r="N134" s="99">
        <v>3.25</v>
      </c>
      <c r="O134" s="99">
        <v>0.42333333333333334</v>
      </c>
      <c r="P134" s="99">
        <v>1.8766666666666667</v>
      </c>
      <c r="Q134" s="99">
        <v>3.31</v>
      </c>
      <c r="R134" s="99">
        <v>3.66</v>
      </c>
      <c r="S134" s="99">
        <v>5.1533333333333333</v>
      </c>
      <c r="T134" s="99">
        <v>2.8666666666666671</v>
      </c>
      <c r="U134" s="99">
        <v>4.96</v>
      </c>
      <c r="V134" s="99">
        <v>1.1599999999999999</v>
      </c>
      <c r="W134" s="99">
        <v>1.97</v>
      </c>
      <c r="X134" s="99">
        <v>2.5733333333333337</v>
      </c>
      <c r="Y134" s="99">
        <v>20.64</v>
      </c>
      <c r="Z134" s="99">
        <v>5.2</v>
      </c>
      <c r="AA134" s="99">
        <v>3.4333333333333336</v>
      </c>
      <c r="AB134" s="99">
        <v>1.29</v>
      </c>
      <c r="AC134" s="99">
        <v>3.5566666666666666</v>
      </c>
      <c r="AD134" s="99">
        <v>2.3866666666666667</v>
      </c>
      <c r="AE134" s="92">
        <v>1168.3333333333333</v>
      </c>
      <c r="AF134" s="92">
        <v>342276</v>
      </c>
      <c r="AG134" s="100">
        <v>4.9520000000000204</v>
      </c>
      <c r="AH134" s="92">
        <v>1380.485519521234</v>
      </c>
      <c r="AI134" s="99" t="s">
        <v>829</v>
      </c>
      <c r="AJ134" s="99">
        <v>93.030369477081535</v>
      </c>
      <c r="AK134" s="99">
        <v>72.232135469338104</v>
      </c>
      <c r="AL134" s="99">
        <v>165.26250494641965</v>
      </c>
      <c r="AM134" s="99">
        <v>186.03459999999998</v>
      </c>
      <c r="AN134" s="99">
        <v>48.423333333333325</v>
      </c>
      <c r="AO134" s="101">
        <v>3.7370000000000001</v>
      </c>
      <c r="AP134" s="99">
        <v>150.87</v>
      </c>
      <c r="AQ134" s="99">
        <v>174.86333333333334</v>
      </c>
      <c r="AR134" s="99">
        <v>103.27666666666666</v>
      </c>
      <c r="AS134" s="99">
        <v>10.526666666666666</v>
      </c>
      <c r="AT134" s="99">
        <v>404.17666666666668</v>
      </c>
      <c r="AU134" s="99">
        <v>5.08</v>
      </c>
      <c r="AV134" s="99">
        <v>11.49</v>
      </c>
      <c r="AW134" s="99">
        <v>4.3933333333333335</v>
      </c>
      <c r="AX134" s="99">
        <v>24.11</v>
      </c>
      <c r="AY134" s="99">
        <v>33.166666666666664</v>
      </c>
      <c r="AZ134" s="99">
        <v>2.8133333333333339</v>
      </c>
      <c r="BA134" s="99">
        <v>1.1266666666666667</v>
      </c>
      <c r="BB134" s="99">
        <v>17.356666666666669</v>
      </c>
      <c r="BC134" s="99">
        <v>31.926666666666666</v>
      </c>
      <c r="BD134" s="99">
        <v>29.013333333333332</v>
      </c>
      <c r="BE134" s="99">
        <v>37.176666666666669</v>
      </c>
      <c r="BF134" s="99">
        <v>76.666666666666671</v>
      </c>
      <c r="BG134" s="99">
        <v>26.326666666666664</v>
      </c>
      <c r="BH134" s="99">
        <v>10.736666666666666</v>
      </c>
      <c r="BI134" s="99">
        <v>14.5</v>
      </c>
      <c r="BJ134" s="99">
        <v>2.8566666666666669</v>
      </c>
      <c r="BK134" s="99">
        <v>50.25</v>
      </c>
      <c r="BL134" s="99">
        <v>8.7833333333333332</v>
      </c>
      <c r="BM134" s="99">
        <v>9.8533333333333335</v>
      </c>
    </row>
    <row r="135" spans="1:65" x14ac:dyDescent="0.15">
      <c r="A135" s="13">
        <v>2733460511</v>
      </c>
      <c r="B135" s="14" t="s">
        <v>432</v>
      </c>
      <c r="C135" s="14" t="s">
        <v>435</v>
      </c>
      <c r="D135" s="14" t="s">
        <v>436</v>
      </c>
      <c r="E135" s="99">
        <v>14.32</v>
      </c>
      <c r="F135" s="99">
        <v>4.6100000000000003</v>
      </c>
      <c r="G135" s="99">
        <v>4.6399999999999997</v>
      </c>
      <c r="H135" s="99">
        <v>1.95</v>
      </c>
      <c r="I135" s="99">
        <v>1.1233333333333333</v>
      </c>
      <c r="J135" s="99">
        <v>2.2833333333333332</v>
      </c>
      <c r="K135" s="99">
        <v>1.8333333333333333</v>
      </c>
      <c r="L135" s="99">
        <v>2.3233333333333333</v>
      </c>
      <c r="M135" s="99">
        <v>3.9499999999999997</v>
      </c>
      <c r="N135" s="99">
        <v>3.1766666666666672</v>
      </c>
      <c r="O135" s="99">
        <v>0.64333333333333342</v>
      </c>
      <c r="P135" s="99">
        <v>1.61</v>
      </c>
      <c r="Q135" s="99">
        <v>2.67</v>
      </c>
      <c r="R135" s="99">
        <v>3.78</v>
      </c>
      <c r="S135" s="99">
        <v>4.6933333333333334</v>
      </c>
      <c r="T135" s="99">
        <v>2.36</v>
      </c>
      <c r="U135" s="99">
        <v>3.8366666666666664</v>
      </c>
      <c r="V135" s="99">
        <v>1.2966666666666666</v>
      </c>
      <c r="W135" s="99">
        <v>2.3033333333333332</v>
      </c>
      <c r="X135" s="99">
        <v>1.95</v>
      </c>
      <c r="Y135" s="99">
        <v>22.320000000000004</v>
      </c>
      <c r="Z135" s="99">
        <v>4.0599999999999996</v>
      </c>
      <c r="AA135" s="99">
        <v>2.5366666666666666</v>
      </c>
      <c r="AB135" s="99">
        <v>1.61</v>
      </c>
      <c r="AC135" s="99">
        <v>3.64</v>
      </c>
      <c r="AD135" s="99">
        <v>1.8666666666666669</v>
      </c>
      <c r="AE135" s="92">
        <v>1317.7333333333333</v>
      </c>
      <c r="AF135" s="92">
        <v>404076.33333333331</v>
      </c>
      <c r="AG135" s="100">
        <v>4.7008666666667018</v>
      </c>
      <c r="AH135" s="92">
        <v>1576.2318069152279</v>
      </c>
      <c r="AI135" s="99" t="s">
        <v>829</v>
      </c>
      <c r="AJ135" s="99">
        <v>102.5489517811986</v>
      </c>
      <c r="AK135" s="99">
        <v>74.395867701028507</v>
      </c>
      <c r="AL135" s="99">
        <v>176.9448194822271</v>
      </c>
      <c r="AM135" s="99">
        <v>188.30169999999998</v>
      </c>
      <c r="AN135" s="99">
        <v>62.076666666666661</v>
      </c>
      <c r="AO135" s="101">
        <v>3.9433333333333334</v>
      </c>
      <c r="AP135" s="99">
        <v>100.89666666666666</v>
      </c>
      <c r="AQ135" s="99">
        <v>161.05999999999997</v>
      </c>
      <c r="AR135" s="99">
        <v>88.15333333333335</v>
      </c>
      <c r="AS135" s="99">
        <v>10.726666666666667</v>
      </c>
      <c r="AT135" s="99">
        <v>458</v>
      </c>
      <c r="AU135" s="99">
        <v>3.9466666666666668</v>
      </c>
      <c r="AV135" s="99">
        <v>13.063333333333333</v>
      </c>
      <c r="AW135" s="99">
        <v>4.4666666666666668</v>
      </c>
      <c r="AX135" s="99">
        <v>25.41333333333333</v>
      </c>
      <c r="AY135" s="99">
        <v>37.876666666666665</v>
      </c>
      <c r="AZ135" s="99">
        <v>3.2566666666666664</v>
      </c>
      <c r="BA135" s="99">
        <v>1.1666666666666665</v>
      </c>
      <c r="BB135" s="99">
        <v>14.910000000000002</v>
      </c>
      <c r="BC135" s="99">
        <v>35.743333333333332</v>
      </c>
      <c r="BD135" s="99">
        <v>31.676666666666666</v>
      </c>
      <c r="BE135" s="99">
        <v>41.646666666666668</v>
      </c>
      <c r="BF135" s="99">
        <v>76.74666666666667</v>
      </c>
      <c r="BG135" s="99">
        <v>14.083333333333334</v>
      </c>
      <c r="BH135" s="99">
        <v>11.04</v>
      </c>
      <c r="BI135" s="99">
        <v>31.349999999999998</v>
      </c>
      <c r="BJ135" s="99">
        <v>3.3200000000000003</v>
      </c>
      <c r="BK135" s="99">
        <v>62.593333333333334</v>
      </c>
      <c r="BL135" s="99">
        <v>9.0200000000000014</v>
      </c>
      <c r="BM135" s="99">
        <v>9.0166666666666675</v>
      </c>
    </row>
    <row r="136" spans="1:65" x14ac:dyDescent="0.15">
      <c r="A136" s="13">
        <v>2741060840</v>
      </c>
      <c r="B136" s="14" t="s">
        <v>432</v>
      </c>
      <c r="C136" s="14" t="s">
        <v>438</v>
      </c>
      <c r="D136" s="14" t="s">
        <v>439</v>
      </c>
      <c r="E136" s="99">
        <v>14.156666666666666</v>
      </c>
      <c r="F136" s="99">
        <v>5.1733333333333329</v>
      </c>
      <c r="G136" s="99">
        <v>5.9566666666666661</v>
      </c>
      <c r="H136" s="99">
        <v>2.0833333333333335</v>
      </c>
      <c r="I136" s="99">
        <v>1.1333333333333333</v>
      </c>
      <c r="J136" s="99">
        <v>2.5233333333333334</v>
      </c>
      <c r="K136" s="99">
        <v>2.1833333333333336</v>
      </c>
      <c r="L136" s="99">
        <v>1.37</v>
      </c>
      <c r="M136" s="99">
        <v>4.37</v>
      </c>
      <c r="N136" s="99">
        <v>3.3166666666666664</v>
      </c>
      <c r="O136" s="99">
        <v>0.64</v>
      </c>
      <c r="P136" s="99">
        <v>1.8733333333333333</v>
      </c>
      <c r="Q136" s="99">
        <v>4.6900000000000004</v>
      </c>
      <c r="R136" s="99">
        <v>4.3066666666666658</v>
      </c>
      <c r="S136" s="99">
        <v>5.833333333333333</v>
      </c>
      <c r="T136" s="99">
        <v>2.6633333333333336</v>
      </c>
      <c r="U136" s="99">
        <v>5</v>
      </c>
      <c r="V136" s="99">
        <v>1.5233333333333334</v>
      </c>
      <c r="W136" s="99">
        <v>1.8366666666666667</v>
      </c>
      <c r="X136" s="99">
        <v>2.3066666666666666</v>
      </c>
      <c r="Y136" s="99">
        <v>20.970000000000002</v>
      </c>
      <c r="Z136" s="99">
        <v>5.5733333333333333</v>
      </c>
      <c r="AA136" s="99">
        <v>3.8066666666666662</v>
      </c>
      <c r="AB136" s="99">
        <v>1.3666666666666665</v>
      </c>
      <c r="AC136" s="99">
        <v>3.436666666666667</v>
      </c>
      <c r="AD136" s="99">
        <v>2.29</v>
      </c>
      <c r="AE136" s="92">
        <v>1056.5333333333333</v>
      </c>
      <c r="AF136" s="92">
        <v>371379</v>
      </c>
      <c r="AG136" s="100">
        <v>4.5480000000000302</v>
      </c>
      <c r="AH136" s="92">
        <v>1360.0134245109414</v>
      </c>
      <c r="AI136" s="99" t="s">
        <v>829</v>
      </c>
      <c r="AJ136" s="99">
        <v>94.17288521365144</v>
      </c>
      <c r="AK136" s="99">
        <v>78.685601665074685</v>
      </c>
      <c r="AL136" s="99">
        <v>172.85848687872613</v>
      </c>
      <c r="AM136" s="99">
        <v>188.80169999999998</v>
      </c>
      <c r="AN136" s="99">
        <v>57.71</v>
      </c>
      <c r="AO136" s="101">
        <v>3.6803333333333335</v>
      </c>
      <c r="AP136" s="99">
        <v>122.39333333333333</v>
      </c>
      <c r="AQ136" s="99">
        <v>205.63</v>
      </c>
      <c r="AR136" s="99">
        <v>107.33333333333333</v>
      </c>
      <c r="AS136" s="99">
        <v>11.49</v>
      </c>
      <c r="AT136" s="99">
        <v>653.13333333333333</v>
      </c>
      <c r="AU136" s="99">
        <v>4.9066666666666672</v>
      </c>
      <c r="AV136" s="99">
        <v>11.326666666666668</v>
      </c>
      <c r="AW136" s="99">
        <v>4.456666666666667</v>
      </c>
      <c r="AX136" s="99">
        <v>23.916666666666668</v>
      </c>
      <c r="AY136" s="99">
        <v>33</v>
      </c>
      <c r="AZ136" s="99">
        <v>2.9433333333333334</v>
      </c>
      <c r="BA136" s="99">
        <v>1.7766666666666666</v>
      </c>
      <c r="BB136" s="99">
        <v>17.55</v>
      </c>
      <c r="BC136" s="99">
        <v>45</v>
      </c>
      <c r="BD136" s="99">
        <v>40.92</v>
      </c>
      <c r="BE136" s="99">
        <v>47.873333333333335</v>
      </c>
      <c r="BF136" s="99">
        <v>102.41666666666667</v>
      </c>
      <c r="BG136" s="99">
        <v>6.9722222222222223</v>
      </c>
      <c r="BH136" s="99">
        <v>13.633333333333333</v>
      </c>
      <c r="BI136" s="99">
        <v>20.223333333333333</v>
      </c>
      <c r="BJ136" s="99">
        <v>3.9066666666666663</v>
      </c>
      <c r="BK136" s="99">
        <v>50.31</v>
      </c>
      <c r="BL136" s="99">
        <v>10.616666666666665</v>
      </c>
      <c r="BM136" s="99">
        <v>9.2433333333333341</v>
      </c>
    </row>
    <row r="137" spans="1:65" x14ac:dyDescent="0.15">
      <c r="A137" s="13">
        <v>2733460880</v>
      </c>
      <c r="B137" s="14" t="s">
        <v>432</v>
      </c>
      <c r="C137" s="14" t="s">
        <v>435</v>
      </c>
      <c r="D137" s="14" t="s">
        <v>437</v>
      </c>
      <c r="E137" s="99">
        <v>14.156666666666666</v>
      </c>
      <c r="F137" s="99">
        <v>4.6033333333333326</v>
      </c>
      <c r="G137" s="99">
        <v>4.623333333333334</v>
      </c>
      <c r="H137" s="99">
        <v>1.9166666666666667</v>
      </c>
      <c r="I137" s="99">
        <v>1.1199999999999999</v>
      </c>
      <c r="J137" s="99">
        <v>2.27</v>
      </c>
      <c r="K137" s="99">
        <v>1.6666666666666667</v>
      </c>
      <c r="L137" s="99">
        <v>2.2733333333333334</v>
      </c>
      <c r="M137" s="99">
        <v>3.8466666666666662</v>
      </c>
      <c r="N137" s="99">
        <v>3.22</v>
      </c>
      <c r="O137" s="99">
        <v>0.65666666666666673</v>
      </c>
      <c r="P137" s="99">
        <v>1.6733333333333331</v>
      </c>
      <c r="Q137" s="99">
        <v>2.8266666666666667</v>
      </c>
      <c r="R137" s="99">
        <v>3.6933333333333334</v>
      </c>
      <c r="S137" s="99">
        <v>4.6399999999999997</v>
      </c>
      <c r="T137" s="99">
        <v>2.1999999999999997</v>
      </c>
      <c r="U137" s="99">
        <v>3.9066666666666663</v>
      </c>
      <c r="V137" s="99">
        <v>1.2466666666666668</v>
      </c>
      <c r="W137" s="99">
        <v>2.2466666666666666</v>
      </c>
      <c r="X137" s="99">
        <v>1.86</v>
      </c>
      <c r="Y137" s="99">
        <v>22.906666666666666</v>
      </c>
      <c r="Z137" s="99">
        <v>4.1100000000000003</v>
      </c>
      <c r="AA137" s="99">
        <v>2.35</v>
      </c>
      <c r="AB137" s="99">
        <v>1.6266666666666667</v>
      </c>
      <c r="AC137" s="99">
        <v>3.1199999999999997</v>
      </c>
      <c r="AD137" s="99">
        <v>1.8933333333333333</v>
      </c>
      <c r="AE137" s="92">
        <v>1280</v>
      </c>
      <c r="AF137" s="92">
        <v>399977.66666666669</v>
      </c>
      <c r="AG137" s="100">
        <v>4.7090000000000236</v>
      </c>
      <c r="AH137" s="92">
        <v>1560.6783675311733</v>
      </c>
      <c r="AI137" s="99" t="s">
        <v>829</v>
      </c>
      <c r="AJ137" s="99">
        <v>95.705504060022221</v>
      </c>
      <c r="AK137" s="99">
        <v>76.519259933477812</v>
      </c>
      <c r="AL137" s="99">
        <v>172.22476399350003</v>
      </c>
      <c r="AM137" s="99">
        <v>185.96669999999997</v>
      </c>
      <c r="AN137" s="99">
        <v>60.653333333333329</v>
      </c>
      <c r="AO137" s="101">
        <v>3.891</v>
      </c>
      <c r="AP137" s="99">
        <v>96.856666666666669</v>
      </c>
      <c r="AQ137" s="99">
        <v>163.70333333333335</v>
      </c>
      <c r="AR137" s="99">
        <v>91.736666666666679</v>
      </c>
      <c r="AS137" s="99">
        <v>11.376666666666665</v>
      </c>
      <c r="AT137" s="99">
        <v>457.8966666666667</v>
      </c>
      <c r="AU137" s="99">
        <v>3.92</v>
      </c>
      <c r="AV137" s="99">
        <v>13.04</v>
      </c>
      <c r="AW137" s="99">
        <v>4.296666666666666</v>
      </c>
      <c r="AX137" s="99">
        <v>26.656666666666666</v>
      </c>
      <c r="AY137" s="99">
        <v>35.963333333333331</v>
      </c>
      <c r="AZ137" s="99">
        <v>3.1733333333333333</v>
      </c>
      <c r="BA137" s="99">
        <v>1.1466666666666665</v>
      </c>
      <c r="BB137" s="99">
        <v>14.916666666666666</v>
      </c>
      <c r="BC137" s="99">
        <v>34.463333333333331</v>
      </c>
      <c r="BD137" s="99">
        <v>32.743333333333332</v>
      </c>
      <c r="BE137" s="99">
        <v>41.71</v>
      </c>
      <c r="BF137" s="99">
        <v>78.64</v>
      </c>
      <c r="BG137" s="99">
        <v>14.083333333333334</v>
      </c>
      <c r="BH137" s="99">
        <v>10.933333333333335</v>
      </c>
      <c r="BI137" s="99">
        <v>29.976666666666663</v>
      </c>
      <c r="BJ137" s="99">
        <v>3.3066666666666666</v>
      </c>
      <c r="BK137" s="99">
        <v>61.98</v>
      </c>
      <c r="BL137" s="99">
        <v>8.9833333333333325</v>
      </c>
      <c r="BM137" s="99">
        <v>8.9700000000000006</v>
      </c>
    </row>
    <row r="138" spans="1:65" x14ac:dyDescent="0.15">
      <c r="A138" s="13">
        <v>2825620500</v>
      </c>
      <c r="B138" s="14" t="s">
        <v>440</v>
      </c>
      <c r="C138" s="14" t="s">
        <v>441</v>
      </c>
      <c r="D138" s="14" t="s">
        <v>442</v>
      </c>
      <c r="E138" s="99">
        <v>13.773333333333333</v>
      </c>
      <c r="F138" s="99">
        <v>5.1466666666666674</v>
      </c>
      <c r="G138" s="99">
        <v>4.7933333333333339</v>
      </c>
      <c r="H138" s="99">
        <v>1.6233333333333333</v>
      </c>
      <c r="I138" s="99">
        <v>1.0633333333333335</v>
      </c>
      <c r="J138" s="99">
        <v>2.7399999999999998</v>
      </c>
      <c r="K138" s="99">
        <v>2.2600000000000002</v>
      </c>
      <c r="L138" s="99">
        <v>1.0466666666666666</v>
      </c>
      <c r="M138" s="99">
        <v>4.0266666666666664</v>
      </c>
      <c r="N138" s="99">
        <v>2.936666666666667</v>
      </c>
      <c r="O138" s="99">
        <v>0.57333333333333336</v>
      </c>
      <c r="P138" s="99">
        <v>1.88</v>
      </c>
      <c r="Q138" s="99">
        <v>3.5666666666666664</v>
      </c>
      <c r="R138" s="99">
        <v>3.83</v>
      </c>
      <c r="S138" s="99">
        <v>3.84</v>
      </c>
      <c r="T138" s="99">
        <v>3.2566666666666664</v>
      </c>
      <c r="U138" s="99">
        <v>3.8633333333333333</v>
      </c>
      <c r="V138" s="99">
        <v>1.3333333333333333</v>
      </c>
      <c r="W138" s="99">
        <v>2.0100000000000002</v>
      </c>
      <c r="X138" s="99">
        <v>2</v>
      </c>
      <c r="Y138" s="99">
        <v>20.8</v>
      </c>
      <c r="Z138" s="99">
        <v>4.9333333333333336</v>
      </c>
      <c r="AA138" s="99">
        <v>3.06</v>
      </c>
      <c r="AB138" s="99">
        <v>1.2133333333333332</v>
      </c>
      <c r="AC138" s="99">
        <v>3.2766666666666668</v>
      </c>
      <c r="AD138" s="99">
        <v>1.9966666666666668</v>
      </c>
      <c r="AE138" s="92">
        <v>1091.8333333333333</v>
      </c>
      <c r="AF138" s="92">
        <v>286003.33333333331</v>
      </c>
      <c r="AG138" s="100">
        <v>4.6283333333337184</v>
      </c>
      <c r="AH138" s="92">
        <v>1114.6854219011736</v>
      </c>
      <c r="AI138" s="99" t="s">
        <v>829</v>
      </c>
      <c r="AJ138" s="99">
        <v>114.38968319291257</v>
      </c>
      <c r="AK138" s="99">
        <v>44.490793847095119</v>
      </c>
      <c r="AL138" s="99">
        <v>158.88047704000769</v>
      </c>
      <c r="AM138" s="99">
        <v>184.92420000000001</v>
      </c>
      <c r="AN138" s="99">
        <v>56.879999999999995</v>
      </c>
      <c r="AO138" s="101">
        <v>3.7266666666666666</v>
      </c>
      <c r="AP138" s="99">
        <v>117.05</v>
      </c>
      <c r="AQ138" s="99">
        <v>119.16666666666667</v>
      </c>
      <c r="AR138" s="99">
        <v>115.36</v>
      </c>
      <c r="AS138" s="99">
        <v>10.33</v>
      </c>
      <c r="AT138" s="99">
        <v>446.75</v>
      </c>
      <c r="AU138" s="99">
        <v>5.44</v>
      </c>
      <c r="AV138" s="99">
        <v>11.106666666666667</v>
      </c>
      <c r="AW138" s="99">
        <v>4.43</v>
      </c>
      <c r="AX138" s="99">
        <v>25.376666666666665</v>
      </c>
      <c r="AY138" s="99">
        <v>43.419999999999995</v>
      </c>
      <c r="AZ138" s="99">
        <v>2.0033333333333334</v>
      </c>
      <c r="BA138" s="99">
        <v>1.0066666666666666</v>
      </c>
      <c r="BB138" s="99">
        <v>13.08</v>
      </c>
      <c r="BC138" s="99">
        <v>33.906666666666666</v>
      </c>
      <c r="BD138" s="99">
        <v>26.333333333333332</v>
      </c>
      <c r="BE138" s="99">
        <v>31.099999999999998</v>
      </c>
      <c r="BF138" s="99">
        <v>74</v>
      </c>
      <c r="BG138" s="99">
        <v>4.5555555555555545</v>
      </c>
      <c r="BH138" s="99">
        <v>10.790000000000001</v>
      </c>
      <c r="BI138" s="99">
        <v>16.833333333333332</v>
      </c>
      <c r="BJ138" s="99">
        <v>2.7033333333333331</v>
      </c>
      <c r="BK138" s="99">
        <v>54.116666666666667</v>
      </c>
      <c r="BL138" s="99">
        <v>9.33</v>
      </c>
      <c r="BM138" s="99">
        <v>11.266666666666666</v>
      </c>
    </row>
    <row r="139" spans="1:65" x14ac:dyDescent="0.15">
      <c r="A139" s="13">
        <v>2827140600</v>
      </c>
      <c r="B139" s="14" t="s">
        <v>440</v>
      </c>
      <c r="C139" s="14" t="s">
        <v>443</v>
      </c>
      <c r="D139" s="14" t="s">
        <v>444</v>
      </c>
      <c r="E139" s="99">
        <v>12.979999999999999</v>
      </c>
      <c r="F139" s="99">
        <v>5.166666666666667</v>
      </c>
      <c r="G139" s="99">
        <v>4.66</v>
      </c>
      <c r="H139" s="99">
        <v>1.37</v>
      </c>
      <c r="I139" s="99">
        <v>1.0333333333333332</v>
      </c>
      <c r="J139" s="99">
        <v>2.41</v>
      </c>
      <c r="K139" s="99">
        <v>2.2333333333333334</v>
      </c>
      <c r="L139" s="99">
        <v>1.0199999999999998</v>
      </c>
      <c r="M139" s="99">
        <v>3.8933333333333331</v>
      </c>
      <c r="N139" s="99">
        <v>3.61</v>
      </c>
      <c r="O139" s="99">
        <v>0.5099999999999999</v>
      </c>
      <c r="P139" s="99">
        <v>1.75</v>
      </c>
      <c r="Q139" s="99">
        <v>3.9266666666666672</v>
      </c>
      <c r="R139" s="99">
        <v>3.7066666666666666</v>
      </c>
      <c r="S139" s="99">
        <v>5.32</v>
      </c>
      <c r="T139" s="99">
        <v>2.3800000000000003</v>
      </c>
      <c r="U139" s="99">
        <v>4.6066666666666665</v>
      </c>
      <c r="V139" s="99">
        <v>1.2033333333333334</v>
      </c>
      <c r="W139" s="99">
        <v>1.9333333333333336</v>
      </c>
      <c r="X139" s="99">
        <v>2.0133333333333332</v>
      </c>
      <c r="Y139" s="99">
        <v>19.846666666666668</v>
      </c>
      <c r="Z139" s="99">
        <v>4.373333333333334</v>
      </c>
      <c r="AA139" s="99">
        <v>2.8866666666666667</v>
      </c>
      <c r="AB139" s="99">
        <v>0.98</v>
      </c>
      <c r="AC139" s="99">
        <v>3.2933333333333334</v>
      </c>
      <c r="AD139" s="99">
        <v>1.91</v>
      </c>
      <c r="AE139" s="92">
        <v>840.16666666666663</v>
      </c>
      <c r="AF139" s="92">
        <v>319170</v>
      </c>
      <c r="AG139" s="100">
        <v>4.6788888888892499</v>
      </c>
      <c r="AH139" s="92">
        <v>1247.3721938255333</v>
      </c>
      <c r="AI139" s="99" t="s">
        <v>829</v>
      </c>
      <c r="AJ139" s="99">
        <v>80.849649958333345</v>
      </c>
      <c r="AK139" s="99">
        <v>53.805998458597657</v>
      </c>
      <c r="AL139" s="99">
        <v>134.655648416931</v>
      </c>
      <c r="AM139" s="99">
        <v>177.25916666666669</v>
      </c>
      <c r="AN139" s="99">
        <v>35.046666666666667</v>
      </c>
      <c r="AO139" s="101">
        <v>3.8376666666666668</v>
      </c>
      <c r="AP139" s="99">
        <v>93.776666666666657</v>
      </c>
      <c r="AQ139" s="99">
        <v>95.583333333333329</v>
      </c>
      <c r="AR139" s="99">
        <v>138.66666666666666</v>
      </c>
      <c r="AS139" s="99">
        <v>9.3566666666666674</v>
      </c>
      <c r="AT139" s="99">
        <v>445.34999999999997</v>
      </c>
      <c r="AU139" s="99">
        <v>4.6933333333333334</v>
      </c>
      <c r="AV139" s="99">
        <v>11.156666666666666</v>
      </c>
      <c r="AW139" s="99">
        <v>3.8900000000000006</v>
      </c>
      <c r="AX139" s="99">
        <v>18.39</v>
      </c>
      <c r="AY139" s="99">
        <v>41.39</v>
      </c>
      <c r="AZ139" s="99">
        <v>1.79</v>
      </c>
      <c r="BA139" s="99">
        <v>0.97333333333333327</v>
      </c>
      <c r="BB139" s="99">
        <v>12.853333333333333</v>
      </c>
      <c r="BC139" s="99">
        <v>20.533333333333335</v>
      </c>
      <c r="BD139" s="99">
        <v>15.62</v>
      </c>
      <c r="BE139" s="99">
        <v>22.303333333333338</v>
      </c>
      <c r="BF139" s="99">
        <v>90.833333333333329</v>
      </c>
      <c r="BG139" s="99">
        <v>6.8888888888888893</v>
      </c>
      <c r="BH139" s="99">
        <v>11.323333333333332</v>
      </c>
      <c r="BI139" s="99">
        <v>15.333333333333334</v>
      </c>
      <c r="BJ139" s="99">
        <v>2.4966666666666666</v>
      </c>
      <c r="BK139" s="99">
        <v>48.666666666666664</v>
      </c>
      <c r="BL139" s="99">
        <v>8.8566666666666674</v>
      </c>
      <c r="BM139" s="99">
        <v>10.270000000000001</v>
      </c>
    </row>
    <row r="140" spans="1:65" x14ac:dyDescent="0.15">
      <c r="A140" s="13">
        <v>2832940700</v>
      </c>
      <c r="B140" s="14" t="s">
        <v>440</v>
      </c>
      <c r="C140" s="14" t="s">
        <v>445</v>
      </c>
      <c r="D140" s="14" t="s">
        <v>446</v>
      </c>
      <c r="E140" s="99">
        <v>12.723333333333334</v>
      </c>
      <c r="F140" s="99">
        <v>4.34</v>
      </c>
      <c r="G140" s="99">
        <v>4.6000000000000005</v>
      </c>
      <c r="H140" s="99">
        <v>1.3499999999999999</v>
      </c>
      <c r="I140" s="99">
        <v>0.98666666666666669</v>
      </c>
      <c r="J140" s="99">
        <v>2.3566666666666669</v>
      </c>
      <c r="K140" s="99">
        <v>2</v>
      </c>
      <c r="L140" s="99">
        <v>0.95666666666666667</v>
      </c>
      <c r="M140" s="99">
        <v>3.2333333333333329</v>
      </c>
      <c r="N140" s="99">
        <v>2.2266666666666666</v>
      </c>
      <c r="O140" s="99">
        <v>0.63666666666666671</v>
      </c>
      <c r="P140" s="99">
        <v>1.7833333333333332</v>
      </c>
      <c r="Q140" s="99">
        <v>3.2266666666666666</v>
      </c>
      <c r="R140" s="99">
        <v>3.2366666666666668</v>
      </c>
      <c r="S140" s="99">
        <v>4.6133333333333333</v>
      </c>
      <c r="T140" s="99">
        <v>2.2466666666666666</v>
      </c>
      <c r="U140" s="99">
        <v>4.293333333333333</v>
      </c>
      <c r="V140" s="99">
        <v>1.406666666666667</v>
      </c>
      <c r="W140" s="99">
        <v>1.9866666666666666</v>
      </c>
      <c r="X140" s="99">
        <v>1.9400000000000002</v>
      </c>
      <c r="Y140" s="99">
        <v>18.043333333333333</v>
      </c>
      <c r="Z140" s="99">
        <v>4.496666666666667</v>
      </c>
      <c r="AA140" s="99">
        <v>3.1133333333333333</v>
      </c>
      <c r="AB140" s="99">
        <v>0.99333333333333329</v>
      </c>
      <c r="AC140" s="99">
        <v>2.82</v>
      </c>
      <c r="AD140" s="99">
        <v>1.7333333333333334</v>
      </c>
      <c r="AE140" s="92">
        <v>808.7399999999999</v>
      </c>
      <c r="AF140" s="92">
        <v>338666.66666666669</v>
      </c>
      <c r="AG140" s="100">
        <v>4.7377777777778567</v>
      </c>
      <c r="AH140" s="92">
        <v>1327.0998722390821</v>
      </c>
      <c r="AI140" s="99" t="s">
        <v>829</v>
      </c>
      <c r="AJ140" s="99">
        <v>107.29125614281537</v>
      </c>
      <c r="AK140" s="99">
        <v>54.137257254143869</v>
      </c>
      <c r="AL140" s="99">
        <v>161.42851339695923</v>
      </c>
      <c r="AM140" s="99">
        <v>185.15210000000002</v>
      </c>
      <c r="AN140" s="99">
        <v>59.48</v>
      </c>
      <c r="AO140" s="101">
        <v>3.4183333333333334</v>
      </c>
      <c r="AP140" s="99">
        <v>109.05666666666667</v>
      </c>
      <c r="AQ140" s="99">
        <v>95.693333333333328</v>
      </c>
      <c r="AR140" s="99">
        <v>138.08333333333334</v>
      </c>
      <c r="AS140" s="99">
        <v>9.6266666666666669</v>
      </c>
      <c r="AT140" s="99">
        <v>420.53999999999996</v>
      </c>
      <c r="AU140" s="99">
        <v>5.38</v>
      </c>
      <c r="AV140" s="99">
        <v>10.829999999999998</v>
      </c>
      <c r="AW140" s="99">
        <v>4.7</v>
      </c>
      <c r="AX140" s="99">
        <v>19.063333333333333</v>
      </c>
      <c r="AY140" s="99">
        <v>37.583333333333336</v>
      </c>
      <c r="AZ140" s="99">
        <v>2.1666666666666665</v>
      </c>
      <c r="BA140" s="99">
        <v>0.9966666666666667</v>
      </c>
      <c r="BB140" s="99">
        <v>11.203333333333333</v>
      </c>
      <c r="BC140" s="99">
        <v>36.31666666666667</v>
      </c>
      <c r="BD140" s="99">
        <v>26.900000000000002</v>
      </c>
      <c r="BE140" s="99">
        <v>30.236666666666668</v>
      </c>
      <c r="BF140" s="99">
        <v>91</v>
      </c>
      <c r="BG140" s="99">
        <v>16.013611111111114</v>
      </c>
      <c r="BH140" s="99">
        <v>10.25</v>
      </c>
      <c r="BI140" s="99">
        <v>13.596666666666666</v>
      </c>
      <c r="BJ140" s="99">
        <v>2.5033333333333334</v>
      </c>
      <c r="BK140" s="99">
        <v>51.943333333333328</v>
      </c>
      <c r="BL140" s="99">
        <v>8.32</v>
      </c>
      <c r="BM140" s="99">
        <v>6.3733333333333322</v>
      </c>
    </row>
    <row r="141" spans="1:65" x14ac:dyDescent="0.15">
      <c r="A141" s="13">
        <v>2846180850</v>
      </c>
      <c r="B141" s="14" t="s">
        <v>440</v>
      </c>
      <c r="C141" s="14" t="s">
        <v>447</v>
      </c>
      <c r="D141" s="14" t="s">
        <v>448</v>
      </c>
      <c r="E141" s="99">
        <v>11.473333333333334</v>
      </c>
      <c r="F141" s="99">
        <v>3.7900000000000005</v>
      </c>
      <c r="G141" s="99">
        <v>4.6966666666666663</v>
      </c>
      <c r="H141" s="99">
        <v>1.1533333333333333</v>
      </c>
      <c r="I141" s="99">
        <v>1.0433333333333332</v>
      </c>
      <c r="J141" s="99">
        <v>2.1366666666666667</v>
      </c>
      <c r="K141" s="99">
        <v>2.0533333333333332</v>
      </c>
      <c r="L141" s="99">
        <v>1.05</v>
      </c>
      <c r="M141" s="99">
        <v>4.0933333333333328</v>
      </c>
      <c r="N141" s="99">
        <v>2.65</v>
      </c>
      <c r="O141" s="99">
        <v>0.49333333333333335</v>
      </c>
      <c r="P141" s="99">
        <v>1.6866666666666665</v>
      </c>
      <c r="Q141" s="99">
        <v>3.8033333333333332</v>
      </c>
      <c r="R141" s="99">
        <v>3.3033333333333332</v>
      </c>
      <c r="S141" s="99">
        <v>4.6533333333333333</v>
      </c>
      <c r="T141" s="99">
        <v>2.2566666666666664</v>
      </c>
      <c r="U141" s="99">
        <v>4.2399999999999993</v>
      </c>
      <c r="V141" s="99">
        <v>1.0833333333333333</v>
      </c>
      <c r="W141" s="99">
        <v>1.9666666666666666</v>
      </c>
      <c r="X141" s="99">
        <v>2.0466666666666664</v>
      </c>
      <c r="Y141" s="99">
        <v>19.11</v>
      </c>
      <c r="Z141" s="99">
        <v>4.3533333333333326</v>
      </c>
      <c r="AA141" s="99">
        <v>2.5766666666666667</v>
      </c>
      <c r="AB141" s="99">
        <v>0.85000000000000009</v>
      </c>
      <c r="AC141" s="99">
        <v>2.6733333333333333</v>
      </c>
      <c r="AD141" s="99">
        <v>1.9433333333333334</v>
      </c>
      <c r="AE141" s="92">
        <v>722.77666666666664</v>
      </c>
      <c r="AF141" s="92">
        <v>300097.33333333331</v>
      </c>
      <c r="AG141" s="100">
        <v>4.9424999999999999</v>
      </c>
      <c r="AH141" s="92">
        <v>1207.7473113260583</v>
      </c>
      <c r="AI141" s="99" t="s">
        <v>829</v>
      </c>
      <c r="AJ141" s="99">
        <v>97.897075049449938</v>
      </c>
      <c r="AK141" s="99">
        <v>44.730443055407477</v>
      </c>
      <c r="AL141" s="99">
        <v>142.62751810485742</v>
      </c>
      <c r="AM141" s="99">
        <v>185.52710000000002</v>
      </c>
      <c r="AN141" s="99">
        <v>57.330000000000005</v>
      </c>
      <c r="AO141" s="101">
        <v>3.218</v>
      </c>
      <c r="AP141" s="99">
        <v>111.67</v>
      </c>
      <c r="AQ141" s="99">
        <v>77.776666666666657</v>
      </c>
      <c r="AR141" s="99">
        <v>107.88666666666666</v>
      </c>
      <c r="AS141" s="99">
        <v>9.5933333333333337</v>
      </c>
      <c r="AT141" s="99">
        <v>494.3966666666667</v>
      </c>
      <c r="AU141" s="99">
        <v>4.5566666666666666</v>
      </c>
      <c r="AV141" s="99">
        <v>10.523333333333332</v>
      </c>
      <c r="AW141" s="99">
        <v>4.3933333333333335</v>
      </c>
      <c r="AX141" s="99">
        <v>21</v>
      </c>
      <c r="AY141" s="99">
        <v>22.656666666666666</v>
      </c>
      <c r="AZ141" s="99">
        <v>1.9600000000000002</v>
      </c>
      <c r="BA141" s="99">
        <v>0.97333333333333327</v>
      </c>
      <c r="BB141" s="99">
        <v>11.21</v>
      </c>
      <c r="BC141" s="99">
        <v>17.08666666666667</v>
      </c>
      <c r="BD141" s="99">
        <v>15.973333333333331</v>
      </c>
      <c r="BE141" s="99">
        <v>17.080000000000002</v>
      </c>
      <c r="BF141" s="99">
        <v>86.886666666666656</v>
      </c>
      <c r="BG141" s="99">
        <v>6.708333333333333</v>
      </c>
      <c r="BH141" s="99">
        <v>10.506666666666668</v>
      </c>
      <c r="BI141" s="99">
        <v>11</v>
      </c>
      <c r="BJ141" s="99">
        <v>2.7733333333333334</v>
      </c>
      <c r="BK141" s="99">
        <v>69.00333333333333</v>
      </c>
      <c r="BL141" s="99">
        <v>9.2899999999999991</v>
      </c>
      <c r="BM141" s="99">
        <v>9.8466666666666658</v>
      </c>
    </row>
    <row r="142" spans="1:65" x14ac:dyDescent="0.15">
      <c r="A142" s="13">
        <v>2916020050</v>
      </c>
      <c r="B142" s="14" t="s">
        <v>449</v>
      </c>
      <c r="C142" s="14" t="s">
        <v>881</v>
      </c>
      <c r="D142" s="14" t="s">
        <v>882</v>
      </c>
      <c r="E142" s="99">
        <v>15.714126908958278</v>
      </c>
      <c r="F142" s="99">
        <v>5.5672883842659857</v>
      </c>
      <c r="G142" s="99">
        <v>4.7454324523954661</v>
      </c>
      <c r="H142" s="99">
        <v>2.8214102735587914</v>
      </c>
      <c r="I142" s="99">
        <v>1.1103717510711153</v>
      </c>
      <c r="J142" s="99">
        <v>2.0976918079221929</v>
      </c>
      <c r="K142" s="99">
        <v>2.0813823001957501</v>
      </c>
      <c r="L142" s="99">
        <v>1.4549399634795421</v>
      </c>
      <c r="M142" s="99">
        <v>4.0375182012210784</v>
      </c>
      <c r="N142" s="99">
        <v>3.5610278125289399</v>
      </c>
      <c r="O142" s="99">
        <v>0.55569244046129251</v>
      </c>
      <c r="P142" s="99">
        <v>1.8470768884694653</v>
      </c>
      <c r="Q142" s="99">
        <v>3.642722485894756</v>
      </c>
      <c r="R142" s="99">
        <v>4.2754171459033792</v>
      </c>
      <c r="S142" s="99">
        <v>5.3820276468403661</v>
      </c>
      <c r="T142" s="99">
        <v>3.2535696739399356</v>
      </c>
      <c r="U142" s="99">
        <v>4.1378925488663976</v>
      </c>
      <c r="V142" s="99">
        <v>1.3115527442035317</v>
      </c>
      <c r="W142" s="99">
        <v>2.0454114508201564</v>
      </c>
      <c r="X142" s="99">
        <v>2.2348062725532523</v>
      </c>
      <c r="Y142" s="99">
        <v>20.026930910090279</v>
      </c>
      <c r="Z142" s="99">
        <v>4.9728904094340436</v>
      </c>
      <c r="AA142" s="99">
        <v>3.354521574176978</v>
      </c>
      <c r="AB142" s="99">
        <v>1.0765869397427916</v>
      </c>
      <c r="AC142" s="99">
        <v>3.5474745736893869</v>
      </c>
      <c r="AD142" s="99">
        <v>2.1471182607370207</v>
      </c>
      <c r="AE142" s="92">
        <v>834.37043898102036</v>
      </c>
      <c r="AF142" s="92">
        <v>423767.00398549979</v>
      </c>
      <c r="AG142" s="100">
        <v>4.4785157197177368</v>
      </c>
      <c r="AH142" s="92">
        <v>1609.7089183761661</v>
      </c>
      <c r="AI142" s="99" t="s">
        <v>829</v>
      </c>
      <c r="AJ142" s="99">
        <v>98.789538268002971</v>
      </c>
      <c r="AK142" s="99">
        <v>74.12009863973806</v>
      </c>
      <c r="AL142" s="99">
        <v>172.90963690774103</v>
      </c>
      <c r="AM142" s="99">
        <v>175.24466205665021</v>
      </c>
      <c r="AN142" s="99">
        <v>96.180703229137279</v>
      </c>
      <c r="AO142" s="101">
        <v>3.1671157268424515</v>
      </c>
      <c r="AP142" s="99">
        <v>143.36033956182482</v>
      </c>
      <c r="AQ142" s="99">
        <v>100.9039262925191</v>
      </c>
      <c r="AR142" s="99">
        <v>83.035324079291755</v>
      </c>
      <c r="AS142" s="99">
        <v>9.9872061565974111</v>
      </c>
      <c r="AT142" s="99">
        <v>270.33483978142186</v>
      </c>
      <c r="AU142" s="99">
        <v>5.7307139934842004</v>
      </c>
      <c r="AV142" s="99">
        <v>10.551619414606904</v>
      </c>
      <c r="AW142" s="99">
        <v>5.2928139539137264</v>
      </c>
      <c r="AX142" s="99">
        <v>20.910147812427287</v>
      </c>
      <c r="AY142" s="99">
        <v>29.008706677966284</v>
      </c>
      <c r="AZ142" s="99">
        <v>2.4692133254878885</v>
      </c>
      <c r="BA142" s="99">
        <v>1.2098688318198931</v>
      </c>
      <c r="BB142" s="99">
        <v>13.951688239636582</v>
      </c>
      <c r="BC142" s="99">
        <v>40.260771713863754</v>
      </c>
      <c r="BD142" s="99">
        <v>24.146676023471162</v>
      </c>
      <c r="BE142" s="99">
        <v>27.747756524807215</v>
      </c>
      <c r="BF142" s="99">
        <v>81.230222224817496</v>
      </c>
      <c r="BG142" s="99">
        <v>15.454396212213974</v>
      </c>
      <c r="BH142" s="99">
        <v>13.039401465885637</v>
      </c>
      <c r="BI142" s="99">
        <v>13.782342576070375</v>
      </c>
      <c r="BJ142" s="99">
        <v>3.4368205561968743</v>
      </c>
      <c r="BK142" s="99">
        <v>49.924224746917027</v>
      </c>
      <c r="BL142" s="99">
        <v>9.6889145782029349</v>
      </c>
      <c r="BM142" s="99">
        <v>12.121371457298061</v>
      </c>
    </row>
    <row r="143" spans="1:65" x14ac:dyDescent="0.15">
      <c r="A143" s="13">
        <v>2917860250</v>
      </c>
      <c r="B143" s="14" t="s">
        <v>449</v>
      </c>
      <c r="C143" s="14" t="s">
        <v>450</v>
      </c>
      <c r="D143" s="14" t="s">
        <v>451</v>
      </c>
      <c r="E143" s="99">
        <v>12</v>
      </c>
      <c r="F143" s="99">
        <v>5.4766666666666666</v>
      </c>
      <c r="G143" s="99">
        <v>4.746666666666667</v>
      </c>
      <c r="H143" s="99">
        <v>1.3933333333333333</v>
      </c>
      <c r="I143" s="99">
        <v>1.02</v>
      </c>
      <c r="J143" s="99">
        <v>3.0833333333333335</v>
      </c>
      <c r="K143" s="99">
        <v>2.5066666666666664</v>
      </c>
      <c r="L143" s="99">
        <v>1.08</v>
      </c>
      <c r="M143" s="99">
        <v>4.1833333333333336</v>
      </c>
      <c r="N143" s="99">
        <v>4.1133333333333333</v>
      </c>
      <c r="O143" s="99">
        <v>0.63</v>
      </c>
      <c r="P143" s="99">
        <v>1.7133333333333336</v>
      </c>
      <c r="Q143" s="99">
        <v>3.1566666666666667</v>
      </c>
      <c r="R143" s="99">
        <v>3.9933333333333336</v>
      </c>
      <c r="S143" s="99">
        <v>5.6833333333333336</v>
      </c>
      <c r="T143" s="99">
        <v>3.1199999999999997</v>
      </c>
      <c r="U143" s="99">
        <v>4.7</v>
      </c>
      <c r="V143" s="99">
        <v>1.2733333333333334</v>
      </c>
      <c r="W143" s="99">
        <v>2.0366666666666666</v>
      </c>
      <c r="X143" s="99">
        <v>2.0866666666666664</v>
      </c>
      <c r="Y143" s="99">
        <v>18.696666666666662</v>
      </c>
      <c r="Z143" s="99">
        <v>5.5766666666666653</v>
      </c>
      <c r="AA143" s="99">
        <v>3.1199999999999997</v>
      </c>
      <c r="AB143" s="99">
        <v>1.5533333333333335</v>
      </c>
      <c r="AC143" s="99">
        <v>3.03</v>
      </c>
      <c r="AD143" s="99">
        <v>2.2433333333333336</v>
      </c>
      <c r="AE143" s="92">
        <v>861.07</v>
      </c>
      <c r="AF143" s="92">
        <v>442643.66666666669</v>
      </c>
      <c r="AG143" s="100">
        <v>4.6266666666668144</v>
      </c>
      <c r="AH143" s="92">
        <v>1712.1946188082632</v>
      </c>
      <c r="AI143" s="99" t="s">
        <v>829</v>
      </c>
      <c r="AJ143" s="99">
        <v>96.489193492262032</v>
      </c>
      <c r="AK143" s="99">
        <v>65.294127573788884</v>
      </c>
      <c r="AL143" s="99">
        <v>161.78332106605092</v>
      </c>
      <c r="AM143" s="99">
        <v>194.74459999999999</v>
      </c>
      <c r="AN143" s="99">
        <v>55.93</v>
      </c>
      <c r="AO143" s="101">
        <v>3.8379999999999996</v>
      </c>
      <c r="AP143" s="99">
        <v>110.19333333333334</v>
      </c>
      <c r="AQ143" s="99">
        <v>125.83666666666666</v>
      </c>
      <c r="AR143" s="99">
        <v>92.11</v>
      </c>
      <c r="AS143" s="99">
        <v>9.6533333333333342</v>
      </c>
      <c r="AT143" s="99">
        <v>391.21</v>
      </c>
      <c r="AU143" s="99">
        <v>5.3166666666666664</v>
      </c>
      <c r="AV143" s="99">
        <v>11.656666666666666</v>
      </c>
      <c r="AW143" s="99">
        <v>4.49</v>
      </c>
      <c r="AX143" s="99">
        <v>21.2</v>
      </c>
      <c r="AY143" s="99">
        <v>43.333333333333336</v>
      </c>
      <c r="AZ143" s="99">
        <v>2.9266666666666672</v>
      </c>
      <c r="BA143" s="99">
        <v>1.1533333333333333</v>
      </c>
      <c r="BB143" s="99">
        <v>16.243333333333336</v>
      </c>
      <c r="BC143" s="99">
        <v>29.866666666666664</v>
      </c>
      <c r="BD143" s="99">
        <v>24.77333333333333</v>
      </c>
      <c r="BE143" s="99">
        <v>26.713333333333335</v>
      </c>
      <c r="BF143" s="99">
        <v>106.93</v>
      </c>
      <c r="BG143" s="99">
        <v>6.63</v>
      </c>
      <c r="BH143" s="99">
        <v>10.39</v>
      </c>
      <c r="BI143" s="99">
        <v>16.166666666666668</v>
      </c>
      <c r="BJ143" s="99">
        <v>2.64</v>
      </c>
      <c r="BK143" s="99">
        <v>59.79999999999999</v>
      </c>
      <c r="BL143" s="99">
        <v>8.9933333333333341</v>
      </c>
      <c r="BM143" s="99">
        <v>10.266666666666667</v>
      </c>
    </row>
    <row r="144" spans="1:65" x14ac:dyDescent="0.15">
      <c r="A144" s="13">
        <v>2927900500</v>
      </c>
      <c r="B144" s="14" t="s">
        <v>449</v>
      </c>
      <c r="C144" s="14" t="s">
        <v>452</v>
      </c>
      <c r="D144" s="14" t="s">
        <v>453</v>
      </c>
      <c r="E144" s="99">
        <v>12.303069956106874</v>
      </c>
      <c r="F144" s="99">
        <v>3.9857053804373614</v>
      </c>
      <c r="G144" s="99">
        <v>4.7946652230845546</v>
      </c>
      <c r="H144" s="99">
        <v>1.3211658011195031</v>
      </c>
      <c r="I144" s="99">
        <v>1.0923075580314843</v>
      </c>
      <c r="J144" s="99">
        <v>2.294098469223413</v>
      </c>
      <c r="K144" s="99">
        <v>2.1054685142956919</v>
      </c>
      <c r="L144" s="99">
        <v>1.1398893576118931</v>
      </c>
      <c r="M144" s="99">
        <v>3.7521439731336668</v>
      </c>
      <c r="N144" s="99">
        <v>3.0649613884056461</v>
      </c>
      <c r="O144" s="99">
        <v>0.46904970689346448</v>
      </c>
      <c r="P144" s="99">
        <v>1.5814794348624586</v>
      </c>
      <c r="Q144" s="99">
        <v>3.8065790840108282</v>
      </c>
      <c r="R144" s="99">
        <v>3.4350344461813669</v>
      </c>
      <c r="S144" s="99">
        <v>3.9353719619162004</v>
      </c>
      <c r="T144" s="99">
        <v>2.7997612741954785</v>
      </c>
      <c r="U144" s="99">
        <v>3.9056649702193353</v>
      </c>
      <c r="V144" s="99">
        <v>1.200529675462243</v>
      </c>
      <c r="W144" s="99">
        <v>1.8744659311730503</v>
      </c>
      <c r="X144" s="99">
        <v>2.5316517250362218</v>
      </c>
      <c r="Y144" s="99">
        <v>19.45451655763706</v>
      </c>
      <c r="Z144" s="99">
        <v>4.7615397653850877</v>
      </c>
      <c r="AA144" s="99">
        <v>3.0317992390847102</v>
      </c>
      <c r="AB144" s="99">
        <v>1.061583841241289</v>
      </c>
      <c r="AC144" s="99">
        <v>2.8387738846417743</v>
      </c>
      <c r="AD144" s="99">
        <v>1.8149745281617709</v>
      </c>
      <c r="AE144" s="92">
        <v>825.64622451427567</v>
      </c>
      <c r="AF144" s="92">
        <v>272606.44128498778</v>
      </c>
      <c r="AG144" s="100">
        <v>5.1486819210480208</v>
      </c>
      <c r="AH144" s="92">
        <v>1123.8872972149893</v>
      </c>
      <c r="AI144" s="99" t="s">
        <v>829</v>
      </c>
      <c r="AJ144" s="99">
        <v>112.31961050094658</v>
      </c>
      <c r="AK144" s="99">
        <v>57.005920772284789</v>
      </c>
      <c r="AL144" s="99">
        <v>169.32553127323138</v>
      </c>
      <c r="AM144" s="99">
        <v>192.06176395700945</v>
      </c>
      <c r="AN144" s="99">
        <v>53.070276169890029</v>
      </c>
      <c r="AO144" s="101">
        <v>3.6512256896801687</v>
      </c>
      <c r="AP144" s="99">
        <v>101.81713850688588</v>
      </c>
      <c r="AQ144" s="99">
        <v>125.2057478884439</v>
      </c>
      <c r="AR144" s="99">
        <v>89.66507268047134</v>
      </c>
      <c r="AS144" s="99">
        <v>9.1324081278511056</v>
      </c>
      <c r="AT144" s="99">
        <v>464.73463405547483</v>
      </c>
      <c r="AU144" s="99">
        <v>6.1353024507778597</v>
      </c>
      <c r="AV144" s="99">
        <v>9.913095252988791</v>
      </c>
      <c r="AW144" s="99">
        <v>3.8884563858324466</v>
      </c>
      <c r="AX144" s="99">
        <v>19.271510467951895</v>
      </c>
      <c r="AY144" s="99">
        <v>26.240748346872909</v>
      </c>
      <c r="AZ144" s="99">
        <v>1.8851132866399094</v>
      </c>
      <c r="BA144" s="99">
        <v>1.0443091242041058</v>
      </c>
      <c r="BB144" s="99">
        <v>12.425644139075978</v>
      </c>
      <c r="BC144" s="99">
        <v>25.007827625493871</v>
      </c>
      <c r="BD144" s="99">
        <v>16.376479683337369</v>
      </c>
      <c r="BE144" s="99">
        <v>22.670232369493814</v>
      </c>
      <c r="BF144" s="99">
        <v>72.85052362094028</v>
      </c>
      <c r="BG144" s="99">
        <v>17.950765813432024</v>
      </c>
      <c r="BH144" s="99">
        <v>11.090318733003039</v>
      </c>
      <c r="BI144" s="99">
        <v>12.036079943296</v>
      </c>
      <c r="BJ144" s="99">
        <v>2.3672149349222913</v>
      </c>
      <c r="BK144" s="99">
        <v>44.720390159644353</v>
      </c>
      <c r="BL144" s="99">
        <v>9.3902666261539842</v>
      </c>
      <c r="BM144" s="99">
        <v>5.5858439155838262</v>
      </c>
    </row>
    <row r="145" spans="1:65" x14ac:dyDescent="0.15">
      <c r="A145" s="13">
        <v>2928140600</v>
      </c>
      <c r="B145" s="14" t="s">
        <v>449</v>
      </c>
      <c r="C145" s="14" t="s">
        <v>454</v>
      </c>
      <c r="D145" s="14" t="s">
        <v>455</v>
      </c>
      <c r="E145" s="99">
        <v>13.213333333333333</v>
      </c>
      <c r="F145" s="99">
        <v>4.703333333333334</v>
      </c>
      <c r="G145" s="99">
        <v>4.84</v>
      </c>
      <c r="H145" s="99">
        <v>1.8999999999999997</v>
      </c>
      <c r="I145" s="99">
        <v>1.02</v>
      </c>
      <c r="J145" s="99">
        <v>2.4166666666666665</v>
      </c>
      <c r="K145" s="99">
        <v>2.0299999999999998</v>
      </c>
      <c r="L145" s="99">
        <v>1.0933333333333335</v>
      </c>
      <c r="M145" s="99">
        <v>3.9499999999999997</v>
      </c>
      <c r="N145" s="99">
        <v>2.6966666666666668</v>
      </c>
      <c r="O145" s="99">
        <v>0.51333333333333331</v>
      </c>
      <c r="P145" s="99">
        <v>1.7066666666666668</v>
      </c>
      <c r="Q145" s="99">
        <v>3.9566666666666666</v>
      </c>
      <c r="R145" s="99">
        <v>3.4433333333333338</v>
      </c>
      <c r="S145" s="99">
        <v>4.53</v>
      </c>
      <c r="T145" s="99">
        <v>2.2599999999999998</v>
      </c>
      <c r="U145" s="99">
        <v>3.8266666666666667</v>
      </c>
      <c r="V145" s="99">
        <v>1.2833333333333332</v>
      </c>
      <c r="W145" s="99">
        <v>1.97</v>
      </c>
      <c r="X145" s="99">
        <v>1.82</v>
      </c>
      <c r="Y145" s="99">
        <v>19.113333333333333</v>
      </c>
      <c r="Z145" s="99">
        <v>4.6166666666666663</v>
      </c>
      <c r="AA145" s="99">
        <v>2.9299999999999997</v>
      </c>
      <c r="AB145" s="99">
        <v>1.0366666666666668</v>
      </c>
      <c r="AC145" s="99">
        <v>2.83</v>
      </c>
      <c r="AD145" s="99">
        <v>2.1033333333333335</v>
      </c>
      <c r="AE145" s="92">
        <v>1471.3</v>
      </c>
      <c r="AF145" s="92">
        <v>439206.66666666669</v>
      </c>
      <c r="AG145" s="100">
        <v>4.9541666666667181</v>
      </c>
      <c r="AH145" s="92">
        <v>1768.1981542008782</v>
      </c>
      <c r="AI145" s="99" t="s">
        <v>829</v>
      </c>
      <c r="AJ145" s="99">
        <v>98.921858202834642</v>
      </c>
      <c r="AK145" s="99">
        <v>78.392497980682904</v>
      </c>
      <c r="AL145" s="99">
        <v>177.31435618351753</v>
      </c>
      <c r="AM145" s="99">
        <v>198.57919999999999</v>
      </c>
      <c r="AN145" s="99">
        <v>47.24</v>
      </c>
      <c r="AO145" s="101">
        <v>3.3983333333333334</v>
      </c>
      <c r="AP145" s="99">
        <v>89.600000000000009</v>
      </c>
      <c r="AQ145" s="99">
        <v>90.636666666666656</v>
      </c>
      <c r="AR145" s="99">
        <v>101.00333333333333</v>
      </c>
      <c r="AS145" s="99">
        <v>10.34</v>
      </c>
      <c r="AT145" s="99">
        <v>472.68</v>
      </c>
      <c r="AU145" s="99">
        <v>5.05</v>
      </c>
      <c r="AV145" s="99">
        <v>11.216666666666667</v>
      </c>
      <c r="AW145" s="99">
        <v>4.4233333333333329</v>
      </c>
      <c r="AX145" s="99">
        <v>20.133333333333333</v>
      </c>
      <c r="AY145" s="99">
        <v>33.066666666666663</v>
      </c>
      <c r="AZ145" s="99">
        <v>1.8266666666666669</v>
      </c>
      <c r="BA145" s="99">
        <v>1.0999999999999999</v>
      </c>
      <c r="BB145" s="99">
        <v>14.9</v>
      </c>
      <c r="BC145" s="99">
        <v>36.413333333333334</v>
      </c>
      <c r="BD145" s="99">
        <v>27.373333333333331</v>
      </c>
      <c r="BE145" s="99">
        <v>34.156666666666666</v>
      </c>
      <c r="BF145" s="99">
        <v>71.293333333333337</v>
      </c>
      <c r="BG145" s="99">
        <v>13.332500000000001</v>
      </c>
      <c r="BH145" s="99">
        <v>11.756666666666666</v>
      </c>
      <c r="BI145" s="99">
        <v>15.6</v>
      </c>
      <c r="BJ145" s="99">
        <v>2.3766666666666665</v>
      </c>
      <c r="BK145" s="99">
        <v>47.566666666666663</v>
      </c>
      <c r="BL145" s="99">
        <v>9.1966666666666672</v>
      </c>
      <c r="BM145" s="99">
        <v>6.94</v>
      </c>
    </row>
    <row r="146" spans="1:65" x14ac:dyDescent="0.15">
      <c r="A146" s="13">
        <v>2944180920</v>
      </c>
      <c r="B146" s="14" t="s">
        <v>449</v>
      </c>
      <c r="C146" s="14" t="s">
        <v>458</v>
      </c>
      <c r="D146" s="14" t="s">
        <v>459</v>
      </c>
      <c r="E146" s="99">
        <v>13.743333333333332</v>
      </c>
      <c r="F146" s="99">
        <v>4.8566666666666665</v>
      </c>
      <c r="G146" s="99">
        <v>5</v>
      </c>
      <c r="H146" s="99">
        <v>1.5</v>
      </c>
      <c r="I146" s="99">
        <v>0.93</v>
      </c>
      <c r="J146" s="99">
        <v>2.3800000000000003</v>
      </c>
      <c r="K146" s="99">
        <v>2.0166666666666666</v>
      </c>
      <c r="L146" s="99">
        <v>1.1200000000000001</v>
      </c>
      <c r="M146" s="99">
        <v>3.8166666666666664</v>
      </c>
      <c r="N146" s="99">
        <v>3.2633333333333332</v>
      </c>
      <c r="O146" s="99">
        <v>0.54333333333333333</v>
      </c>
      <c r="P146" s="99">
        <v>1.7366666666666666</v>
      </c>
      <c r="Q146" s="99">
        <v>3.19</v>
      </c>
      <c r="R146" s="99">
        <v>3.93</v>
      </c>
      <c r="S146" s="99">
        <v>5.4033333333333333</v>
      </c>
      <c r="T146" s="99">
        <v>2.6033333333333335</v>
      </c>
      <c r="U146" s="99">
        <v>4.376666666666666</v>
      </c>
      <c r="V146" s="99">
        <v>1.4466666666666665</v>
      </c>
      <c r="W146" s="99">
        <v>2.1666666666666665</v>
      </c>
      <c r="X146" s="99">
        <v>1.8766666666666669</v>
      </c>
      <c r="Y146" s="99">
        <v>18.903333333333332</v>
      </c>
      <c r="Z146" s="99">
        <v>5.3066666666666658</v>
      </c>
      <c r="AA146" s="99">
        <v>3.2133333333333334</v>
      </c>
      <c r="AB146" s="99">
        <v>1.47</v>
      </c>
      <c r="AC146" s="99">
        <v>3.1533333333333338</v>
      </c>
      <c r="AD146" s="99">
        <v>2.1666666666666665</v>
      </c>
      <c r="AE146" s="92">
        <v>1146.72</v>
      </c>
      <c r="AF146" s="92">
        <v>315903.33333333331</v>
      </c>
      <c r="AG146" s="100">
        <v>4.7525000000000874</v>
      </c>
      <c r="AH146" s="92">
        <v>1241.3635771287393</v>
      </c>
      <c r="AI146" s="99" t="s">
        <v>829</v>
      </c>
      <c r="AJ146" s="99">
        <v>75.105476512553139</v>
      </c>
      <c r="AK146" s="99">
        <v>59.031190726444983</v>
      </c>
      <c r="AL146" s="99">
        <v>134.13666723899811</v>
      </c>
      <c r="AM146" s="99">
        <v>192.95169999999999</v>
      </c>
      <c r="AN146" s="99">
        <v>52.706666666666671</v>
      </c>
      <c r="AO146" s="101">
        <v>3.371</v>
      </c>
      <c r="AP146" s="99">
        <v>126.75</v>
      </c>
      <c r="AQ146" s="99">
        <v>124.01333333333334</v>
      </c>
      <c r="AR146" s="99">
        <v>98.826666666666668</v>
      </c>
      <c r="AS146" s="99">
        <v>9.8866666666666667</v>
      </c>
      <c r="AT146" s="99">
        <v>510</v>
      </c>
      <c r="AU146" s="99">
        <v>5.2733333333333334</v>
      </c>
      <c r="AV146" s="99">
        <v>10.306666666666667</v>
      </c>
      <c r="AW146" s="99">
        <v>4.37</v>
      </c>
      <c r="AX146" s="99">
        <v>17.983333333333331</v>
      </c>
      <c r="AY146" s="99">
        <v>41.266666666666673</v>
      </c>
      <c r="AZ146" s="99">
        <v>3.0233333333333334</v>
      </c>
      <c r="BA146" s="99">
        <v>1.2</v>
      </c>
      <c r="BB146" s="99">
        <v>12.483333333333334</v>
      </c>
      <c r="BC146" s="99">
        <v>36.1</v>
      </c>
      <c r="BD146" s="99">
        <v>23.51</v>
      </c>
      <c r="BE146" s="99">
        <v>25.836666666666662</v>
      </c>
      <c r="BF146" s="99">
        <v>82.01</v>
      </c>
      <c r="BG146" s="99">
        <v>4.8050000000000006</v>
      </c>
      <c r="BH146" s="99">
        <v>10.93</v>
      </c>
      <c r="BI146" s="99">
        <v>17.2</v>
      </c>
      <c r="BJ146" s="99">
        <v>2.72</v>
      </c>
      <c r="BK146" s="99">
        <v>47.87</v>
      </c>
      <c r="BL146" s="99">
        <v>9.26</v>
      </c>
      <c r="BM146" s="99">
        <v>10.493333333333332</v>
      </c>
    </row>
    <row r="147" spans="1:65" x14ac:dyDescent="0.15">
      <c r="A147" s="13">
        <v>2941180880</v>
      </c>
      <c r="B147" s="14" t="s">
        <v>449</v>
      </c>
      <c r="C147" s="14" t="s">
        <v>456</v>
      </c>
      <c r="D147" s="14" t="s">
        <v>457</v>
      </c>
      <c r="E147" s="99">
        <v>17.613333333333333</v>
      </c>
      <c r="F147" s="99">
        <v>4.8033333333333337</v>
      </c>
      <c r="G147" s="99">
        <v>5.6466666666666656</v>
      </c>
      <c r="H147" s="99">
        <v>1.8499999999999999</v>
      </c>
      <c r="I147" s="99">
        <v>1.1233333333333333</v>
      </c>
      <c r="J147" s="99">
        <v>1.9699999999999998</v>
      </c>
      <c r="K147" s="99">
        <v>2.1733333333333333</v>
      </c>
      <c r="L147" s="99">
        <v>1.3</v>
      </c>
      <c r="M147" s="99">
        <v>4.246666666666667</v>
      </c>
      <c r="N147" s="99">
        <v>2.9833333333333338</v>
      </c>
      <c r="O147" s="99">
        <v>0.50666666666666671</v>
      </c>
      <c r="P147" s="99">
        <v>1.8333333333333333</v>
      </c>
      <c r="Q147" s="99">
        <v>3.5033333333333334</v>
      </c>
      <c r="R147" s="99">
        <v>3.6633333333333336</v>
      </c>
      <c r="S147" s="99">
        <v>4.6499999999999995</v>
      </c>
      <c r="T147" s="99">
        <v>2.3199999999999998</v>
      </c>
      <c r="U147" s="99">
        <v>4.8266666666666671</v>
      </c>
      <c r="V147" s="99">
        <v>1.4400000000000002</v>
      </c>
      <c r="W147" s="99">
        <v>2.1366666666666667</v>
      </c>
      <c r="X147" s="99">
        <v>1.9100000000000001</v>
      </c>
      <c r="Y147" s="99">
        <v>22.13</v>
      </c>
      <c r="Z147" s="99">
        <v>5.4333333333333336</v>
      </c>
      <c r="AA147" s="99">
        <v>2.9133333333333336</v>
      </c>
      <c r="AB147" s="99">
        <v>1.0333333333333334</v>
      </c>
      <c r="AC147" s="99">
        <v>3.1999999999999997</v>
      </c>
      <c r="AD147" s="99">
        <v>2.1366666666666667</v>
      </c>
      <c r="AE147" s="92">
        <v>981.39666666666665</v>
      </c>
      <c r="AF147" s="92">
        <v>339758.33333333331</v>
      </c>
      <c r="AG147" s="100">
        <v>4.7083333333334592</v>
      </c>
      <c r="AH147" s="92">
        <v>1330.1637429452314</v>
      </c>
      <c r="AI147" s="99" t="s">
        <v>829</v>
      </c>
      <c r="AJ147" s="99">
        <v>80.889653890518403</v>
      </c>
      <c r="AK147" s="99">
        <v>68.474899386874085</v>
      </c>
      <c r="AL147" s="99">
        <v>149.36455327739247</v>
      </c>
      <c r="AM147" s="99">
        <v>201.40269999999998</v>
      </c>
      <c r="AN147" s="99">
        <v>41.906666666666666</v>
      </c>
      <c r="AO147" s="101">
        <v>3.8103333333333338</v>
      </c>
      <c r="AP147" s="99">
        <v>85.050000000000011</v>
      </c>
      <c r="AQ147" s="99">
        <v>86.89</v>
      </c>
      <c r="AR147" s="99">
        <v>101.95666666666666</v>
      </c>
      <c r="AS147" s="99">
        <v>11.596666666666666</v>
      </c>
      <c r="AT147" s="99">
        <v>479.60666666666663</v>
      </c>
      <c r="AU147" s="99">
        <v>4.7733333333333334</v>
      </c>
      <c r="AV147" s="99">
        <v>10.876666666666665</v>
      </c>
      <c r="AW147" s="99">
        <v>4.3433333333333328</v>
      </c>
      <c r="AX147" s="99">
        <v>19.916666666666668</v>
      </c>
      <c r="AY147" s="99">
        <v>39.833333333333336</v>
      </c>
      <c r="AZ147" s="99">
        <v>2.5133333333333336</v>
      </c>
      <c r="BA147" s="99">
        <v>1.2333333333333332</v>
      </c>
      <c r="BB147" s="99">
        <v>13.723333333333334</v>
      </c>
      <c r="BC147" s="99">
        <v>21.566666666666666</v>
      </c>
      <c r="BD147" s="99">
        <v>23.03</v>
      </c>
      <c r="BE147" s="99">
        <v>15.243333333333334</v>
      </c>
      <c r="BF147" s="99">
        <v>81.61</v>
      </c>
      <c r="BG147" s="99">
        <v>6.6277777777777773</v>
      </c>
      <c r="BH147" s="99">
        <v>10.096666666666666</v>
      </c>
      <c r="BI147" s="99">
        <v>16.09</v>
      </c>
      <c r="BJ147" s="99">
        <v>2.4166666666666665</v>
      </c>
      <c r="BK147" s="99">
        <v>55.109999999999992</v>
      </c>
      <c r="BL147" s="99">
        <v>9.5433333333333348</v>
      </c>
      <c r="BM147" s="99">
        <v>8.48</v>
      </c>
    </row>
    <row r="148" spans="1:65" x14ac:dyDescent="0.15">
      <c r="A148" s="13">
        <v>3014580250</v>
      </c>
      <c r="B148" s="14" t="s">
        <v>460</v>
      </c>
      <c r="C148" s="14" t="s">
        <v>461</v>
      </c>
      <c r="D148" s="14" t="s">
        <v>462</v>
      </c>
      <c r="E148" s="99">
        <v>11.903333333333331</v>
      </c>
      <c r="F148" s="99">
        <v>5.3133333333333335</v>
      </c>
      <c r="G148" s="99">
        <v>5.0433333333333339</v>
      </c>
      <c r="H148" s="99">
        <v>1.7433333333333332</v>
      </c>
      <c r="I148" s="99">
        <v>1.0533333333333335</v>
      </c>
      <c r="J148" s="99">
        <v>2.2433333333333332</v>
      </c>
      <c r="K148" s="99">
        <v>2.31</v>
      </c>
      <c r="L148" s="99">
        <v>1.1366666666666667</v>
      </c>
      <c r="M148" s="99">
        <v>5.3633333333333333</v>
      </c>
      <c r="N148" s="99">
        <v>3.1066666666666669</v>
      </c>
      <c r="O148" s="99">
        <v>0.72000000000000008</v>
      </c>
      <c r="P148" s="99">
        <v>1.71</v>
      </c>
      <c r="Q148" s="99">
        <v>3.706666666666667</v>
      </c>
      <c r="R148" s="99">
        <v>4.3133333333333335</v>
      </c>
      <c r="S148" s="99">
        <v>5.9333333333333336</v>
      </c>
      <c r="T148" s="99">
        <v>3.4533333333333331</v>
      </c>
      <c r="U148" s="99">
        <v>5.6733333333333329</v>
      </c>
      <c r="V148" s="99">
        <v>1.3233333333333335</v>
      </c>
      <c r="W148" s="99">
        <v>2.3666666666666667</v>
      </c>
      <c r="X148" s="99">
        <v>1.9833333333333334</v>
      </c>
      <c r="Y148" s="99">
        <v>18.779999999999998</v>
      </c>
      <c r="Z148" s="99">
        <v>6.0933333333333337</v>
      </c>
      <c r="AA148" s="99">
        <v>3.3833333333333333</v>
      </c>
      <c r="AB148" s="99">
        <v>1.7299999999999998</v>
      </c>
      <c r="AC148" s="99">
        <v>3.3833333333333333</v>
      </c>
      <c r="AD148" s="99">
        <v>2.1800000000000002</v>
      </c>
      <c r="AE148" s="92">
        <v>2181.19</v>
      </c>
      <c r="AF148" s="92">
        <v>719461</v>
      </c>
      <c r="AG148" s="100">
        <v>4.880416666666644</v>
      </c>
      <c r="AH148" s="92">
        <v>2871.7636290918213</v>
      </c>
      <c r="AI148" s="99" t="s">
        <v>829</v>
      </c>
      <c r="AJ148" s="99">
        <v>73.236093096666664</v>
      </c>
      <c r="AK148" s="99">
        <v>66.766567512959867</v>
      </c>
      <c r="AL148" s="99">
        <v>140.00266060962653</v>
      </c>
      <c r="AM148" s="99">
        <v>180.4271</v>
      </c>
      <c r="AN148" s="99">
        <v>53.109999999999992</v>
      </c>
      <c r="AO148" s="101">
        <v>4.1396666666666668</v>
      </c>
      <c r="AP148" s="99">
        <v>136.66</v>
      </c>
      <c r="AQ148" s="99">
        <v>110.21</v>
      </c>
      <c r="AR148" s="99">
        <v>111.33333333333333</v>
      </c>
      <c r="AS148" s="99">
        <v>10.836666666666668</v>
      </c>
      <c r="AT148" s="99">
        <v>360.40000000000003</v>
      </c>
      <c r="AU148" s="99">
        <v>7.496666666666667</v>
      </c>
      <c r="AV148" s="99">
        <v>11.99</v>
      </c>
      <c r="AW148" s="99">
        <v>4.7566666666666668</v>
      </c>
      <c r="AX148" s="99">
        <v>30.276666666666667</v>
      </c>
      <c r="AY148" s="99">
        <v>45</v>
      </c>
      <c r="AZ148" s="99">
        <v>3.5600000000000005</v>
      </c>
      <c r="BA148" s="99">
        <v>1.1333333333333335</v>
      </c>
      <c r="BB148" s="99">
        <v>24.86</v>
      </c>
      <c r="BC148" s="99">
        <v>34.896666666666668</v>
      </c>
      <c r="BD148" s="99">
        <v>32.823333333333331</v>
      </c>
      <c r="BE148" s="99">
        <v>38.6</v>
      </c>
      <c r="BF148" s="99">
        <v>124.62666666666667</v>
      </c>
      <c r="BG148" s="99">
        <v>9.9500000000000011</v>
      </c>
      <c r="BH148" s="99">
        <v>13.833333333333334</v>
      </c>
      <c r="BI148" s="99">
        <v>17.25</v>
      </c>
      <c r="BJ148" s="99">
        <v>2.46</v>
      </c>
      <c r="BK148" s="99">
        <v>61.376666666666665</v>
      </c>
      <c r="BL148" s="99">
        <v>9.81</v>
      </c>
      <c r="BM148" s="99">
        <v>11.246666666666668</v>
      </c>
    </row>
    <row r="149" spans="1:65" x14ac:dyDescent="0.15">
      <c r="A149" s="13">
        <v>3024500500</v>
      </c>
      <c r="B149" s="14" t="s">
        <v>460</v>
      </c>
      <c r="C149" s="14" t="s">
        <v>463</v>
      </c>
      <c r="D149" s="14" t="s">
        <v>464</v>
      </c>
      <c r="E149" s="99">
        <v>12.026666666666666</v>
      </c>
      <c r="F149" s="99">
        <v>4.3033333333333337</v>
      </c>
      <c r="G149" s="99">
        <v>4.9666666666666677</v>
      </c>
      <c r="H149" s="99">
        <v>1.7333333333333334</v>
      </c>
      <c r="I149" s="99">
        <v>1.3399999999999999</v>
      </c>
      <c r="J149" s="99">
        <v>2.3866666666666667</v>
      </c>
      <c r="K149" s="99">
        <v>2.1266666666666665</v>
      </c>
      <c r="L149" s="99">
        <v>1.3466666666666667</v>
      </c>
      <c r="M149" s="99">
        <v>3.6833333333333336</v>
      </c>
      <c r="N149" s="99">
        <v>3.2833333333333332</v>
      </c>
      <c r="O149" s="99">
        <v>0.68666666666666665</v>
      </c>
      <c r="P149" s="99">
        <v>1.8066666666666666</v>
      </c>
      <c r="Q149" s="99">
        <v>2.9333333333333336</v>
      </c>
      <c r="R149" s="99">
        <v>3.6333333333333333</v>
      </c>
      <c r="S149" s="99">
        <v>4.9266666666666667</v>
      </c>
      <c r="T149" s="99">
        <v>2.72</v>
      </c>
      <c r="U149" s="99">
        <v>4.07</v>
      </c>
      <c r="V149" s="99">
        <v>1.1300000000000001</v>
      </c>
      <c r="W149" s="99">
        <v>1.8800000000000001</v>
      </c>
      <c r="X149" s="99">
        <v>2.5100000000000002</v>
      </c>
      <c r="Y149" s="99">
        <v>17.193333333333332</v>
      </c>
      <c r="Z149" s="99">
        <v>4.59</v>
      </c>
      <c r="AA149" s="99">
        <v>2.9833333333333338</v>
      </c>
      <c r="AB149" s="99">
        <v>1.5433333333333332</v>
      </c>
      <c r="AC149" s="99">
        <v>2.6933333333333334</v>
      </c>
      <c r="AD149" s="99">
        <v>1.8466666666666667</v>
      </c>
      <c r="AE149" s="92">
        <v>1021.6666666666666</v>
      </c>
      <c r="AF149" s="92">
        <v>318870</v>
      </c>
      <c r="AG149" s="100">
        <v>5.0670833333332697</v>
      </c>
      <c r="AH149" s="92">
        <v>1293.4906830522334</v>
      </c>
      <c r="AI149" s="99" t="s">
        <v>829</v>
      </c>
      <c r="AJ149" s="99">
        <v>76.418487534193574</v>
      </c>
      <c r="AK149" s="99">
        <v>57.155694086525642</v>
      </c>
      <c r="AL149" s="99">
        <v>133.57418162071923</v>
      </c>
      <c r="AM149" s="99">
        <v>180.19919999999999</v>
      </c>
      <c r="AN149" s="99">
        <v>71.899999999999991</v>
      </c>
      <c r="AO149" s="101">
        <v>3.9833333333333329</v>
      </c>
      <c r="AP149" s="99">
        <v>108.33333333333333</v>
      </c>
      <c r="AQ149" s="99">
        <v>126.33333333333333</v>
      </c>
      <c r="AR149" s="99">
        <v>99.5</v>
      </c>
      <c r="AS149" s="99">
        <v>9.4666666666666668</v>
      </c>
      <c r="AT149" s="99">
        <v>510.12000000000006</v>
      </c>
      <c r="AU149" s="99">
        <v>5.7766666666666664</v>
      </c>
      <c r="AV149" s="99">
        <v>11.69</v>
      </c>
      <c r="AW149" s="99">
        <v>4.6000000000000005</v>
      </c>
      <c r="AX149" s="99">
        <v>15.776666666666666</v>
      </c>
      <c r="AY149" s="99">
        <v>42.916666666666664</v>
      </c>
      <c r="AZ149" s="99">
        <v>2.81</v>
      </c>
      <c r="BA149" s="99">
        <v>1.68</v>
      </c>
      <c r="BB149" s="99">
        <v>14.46</v>
      </c>
      <c r="BC149" s="99">
        <v>22.983333333333334</v>
      </c>
      <c r="BD149" s="99">
        <v>17.963333333333335</v>
      </c>
      <c r="BE149" s="99">
        <v>17.930000000000003</v>
      </c>
      <c r="BF149" s="99">
        <v>75.836666666666659</v>
      </c>
      <c r="BG149" s="99">
        <v>8.4933333333333341</v>
      </c>
      <c r="BH149" s="99">
        <v>11.156666666666666</v>
      </c>
      <c r="BI149" s="99">
        <v>15</v>
      </c>
      <c r="BJ149" s="99">
        <v>2.25</v>
      </c>
      <c r="BK149" s="99">
        <v>41.333333333333336</v>
      </c>
      <c r="BL149" s="99">
        <v>9.0833333333333339</v>
      </c>
      <c r="BM149" s="99">
        <v>9.5766666666666662</v>
      </c>
    </row>
    <row r="150" spans="1:65" x14ac:dyDescent="0.15">
      <c r="A150" s="13">
        <v>3125580420</v>
      </c>
      <c r="B150" s="14" t="s">
        <v>465</v>
      </c>
      <c r="C150" s="14" t="s">
        <v>466</v>
      </c>
      <c r="D150" s="14" t="s">
        <v>467</v>
      </c>
      <c r="E150" s="99">
        <v>13.563333333333333</v>
      </c>
      <c r="F150" s="99">
        <v>3.8733333333333335</v>
      </c>
      <c r="G150" s="99">
        <v>4.9333333333333336</v>
      </c>
      <c r="H150" s="99">
        <v>1.7333333333333332</v>
      </c>
      <c r="I150" s="99">
        <v>1.08</v>
      </c>
      <c r="J150" s="99">
        <v>2.3066666666666666</v>
      </c>
      <c r="K150" s="99">
        <v>2.0333333333333332</v>
      </c>
      <c r="L150" s="99">
        <v>1.4333333333333333</v>
      </c>
      <c r="M150" s="99">
        <v>3.9066666666666663</v>
      </c>
      <c r="N150" s="99">
        <v>3.64</v>
      </c>
      <c r="O150" s="99">
        <v>0.67333333333333334</v>
      </c>
      <c r="P150" s="99">
        <v>1.86</v>
      </c>
      <c r="Q150" s="99">
        <v>3.4866666666666668</v>
      </c>
      <c r="R150" s="99">
        <v>3.5466666666666669</v>
      </c>
      <c r="S150" s="99">
        <v>5.5666666666666664</v>
      </c>
      <c r="T150" s="99">
        <v>2.4866666666666668</v>
      </c>
      <c r="U150" s="99">
        <v>4.4466666666666663</v>
      </c>
      <c r="V150" s="99">
        <v>1.32</v>
      </c>
      <c r="W150" s="99">
        <v>1.9366666666666665</v>
      </c>
      <c r="X150" s="99">
        <v>2.3166666666666669</v>
      </c>
      <c r="Y150" s="99">
        <v>21.343333333333334</v>
      </c>
      <c r="Z150" s="99">
        <v>6.19</v>
      </c>
      <c r="AA150" s="99">
        <v>3.0866666666666664</v>
      </c>
      <c r="AB150" s="99">
        <v>1.1966666666666665</v>
      </c>
      <c r="AC150" s="99">
        <v>3.4566666666666666</v>
      </c>
      <c r="AD150" s="99">
        <v>2.3633333333333333</v>
      </c>
      <c r="AE150" s="92">
        <v>765.83333333333337</v>
      </c>
      <c r="AF150" s="92">
        <v>430939</v>
      </c>
      <c r="AG150" s="100">
        <v>5.0833333333333428</v>
      </c>
      <c r="AH150" s="92">
        <v>1751.0718159548833</v>
      </c>
      <c r="AI150" s="99" t="s">
        <v>829</v>
      </c>
      <c r="AJ150" s="99">
        <v>80.28938926675005</v>
      </c>
      <c r="AK150" s="99">
        <v>39.721857693797418</v>
      </c>
      <c r="AL150" s="99">
        <v>120.01124696054747</v>
      </c>
      <c r="AM150" s="99">
        <v>197.0866</v>
      </c>
      <c r="AN150" s="99">
        <v>50.379999999999995</v>
      </c>
      <c r="AO150" s="101">
        <v>3.8043333333333336</v>
      </c>
      <c r="AP150" s="99">
        <v>118.61</v>
      </c>
      <c r="AQ150" s="99">
        <v>137.77666666666667</v>
      </c>
      <c r="AR150" s="99">
        <v>104.11</v>
      </c>
      <c r="AS150" s="99">
        <v>9.543333333333333</v>
      </c>
      <c r="AT150" s="99">
        <v>525.15</v>
      </c>
      <c r="AU150" s="99">
        <v>4.1900000000000004</v>
      </c>
      <c r="AV150" s="99">
        <v>10.64</v>
      </c>
      <c r="AW150" s="99">
        <v>4.3233333333333333</v>
      </c>
      <c r="AX150" s="99">
        <v>16.89</v>
      </c>
      <c r="AY150" s="99">
        <v>27.166666666666668</v>
      </c>
      <c r="AZ150" s="99">
        <v>2.31</v>
      </c>
      <c r="BA150" s="99">
        <v>1.2066666666666668</v>
      </c>
      <c r="BB150" s="99">
        <v>18.89</v>
      </c>
      <c r="BC150" s="99">
        <v>52.773333333333333</v>
      </c>
      <c r="BD150" s="99">
        <v>20.966666666666665</v>
      </c>
      <c r="BE150" s="99">
        <v>42.39</v>
      </c>
      <c r="BF150" s="99">
        <v>91.826666666666668</v>
      </c>
      <c r="BG150" s="99">
        <v>14.583333333333334</v>
      </c>
      <c r="BH150" s="99">
        <v>8.3033333333333328</v>
      </c>
      <c r="BI150" s="99">
        <v>10.333333333333334</v>
      </c>
      <c r="BJ150" s="99">
        <v>2.35</v>
      </c>
      <c r="BK150" s="99">
        <v>51.41</v>
      </c>
      <c r="BL150" s="99">
        <v>9.1266666666666669</v>
      </c>
      <c r="BM150" s="99">
        <v>7.8166666666666664</v>
      </c>
    </row>
    <row r="151" spans="1:65" x14ac:dyDescent="0.15">
      <c r="A151" s="13">
        <v>3130700600</v>
      </c>
      <c r="B151" s="14" t="s">
        <v>465</v>
      </c>
      <c r="C151" s="14" t="s">
        <v>468</v>
      </c>
      <c r="D151" s="14" t="s">
        <v>469</v>
      </c>
      <c r="E151" s="99">
        <v>13.050000000000002</v>
      </c>
      <c r="F151" s="99">
        <v>4.166666666666667</v>
      </c>
      <c r="G151" s="99">
        <v>4.8633333333333333</v>
      </c>
      <c r="H151" s="99">
        <v>1.58</v>
      </c>
      <c r="I151" s="99">
        <v>1.0033333333333332</v>
      </c>
      <c r="J151" s="99">
        <v>2.2333333333333329</v>
      </c>
      <c r="K151" s="99">
        <v>1.7866666666666668</v>
      </c>
      <c r="L151" s="99">
        <v>1.2266666666666666</v>
      </c>
      <c r="M151" s="99">
        <v>3.8733333333333335</v>
      </c>
      <c r="N151" s="99">
        <v>2.5833333333333335</v>
      </c>
      <c r="O151" s="99">
        <v>0.57666666666666666</v>
      </c>
      <c r="P151" s="99">
        <v>1.7133333333333332</v>
      </c>
      <c r="Q151" s="99">
        <v>4.1366666666666667</v>
      </c>
      <c r="R151" s="99">
        <v>3.2033333333333331</v>
      </c>
      <c r="S151" s="99">
        <v>4.9666666666666659</v>
      </c>
      <c r="T151" s="99">
        <v>2.39</v>
      </c>
      <c r="U151" s="99">
        <v>3.8366666666666673</v>
      </c>
      <c r="V151" s="99">
        <v>1.2733333333333334</v>
      </c>
      <c r="W151" s="99">
        <v>1.9299999999999997</v>
      </c>
      <c r="X151" s="99">
        <v>2.2799999999999998</v>
      </c>
      <c r="Y151" s="99">
        <v>19.346666666666668</v>
      </c>
      <c r="Z151" s="99">
        <v>4.8666666666666663</v>
      </c>
      <c r="AA151" s="99">
        <v>2.6133333333333333</v>
      </c>
      <c r="AB151" s="99">
        <v>1.1533333333333333</v>
      </c>
      <c r="AC151" s="99">
        <v>3.1066666666666669</v>
      </c>
      <c r="AD151" s="99">
        <v>2.3233333333333337</v>
      </c>
      <c r="AE151" s="92">
        <v>1066.1000000000001</v>
      </c>
      <c r="AF151" s="92">
        <v>359724.33333333331</v>
      </c>
      <c r="AG151" s="100">
        <v>4.8055555555555696</v>
      </c>
      <c r="AH151" s="92">
        <v>1424.6280221159122</v>
      </c>
      <c r="AI151" s="99" t="s">
        <v>829</v>
      </c>
      <c r="AJ151" s="99">
        <v>63.753113305873192</v>
      </c>
      <c r="AK151" s="99">
        <v>64.033554010253013</v>
      </c>
      <c r="AL151" s="99">
        <v>127.7866673161262</v>
      </c>
      <c r="AM151" s="99">
        <v>199.1371</v>
      </c>
      <c r="AN151" s="99">
        <v>60.623333333333335</v>
      </c>
      <c r="AO151" s="101">
        <v>3.6353333333333331</v>
      </c>
      <c r="AP151" s="99">
        <v>103.25666666666666</v>
      </c>
      <c r="AQ151" s="99">
        <v>157.41666666666666</v>
      </c>
      <c r="AR151" s="99">
        <v>104.71</v>
      </c>
      <c r="AS151" s="99">
        <v>10.32</v>
      </c>
      <c r="AT151" s="99">
        <v>493.45333333333332</v>
      </c>
      <c r="AU151" s="99">
        <v>4.7766666666666664</v>
      </c>
      <c r="AV151" s="99">
        <v>10.316666666666668</v>
      </c>
      <c r="AW151" s="99">
        <v>4.3433333333333337</v>
      </c>
      <c r="AX151" s="99">
        <v>26.566666666666666</v>
      </c>
      <c r="AY151" s="99">
        <v>38.483333333333334</v>
      </c>
      <c r="AZ151" s="99">
        <v>2.4000000000000004</v>
      </c>
      <c r="BA151" s="99">
        <v>1.0766666666666669</v>
      </c>
      <c r="BB151" s="99">
        <v>16.586666666666666</v>
      </c>
      <c r="BC151" s="99">
        <v>50.366666666666667</v>
      </c>
      <c r="BD151" s="99">
        <v>29.893333333333331</v>
      </c>
      <c r="BE151" s="99">
        <v>42.063333333333333</v>
      </c>
      <c r="BF151" s="99">
        <v>87.816666666666663</v>
      </c>
      <c r="BG151" s="99">
        <v>5.8591666666666669</v>
      </c>
      <c r="BH151" s="99">
        <v>12.32</v>
      </c>
      <c r="BI151" s="99">
        <v>17.466666666666665</v>
      </c>
      <c r="BJ151" s="99">
        <v>2.5633333333333335</v>
      </c>
      <c r="BK151" s="99">
        <v>47.613333333333337</v>
      </c>
      <c r="BL151" s="99">
        <v>9.1300000000000008</v>
      </c>
      <c r="BM151" s="99">
        <v>10.603333333333333</v>
      </c>
    </row>
    <row r="152" spans="1:65" x14ac:dyDescent="0.15">
      <c r="A152" s="13">
        <v>3136540700</v>
      </c>
      <c r="B152" s="14" t="s">
        <v>465</v>
      </c>
      <c r="C152" s="14" t="s">
        <v>470</v>
      </c>
      <c r="D152" s="14" t="s">
        <v>471</v>
      </c>
      <c r="E152" s="99">
        <v>15.11</v>
      </c>
      <c r="F152" s="99">
        <v>4.4799999999999995</v>
      </c>
      <c r="G152" s="99">
        <v>4.9899999999999993</v>
      </c>
      <c r="H152" s="99">
        <v>1.7133333333333336</v>
      </c>
      <c r="I152" s="99">
        <v>1.0433333333333332</v>
      </c>
      <c r="J152" s="99">
        <v>2.0033333333333334</v>
      </c>
      <c r="K152" s="99">
        <v>1.7166666666666668</v>
      </c>
      <c r="L152" s="99">
        <v>1.1599999999999999</v>
      </c>
      <c r="M152" s="99">
        <v>4.0933333333333337</v>
      </c>
      <c r="N152" s="99">
        <v>3.686666666666667</v>
      </c>
      <c r="O152" s="99">
        <v>0.51666666666666672</v>
      </c>
      <c r="P152" s="99">
        <v>1.8466666666666667</v>
      </c>
      <c r="Q152" s="99">
        <v>4.2399999999999993</v>
      </c>
      <c r="R152" s="99">
        <v>3.5933333333333333</v>
      </c>
      <c r="S152" s="99">
        <v>5.2</v>
      </c>
      <c r="T152" s="99">
        <v>2.3566666666666669</v>
      </c>
      <c r="U152" s="99">
        <v>5.0766666666666671</v>
      </c>
      <c r="V152" s="99">
        <v>1.32</v>
      </c>
      <c r="W152" s="99">
        <v>2.2033333333333336</v>
      </c>
      <c r="X152" s="99">
        <v>2.2433333333333336</v>
      </c>
      <c r="Y152" s="99">
        <v>18.876666666666665</v>
      </c>
      <c r="Z152" s="99">
        <v>4.7966666666666669</v>
      </c>
      <c r="AA152" s="99">
        <v>2.69</v>
      </c>
      <c r="AB152" s="99">
        <v>0.94666666666666666</v>
      </c>
      <c r="AC152" s="99">
        <v>2.91</v>
      </c>
      <c r="AD152" s="99">
        <v>2.2466666666666666</v>
      </c>
      <c r="AE152" s="92">
        <v>1290.4533333333331</v>
      </c>
      <c r="AF152" s="92">
        <v>350853.33333333331</v>
      </c>
      <c r="AG152" s="100">
        <v>4.8666666666666982</v>
      </c>
      <c r="AH152" s="92">
        <v>1396.9107147427706</v>
      </c>
      <c r="AI152" s="99" t="s">
        <v>829</v>
      </c>
      <c r="AJ152" s="99">
        <v>92.742961606092521</v>
      </c>
      <c r="AK152" s="99">
        <v>60.249598312286111</v>
      </c>
      <c r="AL152" s="99">
        <v>152.99255991837862</v>
      </c>
      <c r="AM152" s="99">
        <v>198.7971</v>
      </c>
      <c r="AN152" s="99">
        <v>65.563333333333333</v>
      </c>
      <c r="AO152" s="101">
        <v>3.7473333333333336</v>
      </c>
      <c r="AP152" s="99">
        <v>120.78000000000002</v>
      </c>
      <c r="AQ152" s="99">
        <v>140.66666666666666</v>
      </c>
      <c r="AR152" s="99">
        <v>89.913333333333341</v>
      </c>
      <c r="AS152" s="99">
        <v>10.653333333333334</v>
      </c>
      <c r="AT152" s="99">
        <v>415.27666666666664</v>
      </c>
      <c r="AU152" s="99">
        <v>5.53</v>
      </c>
      <c r="AV152" s="99">
        <v>10.49</v>
      </c>
      <c r="AW152" s="99">
        <v>4.3233333333333333</v>
      </c>
      <c r="AX152" s="99">
        <v>20.819999999999997</v>
      </c>
      <c r="AY152" s="99">
        <v>30.74</v>
      </c>
      <c r="AZ152" s="99">
        <v>2.1199999999999997</v>
      </c>
      <c r="BA152" s="99">
        <v>1.1166666666666665</v>
      </c>
      <c r="BB152" s="99">
        <v>14.339999999999998</v>
      </c>
      <c r="BC152" s="99">
        <v>28.27</v>
      </c>
      <c r="BD152" s="99">
        <v>20.366666666666671</v>
      </c>
      <c r="BE152" s="99">
        <v>28.333333333333332</v>
      </c>
      <c r="BF152" s="99">
        <v>88.463333333333324</v>
      </c>
      <c r="BG152" s="99">
        <v>7.331666666666667</v>
      </c>
      <c r="BH152" s="99">
        <v>11.62</v>
      </c>
      <c r="BI152" s="99">
        <v>17.933333333333334</v>
      </c>
      <c r="BJ152" s="99">
        <v>2.81</v>
      </c>
      <c r="BK152" s="99">
        <v>51.306666666666672</v>
      </c>
      <c r="BL152" s="99">
        <v>9.44</v>
      </c>
      <c r="BM152" s="99">
        <v>7.7133333333333338</v>
      </c>
    </row>
    <row r="153" spans="1:65" x14ac:dyDescent="0.15">
      <c r="A153" s="13">
        <v>3229820400</v>
      </c>
      <c r="B153" s="14" t="s">
        <v>472</v>
      </c>
      <c r="C153" s="14" t="s">
        <v>473</v>
      </c>
      <c r="D153" s="14" t="s">
        <v>474</v>
      </c>
      <c r="E153" s="99">
        <v>14.353333333333333</v>
      </c>
      <c r="F153" s="99">
        <v>4.6000000000000005</v>
      </c>
      <c r="G153" s="99">
        <v>4.6499999999999995</v>
      </c>
      <c r="H153" s="99">
        <v>1.8733333333333333</v>
      </c>
      <c r="I153" s="99">
        <v>1.0666666666666667</v>
      </c>
      <c r="J153" s="99">
        <v>2.5133333333333332</v>
      </c>
      <c r="K153" s="99">
        <v>2.4300000000000002</v>
      </c>
      <c r="L153" s="99">
        <v>1.3233333333333333</v>
      </c>
      <c r="M153" s="99">
        <v>4.7633333333333336</v>
      </c>
      <c r="N153" s="99">
        <v>3.3033333333333332</v>
      </c>
      <c r="O153" s="99">
        <v>0.6166666666666667</v>
      </c>
      <c r="P153" s="99">
        <v>1.6866666666666665</v>
      </c>
      <c r="Q153" s="99">
        <v>3.33</v>
      </c>
      <c r="R153" s="99">
        <v>4.0466666666666669</v>
      </c>
      <c r="S153" s="99">
        <v>5.4666666666666659</v>
      </c>
      <c r="T153" s="99">
        <v>2.9866666666666664</v>
      </c>
      <c r="U153" s="99">
        <v>5.1866666666666665</v>
      </c>
      <c r="V153" s="99">
        <v>1.5099999999999998</v>
      </c>
      <c r="W153" s="99">
        <v>2.2866666666666666</v>
      </c>
      <c r="X153" s="99">
        <v>1.9100000000000001</v>
      </c>
      <c r="Y153" s="99">
        <v>21.570000000000004</v>
      </c>
      <c r="Z153" s="99">
        <v>6.4033333333333333</v>
      </c>
      <c r="AA153" s="99">
        <v>3.7333333333333329</v>
      </c>
      <c r="AB153" s="99">
        <v>1.2666666666666666</v>
      </c>
      <c r="AC153" s="99">
        <v>2.9933333333333336</v>
      </c>
      <c r="AD153" s="99">
        <v>2.1233333333333331</v>
      </c>
      <c r="AE153" s="92">
        <v>1599.8433333333332</v>
      </c>
      <c r="AF153" s="92">
        <v>491447</v>
      </c>
      <c r="AG153" s="100">
        <v>4.5750000000000774</v>
      </c>
      <c r="AH153" s="92">
        <v>1890.8874543626071</v>
      </c>
      <c r="AI153" s="99" t="s">
        <v>829</v>
      </c>
      <c r="AJ153" s="99">
        <v>121.78403381324905</v>
      </c>
      <c r="AK153" s="99">
        <v>57.891248604860756</v>
      </c>
      <c r="AL153" s="99">
        <v>179.67528241810982</v>
      </c>
      <c r="AM153" s="99">
        <v>196.2148</v>
      </c>
      <c r="AN153" s="99">
        <v>59.756666666666668</v>
      </c>
      <c r="AO153" s="101">
        <v>4.5473333333333334</v>
      </c>
      <c r="AP153" s="99">
        <v>101.71</v>
      </c>
      <c r="AQ153" s="99">
        <v>108.58333333333333</v>
      </c>
      <c r="AR153" s="99">
        <v>98.81</v>
      </c>
      <c r="AS153" s="99">
        <v>10.37</v>
      </c>
      <c r="AT153" s="99">
        <v>475.77666666666664</v>
      </c>
      <c r="AU153" s="99">
        <v>4.2233333333333327</v>
      </c>
      <c r="AV153" s="99">
        <v>11.99</v>
      </c>
      <c r="AW153" s="99">
        <v>4.24</v>
      </c>
      <c r="AX153" s="99">
        <v>15.906666666666666</v>
      </c>
      <c r="AY153" s="99">
        <v>46.516666666666673</v>
      </c>
      <c r="AZ153" s="99">
        <v>2.6666666666666665</v>
      </c>
      <c r="BA153" s="99">
        <v>1.0166666666666666</v>
      </c>
      <c r="BB153" s="99">
        <v>15.193333333333333</v>
      </c>
      <c r="BC153" s="99">
        <v>20.353333333333335</v>
      </c>
      <c r="BD153" s="99">
        <v>20.38</v>
      </c>
      <c r="BE153" s="99">
        <v>26.923333333333332</v>
      </c>
      <c r="BF153" s="99">
        <v>74.2</v>
      </c>
      <c r="BG153" s="99">
        <v>7.3416666666666677</v>
      </c>
      <c r="BH153" s="99">
        <v>12.26</v>
      </c>
      <c r="BI153" s="99">
        <v>17.723333333333333</v>
      </c>
      <c r="BJ153" s="99">
        <v>2.3933333333333331</v>
      </c>
      <c r="BK153" s="99">
        <v>53.5</v>
      </c>
      <c r="BL153" s="99">
        <v>9.5433333333333312</v>
      </c>
      <c r="BM153" s="99">
        <v>10.299999999999999</v>
      </c>
    </row>
    <row r="154" spans="1:65" x14ac:dyDescent="0.15">
      <c r="A154" s="13">
        <v>3239900600</v>
      </c>
      <c r="B154" s="14" t="s">
        <v>472</v>
      </c>
      <c r="C154" s="14" t="s">
        <v>475</v>
      </c>
      <c r="D154" s="14" t="s">
        <v>476</v>
      </c>
      <c r="E154" s="99">
        <v>13.35</v>
      </c>
      <c r="F154" s="99">
        <v>5.43</v>
      </c>
      <c r="G154" s="99">
        <v>5.44</v>
      </c>
      <c r="H154" s="99">
        <v>1.6766666666666667</v>
      </c>
      <c r="I154" s="99">
        <v>1.1533333333333333</v>
      </c>
      <c r="J154" s="99">
        <v>2.8233333333333328</v>
      </c>
      <c r="K154" s="99">
        <v>2.4633333333333329</v>
      </c>
      <c r="L154" s="99">
        <v>1.5666666666666667</v>
      </c>
      <c r="M154" s="99">
        <v>5.3466666666666667</v>
      </c>
      <c r="N154" s="99">
        <v>3.03</v>
      </c>
      <c r="O154" s="99">
        <v>0.65666666666666662</v>
      </c>
      <c r="P154" s="99">
        <v>1.9966666666666668</v>
      </c>
      <c r="Q154" s="99">
        <v>3.92</v>
      </c>
      <c r="R154" s="99">
        <v>3.7533333333333334</v>
      </c>
      <c r="S154" s="99">
        <v>5.6866666666666674</v>
      </c>
      <c r="T154" s="99">
        <v>2.7833333333333332</v>
      </c>
      <c r="U154" s="99">
        <v>4.9633333333333329</v>
      </c>
      <c r="V154" s="99">
        <v>1.7966666666666669</v>
      </c>
      <c r="W154" s="99">
        <v>2.3733333333333331</v>
      </c>
      <c r="X154" s="99">
        <v>2.1566666666666667</v>
      </c>
      <c r="Y154" s="99">
        <v>20.426666666666666</v>
      </c>
      <c r="Z154" s="99">
        <v>4.76</v>
      </c>
      <c r="AA154" s="99">
        <v>2.9533333333333331</v>
      </c>
      <c r="AB154" s="99">
        <v>1.7133333333333332</v>
      </c>
      <c r="AC154" s="99">
        <v>3.33</v>
      </c>
      <c r="AD154" s="99">
        <v>1.8566666666666667</v>
      </c>
      <c r="AE154" s="92">
        <v>1514.8266666666666</v>
      </c>
      <c r="AF154" s="92">
        <v>576609.66666666663</v>
      </c>
      <c r="AG154" s="100">
        <v>4.5858333333333592</v>
      </c>
      <c r="AH154" s="92">
        <v>2221.853361099842</v>
      </c>
      <c r="AI154" s="99" t="s">
        <v>829</v>
      </c>
      <c r="AJ154" s="99">
        <v>97.93438239685247</v>
      </c>
      <c r="AK154" s="99">
        <v>44.460170170190771</v>
      </c>
      <c r="AL154" s="99">
        <v>142.39455256704323</v>
      </c>
      <c r="AM154" s="99">
        <v>185.64554999999996</v>
      </c>
      <c r="AN154" s="99">
        <v>63.109999999999992</v>
      </c>
      <c r="AO154" s="101">
        <v>4.6283333333333339</v>
      </c>
      <c r="AP154" s="99">
        <v>109.5</v>
      </c>
      <c r="AQ154" s="99">
        <v>124.83333333333333</v>
      </c>
      <c r="AR154" s="99">
        <v>110.66666666666667</v>
      </c>
      <c r="AS154" s="99">
        <v>11.993333333333334</v>
      </c>
      <c r="AT154" s="99">
        <v>391</v>
      </c>
      <c r="AU154" s="99">
        <v>4.9233333333333329</v>
      </c>
      <c r="AV154" s="99">
        <v>11.656666666666666</v>
      </c>
      <c r="AW154" s="99">
        <v>4.6999999999999993</v>
      </c>
      <c r="AX154" s="99">
        <v>24.16333333333333</v>
      </c>
      <c r="AY154" s="99">
        <v>36.666666666666664</v>
      </c>
      <c r="AZ154" s="99">
        <v>2.34</v>
      </c>
      <c r="BA154" s="99">
        <v>1.1433333333333335</v>
      </c>
      <c r="BB154" s="99">
        <v>19.666666666666668</v>
      </c>
      <c r="BC154" s="99">
        <v>21.59</v>
      </c>
      <c r="BD154" s="99">
        <v>17.706666666666663</v>
      </c>
      <c r="BE154" s="99">
        <v>26.696666666666662</v>
      </c>
      <c r="BF154" s="99">
        <v>82.5</v>
      </c>
      <c r="BG154" s="99">
        <v>6.3552777777777782</v>
      </c>
      <c r="BH154" s="99">
        <v>10.403333333333334</v>
      </c>
      <c r="BI154" s="99">
        <v>18.5</v>
      </c>
      <c r="BJ154" s="99">
        <v>2.6233333333333331</v>
      </c>
      <c r="BK154" s="99">
        <v>63.333333333333336</v>
      </c>
      <c r="BL154" s="99">
        <v>8.9966666666666679</v>
      </c>
      <c r="BM154" s="99">
        <v>5.6500000000000012</v>
      </c>
    </row>
    <row r="155" spans="1:65" x14ac:dyDescent="0.15">
      <c r="A155" s="13">
        <v>3331700500</v>
      </c>
      <c r="B155" s="14" t="s">
        <v>477</v>
      </c>
      <c r="C155" s="14" t="s">
        <v>478</v>
      </c>
      <c r="D155" s="14" t="s">
        <v>479</v>
      </c>
      <c r="E155" s="99">
        <v>16.693333333333332</v>
      </c>
      <c r="F155" s="99">
        <v>5.3833333333333337</v>
      </c>
      <c r="G155" s="99">
        <v>5.4233333333333329</v>
      </c>
      <c r="H155" s="99">
        <v>1.8533333333333333</v>
      </c>
      <c r="I155" s="99">
        <v>1.3866666666666667</v>
      </c>
      <c r="J155" s="99">
        <v>2.6566666666666667</v>
      </c>
      <c r="K155" s="99">
        <v>2.5666666666666664</v>
      </c>
      <c r="L155" s="99">
        <v>1.9100000000000001</v>
      </c>
      <c r="M155" s="99">
        <v>4.2566666666666668</v>
      </c>
      <c r="N155" s="99">
        <v>3.92</v>
      </c>
      <c r="O155" s="99">
        <v>0.54666666666666675</v>
      </c>
      <c r="P155" s="99">
        <v>1.7299999999999998</v>
      </c>
      <c r="Q155" s="99">
        <v>3.7099999999999995</v>
      </c>
      <c r="R155" s="99">
        <v>4.3633333333333333</v>
      </c>
      <c r="S155" s="99">
        <v>5.253333333333333</v>
      </c>
      <c r="T155" s="99">
        <v>3.2099999999999995</v>
      </c>
      <c r="U155" s="99">
        <v>4.4266666666666667</v>
      </c>
      <c r="V155" s="99">
        <v>1.1533333333333333</v>
      </c>
      <c r="W155" s="99">
        <v>1.8866666666666667</v>
      </c>
      <c r="X155" s="99">
        <v>2.2400000000000002</v>
      </c>
      <c r="Y155" s="99">
        <v>22.600000000000005</v>
      </c>
      <c r="Z155" s="99">
        <v>7.543333333333333</v>
      </c>
      <c r="AA155" s="99">
        <v>3.3066666666666666</v>
      </c>
      <c r="AB155" s="99">
        <v>1.1833333333333333</v>
      </c>
      <c r="AC155" s="99">
        <v>3.3333333333333335</v>
      </c>
      <c r="AD155" s="99">
        <v>2.1433333333333335</v>
      </c>
      <c r="AE155" s="92">
        <v>2064.2366666666667</v>
      </c>
      <c r="AF155" s="92">
        <v>441922</v>
      </c>
      <c r="AG155" s="100">
        <v>4.0920000000000059</v>
      </c>
      <c r="AH155" s="92">
        <v>1603.3718954580661</v>
      </c>
      <c r="AI155" s="99" t="s">
        <v>829</v>
      </c>
      <c r="AJ155" s="99">
        <v>107.50775454155244</v>
      </c>
      <c r="AK155" s="99">
        <v>118.34638248790422</v>
      </c>
      <c r="AL155" s="99">
        <v>225.85413702945667</v>
      </c>
      <c r="AM155" s="99">
        <v>184.25210000000001</v>
      </c>
      <c r="AN155" s="99">
        <v>63.816666666666663</v>
      </c>
      <c r="AO155" s="101">
        <v>4.0259999999999998</v>
      </c>
      <c r="AP155" s="99">
        <v>115</v>
      </c>
      <c r="AQ155" s="99">
        <v>175.69666666666669</v>
      </c>
      <c r="AR155" s="99">
        <v>152.18000000000004</v>
      </c>
      <c r="AS155" s="99">
        <v>11.016666666666667</v>
      </c>
      <c r="AT155" s="99">
        <v>499.59999999999997</v>
      </c>
      <c r="AU155" s="99">
        <v>6.4366666666666674</v>
      </c>
      <c r="AV155" s="99">
        <v>11.776666666666666</v>
      </c>
      <c r="AW155" s="99">
        <v>4.7766666666666664</v>
      </c>
      <c r="AX155" s="99">
        <v>25.943333333333332</v>
      </c>
      <c r="AY155" s="99">
        <v>59.166666666666664</v>
      </c>
      <c r="AZ155" s="99">
        <v>2.5</v>
      </c>
      <c r="BA155" s="99">
        <v>1.6166666666666665</v>
      </c>
      <c r="BB155" s="99">
        <v>19.713333333333335</v>
      </c>
      <c r="BC155" s="99">
        <v>41.12</v>
      </c>
      <c r="BD155" s="99">
        <v>32.296666666666667</v>
      </c>
      <c r="BE155" s="99">
        <v>39.586666666666666</v>
      </c>
      <c r="BF155" s="99">
        <v>117.62</v>
      </c>
      <c r="BG155" s="99">
        <v>18.75</v>
      </c>
      <c r="BH155" s="99">
        <v>14.356666666666667</v>
      </c>
      <c r="BI155" s="99">
        <v>27.916666666666668</v>
      </c>
      <c r="BJ155" s="99">
        <v>3.09</v>
      </c>
      <c r="BK155" s="99">
        <v>105.72333333333334</v>
      </c>
      <c r="BL155" s="99">
        <v>11.653333333333334</v>
      </c>
      <c r="BM155" s="99">
        <v>14.503333333333336</v>
      </c>
    </row>
    <row r="156" spans="1:65" x14ac:dyDescent="0.15">
      <c r="A156" s="13">
        <v>3435614050</v>
      </c>
      <c r="B156" s="14" t="s">
        <v>480</v>
      </c>
      <c r="C156" s="14" t="s">
        <v>483</v>
      </c>
      <c r="D156" s="14" t="s">
        <v>484</v>
      </c>
      <c r="E156" s="99">
        <v>17.923333333333332</v>
      </c>
      <c r="F156" s="99">
        <v>4.6433333333333335</v>
      </c>
      <c r="G156" s="99">
        <v>4.66</v>
      </c>
      <c r="H156" s="99">
        <v>1.8999999999999997</v>
      </c>
      <c r="I156" s="99">
        <v>1.2366666666666666</v>
      </c>
      <c r="J156" s="99">
        <v>2.8766666666666669</v>
      </c>
      <c r="K156" s="99">
        <v>2.76</v>
      </c>
      <c r="L156" s="99">
        <v>1.2166666666666668</v>
      </c>
      <c r="M156" s="99">
        <v>5.3900000000000006</v>
      </c>
      <c r="N156" s="99">
        <v>3.3233333333333328</v>
      </c>
      <c r="O156" s="99">
        <v>0.53</v>
      </c>
      <c r="P156" s="99">
        <v>1.8233333333333333</v>
      </c>
      <c r="Q156" s="99">
        <v>4.3766666666666669</v>
      </c>
      <c r="R156" s="99">
        <v>3.3633333333333333</v>
      </c>
      <c r="S156" s="99">
        <v>4.2233333333333336</v>
      </c>
      <c r="T156" s="99">
        <v>2.4933333333333336</v>
      </c>
      <c r="U156" s="99">
        <v>5.25</v>
      </c>
      <c r="V156" s="99">
        <v>1.26</v>
      </c>
      <c r="W156" s="99">
        <v>2.2433333333333332</v>
      </c>
      <c r="X156" s="99">
        <v>1.9766666666666666</v>
      </c>
      <c r="Y156" s="99">
        <v>20.830000000000002</v>
      </c>
      <c r="Z156" s="99">
        <v>5.4666666666666659</v>
      </c>
      <c r="AA156" s="99">
        <v>3.1666666666666665</v>
      </c>
      <c r="AB156" s="99">
        <v>1.6766666666666667</v>
      </c>
      <c r="AC156" s="99">
        <v>3.3766666666666669</v>
      </c>
      <c r="AD156" s="99">
        <v>2.1199999999999997</v>
      </c>
      <c r="AE156" s="92">
        <v>1851.3999999999999</v>
      </c>
      <c r="AF156" s="92">
        <v>705962.33333333337</v>
      </c>
      <c r="AG156" s="100">
        <v>4.8370666666667104</v>
      </c>
      <c r="AH156" s="92">
        <v>2798.1202966113742</v>
      </c>
      <c r="AI156" s="99" t="s">
        <v>829</v>
      </c>
      <c r="AJ156" s="99">
        <v>100.2102527175865</v>
      </c>
      <c r="AK156" s="99">
        <v>108.87214980868266</v>
      </c>
      <c r="AL156" s="99">
        <v>209.08240252626916</v>
      </c>
      <c r="AM156" s="99">
        <v>187.3717</v>
      </c>
      <c r="AN156" s="99">
        <v>68.403333333333322</v>
      </c>
      <c r="AO156" s="101">
        <v>4.0566666666666666</v>
      </c>
      <c r="AP156" s="99">
        <v>121.66666666666667</v>
      </c>
      <c r="AQ156" s="99">
        <v>93.666666666666671</v>
      </c>
      <c r="AR156" s="99">
        <v>117</v>
      </c>
      <c r="AS156" s="99">
        <v>9.413333333333334</v>
      </c>
      <c r="AT156" s="99">
        <v>549.95666666666671</v>
      </c>
      <c r="AU156" s="99">
        <v>5.7366666666666672</v>
      </c>
      <c r="AV156" s="99">
        <v>11.89</v>
      </c>
      <c r="AW156" s="99">
        <v>4.9233333333333329</v>
      </c>
      <c r="AX156" s="99">
        <v>24.266666666666666</v>
      </c>
      <c r="AY156" s="99">
        <v>40</v>
      </c>
      <c r="AZ156" s="99">
        <v>2.3000000000000003</v>
      </c>
      <c r="BA156" s="99">
        <v>1.2033333333333334</v>
      </c>
      <c r="BB156" s="99">
        <v>12.876666666666665</v>
      </c>
      <c r="BC156" s="99">
        <v>50.449999999999996</v>
      </c>
      <c r="BD156" s="99">
        <v>31.14</v>
      </c>
      <c r="BE156" s="99">
        <v>48.833333333333336</v>
      </c>
      <c r="BF156" s="99">
        <v>102.66666666666667</v>
      </c>
      <c r="BG156" s="99">
        <v>6.25</v>
      </c>
      <c r="BH156" s="99">
        <v>13.63</v>
      </c>
      <c r="BI156" s="99">
        <v>20.133333333333333</v>
      </c>
      <c r="BJ156" s="99">
        <v>2.5700000000000003</v>
      </c>
      <c r="BK156" s="99">
        <v>66.266666666666666</v>
      </c>
      <c r="BL156" s="99">
        <v>9.2566666666666659</v>
      </c>
      <c r="BM156" s="99">
        <v>8.99</v>
      </c>
    </row>
    <row r="157" spans="1:65" x14ac:dyDescent="0.15">
      <c r="A157" s="13">
        <v>3435154250</v>
      </c>
      <c r="B157" s="14" t="s">
        <v>480</v>
      </c>
      <c r="C157" s="14" t="s">
        <v>848</v>
      </c>
      <c r="D157" s="14" t="s">
        <v>485</v>
      </c>
      <c r="E157" s="99">
        <v>18.116666666666667</v>
      </c>
      <c r="F157" s="99">
        <v>4.5766666666666671</v>
      </c>
      <c r="G157" s="99">
        <v>5.2166666666666668</v>
      </c>
      <c r="H157" s="99">
        <v>1.9766666666666666</v>
      </c>
      <c r="I157" s="99">
        <v>1.2333333333333332</v>
      </c>
      <c r="J157" s="99">
        <v>2.8700000000000006</v>
      </c>
      <c r="K157" s="99">
        <v>2.6433333333333331</v>
      </c>
      <c r="L157" s="99">
        <v>1.24</v>
      </c>
      <c r="M157" s="99">
        <v>5.41</v>
      </c>
      <c r="N157" s="99">
        <v>3.5566666666666666</v>
      </c>
      <c r="O157" s="99">
        <v>0.55666666666666664</v>
      </c>
      <c r="P157" s="99">
        <v>1.9233333333333331</v>
      </c>
      <c r="Q157" s="99">
        <v>4.2300000000000004</v>
      </c>
      <c r="R157" s="99">
        <v>3.4566666666666666</v>
      </c>
      <c r="S157" s="99">
        <v>4.583333333333333</v>
      </c>
      <c r="T157" s="99">
        <v>2.7033333333333331</v>
      </c>
      <c r="U157" s="99">
        <v>5.330000000000001</v>
      </c>
      <c r="V157" s="99">
        <v>1.3633333333333333</v>
      </c>
      <c r="W157" s="99">
        <v>2.23</v>
      </c>
      <c r="X157" s="99">
        <v>1.9666666666666668</v>
      </c>
      <c r="Y157" s="99">
        <v>21.473333333333333</v>
      </c>
      <c r="Z157" s="99">
        <v>5.8633333333333333</v>
      </c>
      <c r="AA157" s="99">
        <v>3.0266666666666668</v>
      </c>
      <c r="AB157" s="99">
        <v>1.6900000000000002</v>
      </c>
      <c r="AC157" s="99">
        <v>3.3666666666666667</v>
      </c>
      <c r="AD157" s="99">
        <v>1.8699999999999999</v>
      </c>
      <c r="AE157" s="92">
        <v>1890.7766666666666</v>
      </c>
      <c r="AF157" s="92">
        <v>586539.66666666663</v>
      </c>
      <c r="AG157" s="100">
        <v>4.8370666666667539</v>
      </c>
      <c r="AH157" s="92">
        <v>2325.0162163017412</v>
      </c>
      <c r="AI157" s="99" t="s">
        <v>829</v>
      </c>
      <c r="AJ157" s="99">
        <v>98.219591027523009</v>
      </c>
      <c r="AK157" s="99">
        <v>110.8920776693855</v>
      </c>
      <c r="AL157" s="99">
        <v>209.11166869690851</v>
      </c>
      <c r="AM157" s="99">
        <v>187.3717</v>
      </c>
      <c r="AN157" s="99">
        <v>67.036666666666676</v>
      </c>
      <c r="AO157" s="101">
        <v>4.03</v>
      </c>
      <c r="AP157" s="99">
        <v>110.33333333333333</v>
      </c>
      <c r="AQ157" s="99">
        <v>88.3</v>
      </c>
      <c r="AR157" s="99">
        <v>104.11000000000001</v>
      </c>
      <c r="AS157" s="99">
        <v>9.576666666666668</v>
      </c>
      <c r="AT157" s="99">
        <v>532.34333333333336</v>
      </c>
      <c r="AU157" s="99">
        <v>5.6766666666666667</v>
      </c>
      <c r="AV157" s="99">
        <v>12.073333333333332</v>
      </c>
      <c r="AW157" s="99">
        <v>4.91</v>
      </c>
      <c r="AX157" s="99">
        <v>24.066666666666666</v>
      </c>
      <c r="AY157" s="99">
        <v>39.866666666666667</v>
      </c>
      <c r="AZ157" s="99">
        <v>2.39</v>
      </c>
      <c r="BA157" s="99">
        <v>1.27</v>
      </c>
      <c r="BB157" s="99">
        <v>12.780000000000001</v>
      </c>
      <c r="BC157" s="99">
        <v>51.74</v>
      </c>
      <c r="BD157" s="99">
        <v>29.540000000000003</v>
      </c>
      <c r="BE157" s="99">
        <v>51.456666666666671</v>
      </c>
      <c r="BF157" s="99">
        <v>101</v>
      </c>
      <c r="BG157" s="99">
        <v>6.25</v>
      </c>
      <c r="BH157" s="99">
        <v>13.01</v>
      </c>
      <c r="BI157" s="99">
        <v>20.000000000000004</v>
      </c>
      <c r="BJ157" s="99">
        <v>2.4666666666666668</v>
      </c>
      <c r="BK157" s="99">
        <v>66.533333333333331</v>
      </c>
      <c r="BL157" s="99">
        <v>9.2566666666666677</v>
      </c>
      <c r="BM157" s="99">
        <v>8.99</v>
      </c>
    </row>
    <row r="158" spans="1:65" x14ac:dyDescent="0.15">
      <c r="A158" s="13">
        <v>3435614260</v>
      </c>
      <c r="B158" s="14" t="s">
        <v>480</v>
      </c>
      <c r="C158" s="14" t="s">
        <v>483</v>
      </c>
      <c r="D158" s="14" t="s">
        <v>486</v>
      </c>
      <c r="E158" s="99">
        <v>19.345614591625061</v>
      </c>
      <c r="F158" s="99">
        <v>4.3169564751944423</v>
      </c>
      <c r="G158" s="99">
        <v>5.365418709187181</v>
      </c>
      <c r="H158" s="99">
        <v>2.4715326751578028</v>
      </c>
      <c r="I158" s="99">
        <v>1.3278644970429949</v>
      </c>
      <c r="J158" s="99">
        <v>3.9491319520467427</v>
      </c>
      <c r="K158" s="99">
        <v>2.7024487373184898</v>
      </c>
      <c r="L158" s="99">
        <v>1.2736108627209897</v>
      </c>
      <c r="M158" s="99">
        <v>5.2595783187505676</v>
      </c>
      <c r="N158" s="99">
        <v>4.2811347827657782</v>
      </c>
      <c r="O158" s="99">
        <v>0.61050114926668542</v>
      </c>
      <c r="P158" s="99">
        <v>2.4368423698560231</v>
      </c>
      <c r="Q158" s="99">
        <v>4.5673343814924099</v>
      </c>
      <c r="R158" s="99">
        <v>4.098407634114511</v>
      </c>
      <c r="S158" s="99">
        <v>4.5024005751382123</v>
      </c>
      <c r="T158" s="99">
        <v>2.8948061302746759</v>
      </c>
      <c r="U158" s="99">
        <v>4.8766535288022643</v>
      </c>
      <c r="V158" s="99">
        <v>1.5643032572145967</v>
      </c>
      <c r="W158" s="99">
        <v>2.3008487759813963</v>
      </c>
      <c r="X158" s="99">
        <v>2.0603069732775778</v>
      </c>
      <c r="Y158" s="99">
        <v>20.451744297686997</v>
      </c>
      <c r="Z158" s="99">
        <v>6.4041600168553741</v>
      </c>
      <c r="AA158" s="99">
        <v>3.3771951481356695</v>
      </c>
      <c r="AB158" s="99">
        <v>1.6433777364160587</v>
      </c>
      <c r="AC158" s="99">
        <v>3.3087769910507077</v>
      </c>
      <c r="AD158" s="99">
        <v>2.2353834045052285</v>
      </c>
      <c r="AE158" s="92">
        <v>1993.0255554017415</v>
      </c>
      <c r="AF158" s="92">
        <v>595004.90229921555</v>
      </c>
      <c r="AG158" s="100">
        <v>4.5863264181757399</v>
      </c>
      <c r="AH158" s="92">
        <v>2292.2418711659611</v>
      </c>
      <c r="AI158" s="99" t="s">
        <v>829</v>
      </c>
      <c r="AJ158" s="99">
        <v>79.237333880389585</v>
      </c>
      <c r="AK158" s="99">
        <v>107.9634215251037</v>
      </c>
      <c r="AL158" s="99">
        <v>187.20075540549328</v>
      </c>
      <c r="AM158" s="99">
        <v>185.80367604887309</v>
      </c>
      <c r="AN158" s="99">
        <v>53.147227695706171</v>
      </c>
      <c r="AO158" s="101">
        <v>4.2483557609416316</v>
      </c>
      <c r="AP158" s="99">
        <v>101.09235125277269</v>
      </c>
      <c r="AQ158" s="99">
        <v>114.36155522140461</v>
      </c>
      <c r="AR158" s="99">
        <v>122.75926753679482</v>
      </c>
      <c r="AS158" s="99">
        <v>9.354103205028137</v>
      </c>
      <c r="AT158" s="99">
        <v>451.46567062833384</v>
      </c>
      <c r="AU158" s="99">
        <v>5.0192888451378161</v>
      </c>
      <c r="AV158" s="99">
        <v>11.232990592645818</v>
      </c>
      <c r="AW158" s="99">
        <v>4.4578444032645779</v>
      </c>
      <c r="AX158" s="99">
        <v>23.603588808236044</v>
      </c>
      <c r="AY158" s="99">
        <v>52.527735882679259</v>
      </c>
      <c r="AZ158" s="99">
        <v>2.0688636077210738</v>
      </c>
      <c r="BA158" s="99">
        <v>1.0717484755164499</v>
      </c>
      <c r="BB158" s="99">
        <v>14.392405788068217</v>
      </c>
      <c r="BC158" s="99">
        <v>25.73163532246129</v>
      </c>
      <c r="BD158" s="99">
        <v>22.985193636029482</v>
      </c>
      <c r="BE158" s="99">
        <v>26.514366651993793</v>
      </c>
      <c r="BF158" s="99">
        <v>78.558647703183468</v>
      </c>
      <c r="BG158" s="99">
        <v>23.404252865859544</v>
      </c>
      <c r="BH158" s="99">
        <v>13.439408076913226</v>
      </c>
      <c r="BI158" s="99">
        <v>22.588285026986217</v>
      </c>
      <c r="BJ158" s="99">
        <v>2.5407475260443007</v>
      </c>
      <c r="BK158" s="99">
        <v>67.672986217245167</v>
      </c>
      <c r="BL158" s="99">
        <v>9.4299989071767545</v>
      </c>
      <c r="BM158" s="99">
        <v>8.1840242150242535</v>
      </c>
    </row>
    <row r="159" spans="1:65" x14ac:dyDescent="0.15">
      <c r="A159" s="13">
        <v>3435084500</v>
      </c>
      <c r="B159" s="14" t="s">
        <v>480</v>
      </c>
      <c r="C159" s="14" t="s">
        <v>481</v>
      </c>
      <c r="D159" s="14" t="s">
        <v>482</v>
      </c>
      <c r="E159" s="99">
        <v>18.036666666666665</v>
      </c>
      <c r="F159" s="99">
        <v>4.4300000000000006</v>
      </c>
      <c r="G159" s="99">
        <v>4.8933333333333335</v>
      </c>
      <c r="H159" s="99">
        <v>1.9433333333333334</v>
      </c>
      <c r="I159" s="99">
        <v>1.2066666666666668</v>
      </c>
      <c r="J159" s="99">
        <v>2.91</v>
      </c>
      <c r="K159" s="99">
        <v>2.7233333333333332</v>
      </c>
      <c r="L159" s="99">
        <v>1.23</v>
      </c>
      <c r="M159" s="99">
        <v>5.43</v>
      </c>
      <c r="N159" s="99">
        <v>3.3566666666666669</v>
      </c>
      <c r="O159" s="99">
        <v>0.53666666666666674</v>
      </c>
      <c r="P159" s="99">
        <v>1.9233333333333331</v>
      </c>
      <c r="Q159" s="99">
        <v>4.4633333333333338</v>
      </c>
      <c r="R159" s="99">
        <v>3.31</v>
      </c>
      <c r="S159" s="99">
        <v>4.47</v>
      </c>
      <c r="T159" s="99">
        <v>2.42</v>
      </c>
      <c r="U159" s="99">
        <v>5.1700000000000008</v>
      </c>
      <c r="V159" s="99">
        <v>1.3233333333333335</v>
      </c>
      <c r="W159" s="99">
        <v>2.1833333333333331</v>
      </c>
      <c r="X159" s="99">
        <v>1.9766666666666666</v>
      </c>
      <c r="Y159" s="99">
        <v>20.83</v>
      </c>
      <c r="Z159" s="99">
        <v>5.8966666666666674</v>
      </c>
      <c r="AA159" s="99">
        <v>3.0766666666666667</v>
      </c>
      <c r="AB159" s="99">
        <v>1.6433333333333333</v>
      </c>
      <c r="AC159" s="99">
        <v>3.4</v>
      </c>
      <c r="AD159" s="99">
        <v>2.0299999999999998</v>
      </c>
      <c r="AE159" s="92">
        <v>2020.8500000000001</v>
      </c>
      <c r="AF159" s="92">
        <v>684958</v>
      </c>
      <c r="AG159" s="100">
        <v>4.8370666666667388</v>
      </c>
      <c r="AH159" s="92">
        <v>2717.5872859179217</v>
      </c>
      <c r="AI159" s="99" t="s">
        <v>829</v>
      </c>
      <c r="AJ159" s="99">
        <v>99.969035194189686</v>
      </c>
      <c r="AK159" s="99">
        <v>116.99393862765503</v>
      </c>
      <c r="AL159" s="99">
        <v>216.96297382184471</v>
      </c>
      <c r="AM159" s="99">
        <v>187.3717</v>
      </c>
      <c r="AN159" s="99">
        <v>71.08</v>
      </c>
      <c r="AO159" s="101">
        <v>4.0893333333333333</v>
      </c>
      <c r="AP159" s="99">
        <v>101.81</v>
      </c>
      <c r="AQ159" s="99">
        <v>90.333333333333329</v>
      </c>
      <c r="AR159" s="99">
        <v>106.60000000000001</v>
      </c>
      <c r="AS159" s="99">
        <v>9.5433333333333348</v>
      </c>
      <c r="AT159" s="99">
        <v>554.7166666666667</v>
      </c>
      <c r="AU159" s="99">
        <v>5.7299999999999995</v>
      </c>
      <c r="AV159" s="99">
        <v>11.886666666666665</v>
      </c>
      <c r="AW159" s="99">
        <v>4.9033333333333333</v>
      </c>
      <c r="AX159" s="99">
        <v>25.400000000000002</v>
      </c>
      <c r="AY159" s="99">
        <v>40.533333333333331</v>
      </c>
      <c r="AZ159" s="99">
        <v>2.3633333333333333</v>
      </c>
      <c r="BA159" s="99">
        <v>1.23</v>
      </c>
      <c r="BB159" s="99">
        <v>12.790000000000001</v>
      </c>
      <c r="BC159" s="99">
        <v>52.186666666666667</v>
      </c>
      <c r="BD159" s="99">
        <v>31.253333333333334</v>
      </c>
      <c r="BE159" s="99">
        <v>53.19</v>
      </c>
      <c r="BF159" s="99">
        <v>101</v>
      </c>
      <c r="BG159" s="99">
        <v>6.25</v>
      </c>
      <c r="BH159" s="99">
        <v>13.37</v>
      </c>
      <c r="BI159" s="99">
        <v>20.066666666666666</v>
      </c>
      <c r="BJ159" s="99">
        <v>2.4766666666666666</v>
      </c>
      <c r="BK159" s="99">
        <v>72.533333333333331</v>
      </c>
      <c r="BL159" s="99">
        <v>9.2566666666666659</v>
      </c>
      <c r="BM159" s="99">
        <v>8.99</v>
      </c>
    </row>
    <row r="160" spans="1:65" x14ac:dyDescent="0.15">
      <c r="A160" s="13">
        <v>3435084560</v>
      </c>
      <c r="B160" s="14" t="s">
        <v>480</v>
      </c>
      <c r="C160" s="14" t="s">
        <v>481</v>
      </c>
      <c r="D160" s="14" t="s">
        <v>824</v>
      </c>
      <c r="E160" s="99">
        <v>14.258593157893509</v>
      </c>
      <c r="F160" s="99">
        <v>4.1838928783481029</v>
      </c>
      <c r="G160" s="99">
        <v>5.106101547604009</v>
      </c>
      <c r="H160" s="99">
        <v>1.9496786968890916</v>
      </c>
      <c r="I160" s="99">
        <v>1.2061954872402632</v>
      </c>
      <c r="J160" s="99">
        <v>3.8431226077121843</v>
      </c>
      <c r="K160" s="99">
        <v>2.3940242124536257</v>
      </c>
      <c r="L160" s="99">
        <v>1.216944196054323</v>
      </c>
      <c r="M160" s="99">
        <v>4.8703362182316949</v>
      </c>
      <c r="N160" s="99">
        <v>3.3141916594006351</v>
      </c>
      <c r="O160" s="99">
        <v>0.62386734484701456</v>
      </c>
      <c r="P160" s="99">
        <v>1.8210068144269467</v>
      </c>
      <c r="Q160" s="99">
        <v>4.4327480331482976</v>
      </c>
      <c r="R160" s="99">
        <v>3.6476687237372771</v>
      </c>
      <c r="S160" s="99">
        <v>4.1694818308288149</v>
      </c>
      <c r="T160" s="99">
        <v>2.5873144601529008</v>
      </c>
      <c r="U160" s="99">
        <v>4.5482197877452109</v>
      </c>
      <c r="V160" s="99">
        <v>1.4860268192306911</v>
      </c>
      <c r="W160" s="99">
        <v>2.0389749128584582</v>
      </c>
      <c r="X160" s="99">
        <v>2.0810891673949894</v>
      </c>
      <c r="Y160" s="99">
        <v>20.001708356321739</v>
      </c>
      <c r="Z160" s="99">
        <v>5.8714585119191725</v>
      </c>
      <c r="AA160" s="99">
        <v>3.2108692938980865</v>
      </c>
      <c r="AB160" s="99">
        <v>1.5057106856909976</v>
      </c>
      <c r="AC160" s="99">
        <v>3.1661223004581021</v>
      </c>
      <c r="AD160" s="99">
        <v>1.9244944019263839</v>
      </c>
      <c r="AE160" s="92">
        <v>1213.8882194410958</v>
      </c>
      <c r="AF160" s="92">
        <v>399754.72059742687</v>
      </c>
      <c r="AG160" s="100">
        <v>4.6116983242433198</v>
      </c>
      <c r="AH160" s="92">
        <v>1551.3748053747793</v>
      </c>
      <c r="AI160" s="99" t="s">
        <v>829</v>
      </c>
      <c r="AJ160" s="99">
        <v>114.6909459715414</v>
      </c>
      <c r="AK160" s="99">
        <v>95.032359654914714</v>
      </c>
      <c r="AL160" s="99">
        <v>209.72330562645612</v>
      </c>
      <c r="AM160" s="99">
        <v>175.17847422386913</v>
      </c>
      <c r="AN160" s="99">
        <v>46.637084570156325</v>
      </c>
      <c r="AO160" s="101">
        <v>4.0517707442601782</v>
      </c>
      <c r="AP160" s="99">
        <v>122.26311295989255</v>
      </c>
      <c r="AQ160" s="99">
        <v>101.72849486187397</v>
      </c>
      <c r="AR160" s="99">
        <v>102.41729309850966</v>
      </c>
      <c r="AS160" s="99">
        <v>9.1715175675914526</v>
      </c>
      <c r="AT160" s="99">
        <v>448.3438851349502</v>
      </c>
      <c r="AU160" s="99">
        <v>4.9257951243799436</v>
      </c>
      <c r="AV160" s="99">
        <v>12.322494032218588</v>
      </c>
      <c r="AW160" s="99">
        <v>4.437589209063268</v>
      </c>
      <c r="AX160" s="99">
        <v>21.253782787769676</v>
      </c>
      <c r="AY160" s="99">
        <v>39.247336800472574</v>
      </c>
      <c r="AZ160" s="99">
        <v>2.1352595231505322</v>
      </c>
      <c r="BA160" s="99">
        <v>1.0916757756165927</v>
      </c>
      <c r="BB160" s="99">
        <v>12.610031673139654</v>
      </c>
      <c r="BC160" s="99">
        <v>27.179573686140611</v>
      </c>
      <c r="BD160" s="99">
        <v>21.775900912530386</v>
      </c>
      <c r="BE160" s="99">
        <v>29.730968552131387</v>
      </c>
      <c r="BF160" s="99">
        <v>89.184852074502473</v>
      </c>
      <c r="BG160" s="99">
        <v>23.404252865859544</v>
      </c>
      <c r="BH160" s="99">
        <v>12.992741410246561</v>
      </c>
      <c r="BI160" s="99">
        <v>12.487009121094014</v>
      </c>
      <c r="BJ160" s="99">
        <v>2.5138214868160023</v>
      </c>
      <c r="BK160" s="99">
        <v>48.69768252560371</v>
      </c>
      <c r="BL160" s="99">
        <v>10.048222653548921</v>
      </c>
      <c r="BM160" s="99">
        <v>8.9797305964284551</v>
      </c>
    </row>
    <row r="161" spans="1:65" x14ac:dyDescent="0.15">
      <c r="A161" s="13">
        <v>3510740200</v>
      </c>
      <c r="B161" s="14" t="s">
        <v>487</v>
      </c>
      <c r="C161" s="14" t="s">
        <v>488</v>
      </c>
      <c r="D161" s="14" t="s">
        <v>825</v>
      </c>
      <c r="E161" s="99">
        <v>11.883333333333333</v>
      </c>
      <c r="F161" s="99">
        <v>5.9433333333333325</v>
      </c>
      <c r="G161" s="99">
        <v>4.706666666666667</v>
      </c>
      <c r="H161" s="99">
        <v>1.01</v>
      </c>
      <c r="I161" s="99">
        <v>1.0733333333333333</v>
      </c>
      <c r="J161" s="99">
        <v>2.2866666666666666</v>
      </c>
      <c r="K161" s="99">
        <v>2.3000000000000003</v>
      </c>
      <c r="L161" s="99">
        <v>1.2066666666666668</v>
      </c>
      <c r="M161" s="99">
        <v>3.9033333333333338</v>
      </c>
      <c r="N161" s="99">
        <v>3.2433333333333336</v>
      </c>
      <c r="O161" s="99">
        <v>0.69666666666666666</v>
      </c>
      <c r="P161" s="99">
        <v>1.7033333333333334</v>
      </c>
      <c r="Q161" s="99">
        <v>3.5</v>
      </c>
      <c r="R161" s="99">
        <v>3.8866666666666667</v>
      </c>
      <c r="S161" s="99">
        <v>5.5233333333333334</v>
      </c>
      <c r="T161" s="99">
        <v>3.4166666666666665</v>
      </c>
      <c r="U161" s="99">
        <v>4.6333333333333329</v>
      </c>
      <c r="V161" s="99">
        <v>1.29</v>
      </c>
      <c r="W161" s="99">
        <v>2.0266666666666668</v>
      </c>
      <c r="X161" s="99">
        <v>1.75</v>
      </c>
      <c r="Y161" s="99">
        <v>20.603333333333335</v>
      </c>
      <c r="Z161" s="99">
        <v>6.5466666666666669</v>
      </c>
      <c r="AA161" s="99">
        <v>3.0400000000000005</v>
      </c>
      <c r="AB161" s="99">
        <v>1.5599999999999998</v>
      </c>
      <c r="AC161" s="99">
        <v>3.0666666666666664</v>
      </c>
      <c r="AD161" s="99">
        <v>2.1233333333333335</v>
      </c>
      <c r="AE161" s="92">
        <v>1214.6666666666667</v>
      </c>
      <c r="AF161" s="92">
        <v>383227.33333333331</v>
      </c>
      <c r="AG161" s="100">
        <v>4.9166666666666154</v>
      </c>
      <c r="AH161" s="92">
        <v>1533.0945097204756</v>
      </c>
      <c r="AI161" s="99" t="s">
        <v>829</v>
      </c>
      <c r="AJ161" s="99">
        <v>107.21134928159125</v>
      </c>
      <c r="AK161" s="99">
        <v>43.714087529336837</v>
      </c>
      <c r="AL161" s="99">
        <v>150.92543681092809</v>
      </c>
      <c r="AM161" s="99">
        <v>191.36794999999998</v>
      </c>
      <c r="AN161" s="99">
        <v>46.050000000000004</v>
      </c>
      <c r="AO161" s="101">
        <v>3.8079999999999998</v>
      </c>
      <c r="AP161" s="99">
        <v>123.64666666666666</v>
      </c>
      <c r="AQ161" s="99">
        <v>114.36</v>
      </c>
      <c r="AR161" s="99">
        <v>105.38</v>
      </c>
      <c r="AS161" s="99">
        <v>9.6999999999999975</v>
      </c>
      <c r="AT161" s="99">
        <v>324.33</v>
      </c>
      <c r="AU161" s="99">
        <v>5.456666666666667</v>
      </c>
      <c r="AV161" s="99">
        <v>11.156666666666666</v>
      </c>
      <c r="AW161" s="99">
        <v>4.5900000000000007</v>
      </c>
      <c r="AX161" s="99">
        <v>30.61</v>
      </c>
      <c r="AY161" s="99">
        <v>45</v>
      </c>
      <c r="AZ161" s="99">
        <v>2.9500000000000006</v>
      </c>
      <c r="BA161" s="99">
        <v>1.1000000000000001</v>
      </c>
      <c r="BB161" s="99">
        <v>10.443333333333333</v>
      </c>
      <c r="BC161" s="99">
        <v>29.716666666666665</v>
      </c>
      <c r="BD161" s="99">
        <v>23.820000000000004</v>
      </c>
      <c r="BE161" s="99">
        <v>25.593333333333334</v>
      </c>
      <c r="BF161" s="99">
        <v>76.026666666666657</v>
      </c>
      <c r="BG161" s="99">
        <v>9.663333333333334</v>
      </c>
      <c r="BH161" s="99">
        <v>11.366666666666667</v>
      </c>
      <c r="BI161" s="99">
        <v>19.246666666666666</v>
      </c>
      <c r="BJ161" s="99">
        <v>2.1433333333333331</v>
      </c>
      <c r="BK161" s="99">
        <v>59.663333333333334</v>
      </c>
      <c r="BL161" s="99">
        <v>9.85</v>
      </c>
      <c r="BM161" s="99">
        <v>11.243333333333334</v>
      </c>
    </row>
    <row r="162" spans="1:65" x14ac:dyDescent="0.15">
      <c r="A162" s="13">
        <v>3529740500</v>
      </c>
      <c r="B162" s="14" t="s">
        <v>487</v>
      </c>
      <c r="C162" s="14" t="s">
        <v>489</v>
      </c>
      <c r="D162" s="14" t="s">
        <v>490</v>
      </c>
      <c r="E162" s="99">
        <v>13.276666666666666</v>
      </c>
      <c r="F162" s="99">
        <v>4.3966666666666674</v>
      </c>
      <c r="G162" s="99">
        <v>4.996666666666667</v>
      </c>
      <c r="H162" s="99">
        <v>1.4666666666666668</v>
      </c>
      <c r="I162" s="99">
        <v>1.4633333333333332</v>
      </c>
      <c r="J162" s="99">
        <v>2.5066666666666668</v>
      </c>
      <c r="K162" s="99">
        <v>2.4699999999999998</v>
      </c>
      <c r="L162" s="99">
        <v>1.39</v>
      </c>
      <c r="M162" s="99">
        <v>4.0366666666666662</v>
      </c>
      <c r="N162" s="99">
        <v>2.8866666666666667</v>
      </c>
      <c r="O162" s="99">
        <v>0.68333333333333324</v>
      </c>
      <c r="P162" s="99">
        <v>1.6466666666666665</v>
      </c>
      <c r="Q162" s="99">
        <v>3.89</v>
      </c>
      <c r="R162" s="99">
        <v>3.9733333333333327</v>
      </c>
      <c r="S162" s="99">
        <v>5.3666666666666671</v>
      </c>
      <c r="T162" s="99">
        <v>2.7333333333333329</v>
      </c>
      <c r="U162" s="99">
        <v>4.5066666666666668</v>
      </c>
      <c r="V162" s="99">
        <v>1.4266666666666667</v>
      </c>
      <c r="W162" s="99">
        <v>2.3566666666666665</v>
      </c>
      <c r="X162" s="99">
        <v>2.1966666666666668</v>
      </c>
      <c r="Y162" s="99">
        <v>20.316666666666666</v>
      </c>
      <c r="Z162" s="99">
        <v>5.083333333333333</v>
      </c>
      <c r="AA162" s="99">
        <v>3.5500000000000003</v>
      </c>
      <c r="AB162" s="99">
        <v>1.3499999999999999</v>
      </c>
      <c r="AC162" s="99">
        <v>3.0866666666666664</v>
      </c>
      <c r="AD162" s="99">
        <v>2.1999999999999997</v>
      </c>
      <c r="AE162" s="92">
        <v>926.41666666666663</v>
      </c>
      <c r="AF162" s="92">
        <v>364512.66666666669</v>
      </c>
      <c r="AG162" s="100">
        <v>5.0708333333333462</v>
      </c>
      <c r="AH162" s="92">
        <v>1481.7903086016242</v>
      </c>
      <c r="AI162" s="99" t="s">
        <v>829</v>
      </c>
      <c r="AJ162" s="99">
        <v>95.182253178426507</v>
      </c>
      <c r="AK162" s="99">
        <v>40.121385099093082</v>
      </c>
      <c r="AL162" s="99">
        <v>135.30363827751958</v>
      </c>
      <c r="AM162" s="99">
        <v>192.30544999999998</v>
      </c>
      <c r="AN162" s="99">
        <v>57.263333333333328</v>
      </c>
      <c r="AO162" s="101">
        <v>3.8926666666666669</v>
      </c>
      <c r="AP162" s="99">
        <v>146.97666666666669</v>
      </c>
      <c r="AQ162" s="99">
        <v>114.46333333333332</v>
      </c>
      <c r="AR162" s="99">
        <v>118.68333333333334</v>
      </c>
      <c r="AS162" s="99">
        <v>11.093333333333334</v>
      </c>
      <c r="AT162" s="99">
        <v>519.89333333333332</v>
      </c>
      <c r="AU162" s="99">
        <v>5.66</v>
      </c>
      <c r="AV162" s="99">
        <v>12.156666666666666</v>
      </c>
      <c r="AW162" s="99">
        <v>4.57</v>
      </c>
      <c r="AX162" s="99">
        <v>19.959999999999997</v>
      </c>
      <c r="AY162" s="99">
        <v>41.11</v>
      </c>
      <c r="AZ162" s="99">
        <v>2.4866666666666668</v>
      </c>
      <c r="BA162" s="99">
        <v>1.0633333333333332</v>
      </c>
      <c r="BB162" s="99">
        <v>11.1</v>
      </c>
      <c r="BC162" s="99">
        <v>36.866666666666667</v>
      </c>
      <c r="BD162" s="99">
        <v>23.973333333333333</v>
      </c>
      <c r="BE162" s="99">
        <v>33.536666666666669</v>
      </c>
      <c r="BF162" s="99">
        <v>71.926666666666662</v>
      </c>
      <c r="BG162" s="99">
        <v>7.246666666666667</v>
      </c>
      <c r="BH162" s="99">
        <v>11.5</v>
      </c>
      <c r="BI162" s="99">
        <v>12.223333333333334</v>
      </c>
      <c r="BJ162" s="99">
        <v>2.6966666666666668</v>
      </c>
      <c r="BK162" s="99">
        <v>58.413333333333334</v>
      </c>
      <c r="BL162" s="99">
        <v>9.4733333333333345</v>
      </c>
      <c r="BM162" s="99">
        <v>9.7199999999999989</v>
      </c>
    </row>
    <row r="163" spans="1:65" x14ac:dyDescent="0.15">
      <c r="A163" s="13">
        <v>3510740595</v>
      </c>
      <c r="B163" s="14" t="s">
        <v>487</v>
      </c>
      <c r="C163" s="14" t="s">
        <v>488</v>
      </c>
      <c r="D163" s="14" t="s">
        <v>849</v>
      </c>
      <c r="E163" s="99">
        <v>12.686666666666667</v>
      </c>
      <c r="F163" s="99">
        <v>5.1633333333333331</v>
      </c>
      <c r="G163" s="99">
        <v>4.6333333333333337</v>
      </c>
      <c r="H163" s="99">
        <v>1.4533333333333334</v>
      </c>
      <c r="I163" s="99">
        <v>1.22</v>
      </c>
      <c r="J163" s="99">
        <v>2.7033333333333331</v>
      </c>
      <c r="K163" s="99">
        <v>2.5966666666666667</v>
      </c>
      <c r="L163" s="99">
        <v>1.25</v>
      </c>
      <c r="M163" s="99">
        <v>4.206666666666667</v>
      </c>
      <c r="N163" s="99">
        <v>2.6166666666666667</v>
      </c>
      <c r="O163" s="99">
        <v>0.52</v>
      </c>
      <c r="P163" s="99">
        <v>1.7266666666666666</v>
      </c>
      <c r="Q163" s="99">
        <v>3.7533333333333334</v>
      </c>
      <c r="R163" s="99">
        <v>4.0199999999999996</v>
      </c>
      <c r="S163" s="99">
        <v>4.9400000000000004</v>
      </c>
      <c r="T163" s="99">
        <v>2.6366666666666667</v>
      </c>
      <c r="U163" s="99">
        <v>4.2</v>
      </c>
      <c r="V163" s="99">
        <v>1.2833333333333334</v>
      </c>
      <c r="W163" s="99">
        <v>1.9000000000000001</v>
      </c>
      <c r="X163" s="99">
        <v>2</v>
      </c>
      <c r="Y163" s="99">
        <v>19.786666666666665</v>
      </c>
      <c r="Z163" s="99">
        <v>4.5333333333333332</v>
      </c>
      <c r="AA163" s="99">
        <v>3.2399999999999998</v>
      </c>
      <c r="AB163" s="99">
        <v>1.1299999999999999</v>
      </c>
      <c r="AC163" s="99">
        <v>2.7433333333333336</v>
      </c>
      <c r="AD163" s="99">
        <v>1.8333333333333333</v>
      </c>
      <c r="AE163" s="92">
        <v>1309.8066666666666</v>
      </c>
      <c r="AF163" s="92">
        <v>448513.33333333331</v>
      </c>
      <c r="AG163" s="100">
        <v>4.8276666666667305</v>
      </c>
      <c r="AH163" s="92">
        <v>1778.8894413219878</v>
      </c>
      <c r="AI163" s="99" t="s">
        <v>829</v>
      </c>
      <c r="AJ163" s="99">
        <v>107.21134928159125</v>
      </c>
      <c r="AK163" s="99">
        <v>43.79201519725715</v>
      </c>
      <c r="AL163" s="99">
        <v>151.0033644788484</v>
      </c>
      <c r="AM163" s="99">
        <v>190.09294999999997</v>
      </c>
      <c r="AN163" s="99">
        <v>62.316666666666663</v>
      </c>
      <c r="AO163" s="101">
        <v>3.8033333333333332</v>
      </c>
      <c r="AP163" s="99">
        <v>138.77000000000001</v>
      </c>
      <c r="AQ163" s="99">
        <v>139.33333333333334</v>
      </c>
      <c r="AR163" s="99">
        <v>107.7</v>
      </c>
      <c r="AS163" s="99">
        <v>9.3800000000000008</v>
      </c>
      <c r="AT163" s="99">
        <v>495.91333333333336</v>
      </c>
      <c r="AU163" s="99">
        <v>4.2233333333333336</v>
      </c>
      <c r="AV163" s="99">
        <v>12.323333333333332</v>
      </c>
      <c r="AW163" s="99">
        <v>3.9</v>
      </c>
      <c r="AX163" s="99">
        <v>20.146666666666665</v>
      </c>
      <c r="AY163" s="99">
        <v>45.423333333333325</v>
      </c>
      <c r="AZ163" s="99">
        <v>2.5666666666666669</v>
      </c>
      <c r="BA163" s="99">
        <v>1.1566666666666665</v>
      </c>
      <c r="BB163" s="99">
        <v>11.163333333333332</v>
      </c>
      <c r="BC163" s="99">
        <v>38.479999999999997</v>
      </c>
      <c r="BD163" s="99">
        <v>21.973333333333329</v>
      </c>
      <c r="BE163" s="99">
        <v>27.583333333333332</v>
      </c>
      <c r="BF163" s="99">
        <v>89.67</v>
      </c>
      <c r="BG163" s="99">
        <v>8.3333333333333339</v>
      </c>
      <c r="BH163" s="99">
        <v>12.086666666666668</v>
      </c>
      <c r="BI163" s="99">
        <v>16.066666666666666</v>
      </c>
      <c r="BJ163" s="99">
        <v>2.8433333333333337</v>
      </c>
      <c r="BK163" s="99">
        <v>61.946666666666658</v>
      </c>
      <c r="BL163" s="99">
        <v>9.49</v>
      </c>
      <c r="BM163" s="99">
        <v>9.0833333333333339</v>
      </c>
    </row>
    <row r="164" spans="1:65" x14ac:dyDescent="0.15">
      <c r="A164" s="13">
        <v>3610580001</v>
      </c>
      <c r="B164" s="14" t="s">
        <v>491</v>
      </c>
      <c r="C164" s="14" t="s">
        <v>492</v>
      </c>
      <c r="D164" s="14" t="s">
        <v>493</v>
      </c>
      <c r="E164" s="99">
        <v>14.863333333333335</v>
      </c>
      <c r="F164" s="99">
        <v>4.7166666666666668</v>
      </c>
      <c r="G164" s="99">
        <v>5.31</v>
      </c>
      <c r="H164" s="99">
        <v>1.7233333333333334</v>
      </c>
      <c r="I164" s="99">
        <v>1.6466666666666667</v>
      </c>
      <c r="J164" s="99">
        <v>2.4833333333333334</v>
      </c>
      <c r="K164" s="99">
        <v>2.7766666666666668</v>
      </c>
      <c r="L164" s="99">
        <v>1.4633333333333332</v>
      </c>
      <c r="M164" s="99">
        <v>4.8466666666666667</v>
      </c>
      <c r="N164" s="99">
        <v>4.0999999999999996</v>
      </c>
      <c r="O164" s="99">
        <v>0.60333333333333339</v>
      </c>
      <c r="P164" s="99">
        <v>2.2133333333333334</v>
      </c>
      <c r="Q164" s="99">
        <v>3.9299999999999997</v>
      </c>
      <c r="R164" s="99">
        <v>3.6566666666666667</v>
      </c>
      <c r="S164" s="99">
        <v>4.9133333333333331</v>
      </c>
      <c r="T164" s="99">
        <v>3.6999999999999997</v>
      </c>
      <c r="U164" s="99">
        <v>4.7333333333333334</v>
      </c>
      <c r="V164" s="99">
        <v>1.4900000000000002</v>
      </c>
      <c r="W164" s="99">
        <v>2.2433333333333336</v>
      </c>
      <c r="X164" s="99">
        <v>2.4533333333333331</v>
      </c>
      <c r="Y164" s="99">
        <v>20.33666666666667</v>
      </c>
      <c r="Z164" s="99">
        <v>5.2966666666666669</v>
      </c>
      <c r="AA164" s="99">
        <v>3.6766666666666663</v>
      </c>
      <c r="AB164" s="99">
        <v>1.8933333333333333</v>
      </c>
      <c r="AC164" s="99">
        <v>3.2533333333333334</v>
      </c>
      <c r="AD164" s="99">
        <v>2.15</v>
      </c>
      <c r="AE164" s="92">
        <v>1368.61</v>
      </c>
      <c r="AF164" s="92">
        <v>473789.66666666669</v>
      </c>
      <c r="AG164" s="100">
        <v>4.6952222222222391</v>
      </c>
      <c r="AH164" s="92">
        <v>1847.4344475228554</v>
      </c>
      <c r="AI164" s="99" t="s">
        <v>829</v>
      </c>
      <c r="AJ164" s="99">
        <v>88.745936608821509</v>
      </c>
      <c r="AK164" s="99">
        <v>77.487701805926676</v>
      </c>
      <c r="AL164" s="99">
        <v>166.23363841474819</v>
      </c>
      <c r="AM164" s="99">
        <v>193.75410000000002</v>
      </c>
      <c r="AN164" s="99">
        <v>51</v>
      </c>
      <c r="AO164" s="101">
        <v>4.2106666666666666</v>
      </c>
      <c r="AP164" s="99">
        <v>139.31666666666663</v>
      </c>
      <c r="AQ164" s="99">
        <v>99.533333333333346</v>
      </c>
      <c r="AR164" s="99">
        <v>137.35</v>
      </c>
      <c r="AS164" s="99">
        <v>10.363333333333333</v>
      </c>
      <c r="AT164" s="99">
        <v>473.78666666666663</v>
      </c>
      <c r="AU164" s="99">
        <v>3.7900000000000005</v>
      </c>
      <c r="AV164" s="99">
        <v>12.173333333333334</v>
      </c>
      <c r="AW164" s="99">
        <v>3.92</v>
      </c>
      <c r="AX164" s="99">
        <v>26.666666666666668</v>
      </c>
      <c r="AY164" s="99">
        <v>51.589999999999996</v>
      </c>
      <c r="AZ164" s="99">
        <v>2.31</v>
      </c>
      <c r="BA164" s="99">
        <v>1.1933333333333331</v>
      </c>
      <c r="BB164" s="99">
        <v>20.886666666666667</v>
      </c>
      <c r="BC164" s="99">
        <v>39</v>
      </c>
      <c r="BD164" s="99">
        <v>34.796666666666674</v>
      </c>
      <c r="BE164" s="99">
        <v>45.890000000000008</v>
      </c>
      <c r="BF164" s="99">
        <v>101.83333333333333</v>
      </c>
      <c r="BG164" s="99">
        <v>18.193333333333332</v>
      </c>
      <c r="BH164" s="99">
        <v>13.183333333333332</v>
      </c>
      <c r="BI164" s="99">
        <v>15.6</v>
      </c>
      <c r="BJ164" s="99">
        <v>3.4066666666666667</v>
      </c>
      <c r="BK164" s="99">
        <v>69.913333333333341</v>
      </c>
      <c r="BL164" s="99">
        <v>11.173333333333332</v>
      </c>
      <c r="BM164" s="99">
        <v>11.64</v>
      </c>
    </row>
    <row r="165" spans="1:65" x14ac:dyDescent="0.15">
      <c r="A165" s="13">
        <v>3615380160</v>
      </c>
      <c r="B165" s="14" t="s">
        <v>491</v>
      </c>
      <c r="C165" s="14" t="s">
        <v>494</v>
      </c>
      <c r="D165" s="14" t="s">
        <v>495</v>
      </c>
      <c r="E165" s="99">
        <v>14.856666666666667</v>
      </c>
      <c r="F165" s="99">
        <v>4.3566666666666665</v>
      </c>
      <c r="G165" s="99">
        <v>5.3599999999999994</v>
      </c>
      <c r="H165" s="99">
        <v>1.3533333333333335</v>
      </c>
      <c r="I165" s="99">
        <v>1.2166666666666666</v>
      </c>
      <c r="J165" s="99">
        <v>2.4933333333333336</v>
      </c>
      <c r="K165" s="99">
        <v>2.2633333333333332</v>
      </c>
      <c r="L165" s="99">
        <v>1.5633333333333332</v>
      </c>
      <c r="M165" s="99">
        <v>4.1433333333333335</v>
      </c>
      <c r="N165" s="99">
        <v>3.2966666666666669</v>
      </c>
      <c r="O165" s="99">
        <v>0.52</v>
      </c>
      <c r="P165" s="99">
        <v>1.76</v>
      </c>
      <c r="Q165" s="99">
        <v>3.7666666666666671</v>
      </c>
      <c r="R165" s="99">
        <v>3.9233333333333333</v>
      </c>
      <c r="S165" s="99">
        <v>4.5933333333333337</v>
      </c>
      <c r="T165" s="99">
        <v>2.5066666666666668</v>
      </c>
      <c r="U165" s="99">
        <v>4.3633333333333333</v>
      </c>
      <c r="V165" s="99">
        <v>1.5966666666666667</v>
      </c>
      <c r="W165" s="99">
        <v>2.2799999999999998</v>
      </c>
      <c r="X165" s="99">
        <v>2.0666666666666669</v>
      </c>
      <c r="Y165" s="99">
        <v>19.633333333333336</v>
      </c>
      <c r="Z165" s="99">
        <v>6.3466666666666667</v>
      </c>
      <c r="AA165" s="99">
        <v>2.9299999999999997</v>
      </c>
      <c r="AB165" s="99">
        <v>1.0933333333333335</v>
      </c>
      <c r="AC165" s="99">
        <v>3.1666666666666665</v>
      </c>
      <c r="AD165" s="99">
        <v>1.9966666666666668</v>
      </c>
      <c r="AE165" s="92">
        <v>1027.1666666666667</v>
      </c>
      <c r="AF165" s="92">
        <v>457998</v>
      </c>
      <c r="AG165" s="100">
        <v>4.6476388888888591</v>
      </c>
      <c r="AH165" s="92">
        <v>1775.8451730110019</v>
      </c>
      <c r="AI165" s="99" t="s">
        <v>829</v>
      </c>
      <c r="AJ165" s="99">
        <v>88.203579233983348</v>
      </c>
      <c r="AK165" s="99">
        <v>73.942709774585879</v>
      </c>
      <c r="AL165" s="99">
        <v>162.14628900856923</v>
      </c>
      <c r="AM165" s="99">
        <v>193.60699999999997</v>
      </c>
      <c r="AN165" s="99">
        <v>51.543333333333329</v>
      </c>
      <c r="AO165" s="101">
        <v>4.0756666666666668</v>
      </c>
      <c r="AP165" s="99">
        <v>74.14</v>
      </c>
      <c r="AQ165" s="99">
        <v>102.73666666666666</v>
      </c>
      <c r="AR165" s="99">
        <v>113.94333333333333</v>
      </c>
      <c r="AS165" s="99">
        <v>9.33</v>
      </c>
      <c r="AT165" s="99">
        <v>448.67</v>
      </c>
      <c r="AU165" s="99">
        <v>5.9466666666666663</v>
      </c>
      <c r="AV165" s="99">
        <v>10.99</v>
      </c>
      <c r="AW165" s="99">
        <v>4.6900000000000004</v>
      </c>
      <c r="AX165" s="99">
        <v>19.933333333333334</v>
      </c>
      <c r="AY165" s="99">
        <v>44.21</v>
      </c>
      <c r="AZ165" s="99">
        <v>2.16</v>
      </c>
      <c r="BA165" s="99">
        <v>1.07</v>
      </c>
      <c r="BB165" s="99">
        <v>18.246666666666666</v>
      </c>
      <c r="BC165" s="99">
        <v>24.47666666666667</v>
      </c>
      <c r="BD165" s="99">
        <v>20.209999999999997</v>
      </c>
      <c r="BE165" s="99">
        <v>25.923333333333336</v>
      </c>
      <c r="BF165" s="99">
        <v>67.776666666666657</v>
      </c>
      <c r="BG165" s="99">
        <v>4.1108333333333329</v>
      </c>
      <c r="BH165" s="99">
        <v>11.983333333333334</v>
      </c>
      <c r="BI165" s="99">
        <v>14.843333333333334</v>
      </c>
      <c r="BJ165" s="99">
        <v>2.5533333333333332</v>
      </c>
      <c r="BK165" s="99">
        <v>61.676666666666669</v>
      </c>
      <c r="BL165" s="99">
        <v>10.876666666666667</v>
      </c>
      <c r="BM165" s="99">
        <v>10.86</v>
      </c>
    </row>
    <row r="166" spans="1:65" x14ac:dyDescent="0.15">
      <c r="A166" s="13">
        <v>3635614599</v>
      </c>
      <c r="B166" s="14" t="s">
        <v>491</v>
      </c>
      <c r="C166" s="14" t="s">
        <v>483</v>
      </c>
      <c r="D166" s="14" t="s">
        <v>496</v>
      </c>
      <c r="E166" s="99">
        <v>16.176666666666666</v>
      </c>
      <c r="F166" s="99">
        <v>5.37</v>
      </c>
      <c r="G166" s="99">
        <v>5.5100000000000007</v>
      </c>
      <c r="H166" s="99">
        <v>1.7033333333333331</v>
      </c>
      <c r="I166" s="99">
        <v>1.38</v>
      </c>
      <c r="J166" s="99">
        <v>2.8766666666666665</v>
      </c>
      <c r="K166" s="99">
        <v>2.7666666666666671</v>
      </c>
      <c r="L166" s="99">
        <v>1.78</v>
      </c>
      <c r="M166" s="99">
        <v>5.72</v>
      </c>
      <c r="N166" s="99">
        <v>3.9933333333333336</v>
      </c>
      <c r="O166" s="99">
        <v>0.93</v>
      </c>
      <c r="P166" s="99">
        <v>2.0100000000000002</v>
      </c>
      <c r="Q166" s="99">
        <v>3.8266666666666667</v>
      </c>
      <c r="R166" s="99">
        <v>4.42</v>
      </c>
      <c r="S166" s="99">
        <v>4.8933333333333335</v>
      </c>
      <c r="T166" s="99">
        <v>4.0733333333333333</v>
      </c>
      <c r="U166" s="99">
        <v>5.9466666666666663</v>
      </c>
      <c r="V166" s="99">
        <v>1.83</v>
      </c>
      <c r="W166" s="99">
        <v>2.7300000000000004</v>
      </c>
      <c r="X166" s="99">
        <v>2.6533333333333338</v>
      </c>
      <c r="Y166" s="99">
        <v>23.386666666666667</v>
      </c>
      <c r="Z166" s="99">
        <v>7.626666666666666</v>
      </c>
      <c r="AA166" s="99">
        <v>4.1466666666666674</v>
      </c>
      <c r="AB166" s="99">
        <v>2</v>
      </c>
      <c r="AC166" s="99">
        <v>3.8566666666666669</v>
      </c>
      <c r="AD166" s="99">
        <v>2.1999999999999997</v>
      </c>
      <c r="AE166" s="92">
        <v>3726.5933333333337</v>
      </c>
      <c r="AF166" s="92">
        <v>1349755</v>
      </c>
      <c r="AG166" s="100">
        <v>4.8122222222222293</v>
      </c>
      <c r="AH166" s="92">
        <v>5334.1403010859885</v>
      </c>
      <c r="AI166" s="99" t="s">
        <v>829</v>
      </c>
      <c r="AJ166" s="99">
        <v>106.15018569095209</v>
      </c>
      <c r="AK166" s="99">
        <v>87.338509256161444</v>
      </c>
      <c r="AL166" s="99">
        <v>193.48869494711352</v>
      </c>
      <c r="AM166" s="99">
        <v>195.03659999999999</v>
      </c>
      <c r="AN166" s="99">
        <v>66.973333333333343</v>
      </c>
      <c r="AO166" s="101">
        <v>4.335</v>
      </c>
      <c r="AP166" s="99">
        <v>113.20333333333333</v>
      </c>
      <c r="AQ166" s="99">
        <v>124.61</v>
      </c>
      <c r="AR166" s="99">
        <v>125.08333333333333</v>
      </c>
      <c r="AS166" s="99">
        <v>10.576666666666666</v>
      </c>
      <c r="AT166" s="99">
        <v>451.59666666666664</v>
      </c>
      <c r="AU166" s="99">
        <v>7.3433333333333337</v>
      </c>
      <c r="AV166" s="99">
        <v>12.516666666666666</v>
      </c>
      <c r="AW166" s="99">
        <v>5.0133333333333336</v>
      </c>
      <c r="AX166" s="99">
        <v>32.346666666666664</v>
      </c>
      <c r="AY166" s="99">
        <v>68.516666666666666</v>
      </c>
      <c r="AZ166" s="99">
        <v>3.9233333333333333</v>
      </c>
      <c r="BA166" s="99">
        <v>1.2566666666666666</v>
      </c>
      <c r="BB166" s="99">
        <v>14.873333333333335</v>
      </c>
      <c r="BC166" s="99">
        <v>42.893333333333338</v>
      </c>
      <c r="BD166" s="99">
        <v>26.786666666666665</v>
      </c>
      <c r="BE166" s="99">
        <v>35.516666666666666</v>
      </c>
      <c r="BF166" s="99">
        <v>109.95333333333333</v>
      </c>
      <c r="BG166" s="99">
        <v>10.832500000000001</v>
      </c>
      <c r="BH166" s="99">
        <v>15.5</v>
      </c>
      <c r="BI166" s="99">
        <v>27.56</v>
      </c>
      <c r="BJ166" s="99">
        <v>3.3066666666666666</v>
      </c>
      <c r="BK166" s="99">
        <v>89.92</v>
      </c>
      <c r="BL166" s="99">
        <v>11.403333333333334</v>
      </c>
      <c r="BM166" s="99">
        <v>13.31</v>
      </c>
    </row>
    <row r="167" spans="1:65" x14ac:dyDescent="0.15">
      <c r="A167" s="13">
        <v>3635614600</v>
      </c>
      <c r="B167" s="14" t="s">
        <v>491</v>
      </c>
      <c r="C167" s="14" t="s">
        <v>483</v>
      </c>
      <c r="D167" s="14" t="s">
        <v>497</v>
      </c>
      <c r="E167" s="99">
        <v>15.286666666666667</v>
      </c>
      <c r="F167" s="99">
        <v>5.62</v>
      </c>
      <c r="G167" s="99">
        <v>6.1766666666666667</v>
      </c>
      <c r="H167" s="99">
        <v>2.1566666666666667</v>
      </c>
      <c r="I167" s="99">
        <v>1.4866666666666666</v>
      </c>
      <c r="J167" s="99">
        <v>3.043333333333333</v>
      </c>
      <c r="K167" s="99">
        <v>3.09</v>
      </c>
      <c r="L167" s="99">
        <v>1.9866666666666664</v>
      </c>
      <c r="M167" s="99">
        <v>5.7266666666666666</v>
      </c>
      <c r="N167" s="99">
        <v>4.8299999999999992</v>
      </c>
      <c r="O167" s="99">
        <v>0.98000000000000009</v>
      </c>
      <c r="P167" s="99">
        <v>2.56</v>
      </c>
      <c r="Q167" s="99">
        <v>4.126666666666666</v>
      </c>
      <c r="R167" s="99">
        <v>4.6966666666666663</v>
      </c>
      <c r="S167" s="99">
        <v>6.87</v>
      </c>
      <c r="T167" s="99">
        <v>4.4633333333333338</v>
      </c>
      <c r="U167" s="99">
        <v>6.2</v>
      </c>
      <c r="V167" s="99">
        <v>2.1333333333333333</v>
      </c>
      <c r="W167" s="99">
        <v>2.9633333333333334</v>
      </c>
      <c r="X167" s="99">
        <v>3.39</v>
      </c>
      <c r="Y167" s="99">
        <v>23.196666666666669</v>
      </c>
      <c r="Z167" s="99">
        <v>7.666666666666667</v>
      </c>
      <c r="AA167" s="99">
        <v>4.3600000000000003</v>
      </c>
      <c r="AB167" s="99">
        <v>2.6833333333333336</v>
      </c>
      <c r="AC167" s="99">
        <v>3.97</v>
      </c>
      <c r="AD167" s="99">
        <v>2.4099999999999997</v>
      </c>
      <c r="AE167" s="92">
        <v>4568.6166666666668</v>
      </c>
      <c r="AF167" s="92">
        <v>2434977.3333333335</v>
      </c>
      <c r="AG167" s="100">
        <v>4.9255555555555333</v>
      </c>
      <c r="AH167" s="92">
        <v>9761.6639168421952</v>
      </c>
      <c r="AI167" s="99" t="s">
        <v>829</v>
      </c>
      <c r="AJ167" s="99">
        <v>102.14898223853481</v>
      </c>
      <c r="AK167" s="99">
        <v>81.086325994515008</v>
      </c>
      <c r="AL167" s="99">
        <v>183.23530823304981</v>
      </c>
      <c r="AM167" s="99">
        <v>195.03659999999999</v>
      </c>
      <c r="AN167" s="99">
        <v>75.526666666666657</v>
      </c>
      <c r="AO167" s="101">
        <v>4.1529999999999996</v>
      </c>
      <c r="AP167" s="99">
        <v>112.44</v>
      </c>
      <c r="AQ167" s="99">
        <v>121.36</v>
      </c>
      <c r="AR167" s="99">
        <v>136.17666666666665</v>
      </c>
      <c r="AS167" s="99">
        <v>11.026666666666666</v>
      </c>
      <c r="AT167" s="99">
        <v>442.9733333333333</v>
      </c>
      <c r="AU167" s="99">
        <v>6.7399999999999993</v>
      </c>
      <c r="AV167" s="99">
        <v>13.406666666666666</v>
      </c>
      <c r="AW167" s="99">
        <v>5.1100000000000003</v>
      </c>
      <c r="AX167" s="99">
        <v>27.59</v>
      </c>
      <c r="AY167" s="99">
        <v>71.94</v>
      </c>
      <c r="AZ167" s="99">
        <v>3.793333333333333</v>
      </c>
      <c r="BA167" s="99">
        <v>1.9333333333333333</v>
      </c>
      <c r="BB167" s="99">
        <v>16.123333333333335</v>
      </c>
      <c r="BC167" s="99">
        <v>42.023333333333333</v>
      </c>
      <c r="BD167" s="99">
        <v>28.423333333333332</v>
      </c>
      <c r="BE167" s="99">
        <v>35.443333333333328</v>
      </c>
      <c r="BF167" s="99">
        <v>137.48999999999998</v>
      </c>
      <c r="BG167" s="99">
        <v>10.832500000000001</v>
      </c>
      <c r="BH167" s="99">
        <v>18.663333333333338</v>
      </c>
      <c r="BI167" s="99">
        <v>28.986666666666665</v>
      </c>
      <c r="BJ167" s="99">
        <v>3.8633333333333333</v>
      </c>
      <c r="BK167" s="99">
        <v>108.80333333333334</v>
      </c>
      <c r="BL167" s="99">
        <v>12.693333333333333</v>
      </c>
      <c r="BM167" s="99">
        <v>12.206666666666665</v>
      </c>
    </row>
    <row r="168" spans="1:65" x14ac:dyDescent="0.15">
      <c r="A168" s="13">
        <v>3635614601</v>
      </c>
      <c r="B168" s="14" t="s">
        <v>491</v>
      </c>
      <c r="C168" s="14" t="s">
        <v>483</v>
      </c>
      <c r="D168" s="14" t="s">
        <v>498</v>
      </c>
      <c r="E168" s="99">
        <v>14.603333333333333</v>
      </c>
      <c r="F168" s="99">
        <v>5.456666666666667</v>
      </c>
      <c r="G168" s="99">
        <v>5.6933333333333342</v>
      </c>
      <c r="H168" s="99">
        <v>1.6500000000000001</v>
      </c>
      <c r="I168" s="99">
        <v>1.2933333333333332</v>
      </c>
      <c r="J168" s="99">
        <v>3.0566666666666666</v>
      </c>
      <c r="K168" s="99">
        <v>2.7733333333333334</v>
      </c>
      <c r="L168" s="99">
        <v>1.9333333333333333</v>
      </c>
      <c r="M168" s="99">
        <v>5.46</v>
      </c>
      <c r="N168" s="99">
        <v>3.3766666666666665</v>
      </c>
      <c r="O168" s="99">
        <v>0.79666666666666652</v>
      </c>
      <c r="P168" s="99">
        <v>1.6533333333333333</v>
      </c>
      <c r="Q168" s="99">
        <v>3.8200000000000003</v>
      </c>
      <c r="R168" s="99">
        <v>4.1000000000000005</v>
      </c>
      <c r="S168" s="99">
        <v>5.5100000000000007</v>
      </c>
      <c r="T168" s="99">
        <v>4.0633333333333335</v>
      </c>
      <c r="U168" s="99">
        <v>5.5666666666666673</v>
      </c>
      <c r="V168" s="99">
        <v>1.7266666666666666</v>
      </c>
      <c r="W168" s="99">
        <v>2.6933333333333334</v>
      </c>
      <c r="X168" s="99">
        <v>2.69</v>
      </c>
      <c r="Y168" s="99">
        <v>24.243333333333336</v>
      </c>
      <c r="Z168" s="99">
        <v>7.4799999999999995</v>
      </c>
      <c r="AA168" s="99">
        <v>3.7300000000000004</v>
      </c>
      <c r="AB168" s="99">
        <v>2.44</v>
      </c>
      <c r="AC168" s="99">
        <v>3.6266666666666665</v>
      </c>
      <c r="AD168" s="99">
        <v>2.2466666666666666</v>
      </c>
      <c r="AE168" s="92">
        <v>2969.0433333333335</v>
      </c>
      <c r="AF168" s="92">
        <v>926305.66666666663</v>
      </c>
      <c r="AG168" s="100">
        <v>4.8272222222222689</v>
      </c>
      <c r="AH168" s="92">
        <v>3671.1147339989343</v>
      </c>
      <c r="AI168" s="99" t="s">
        <v>829</v>
      </c>
      <c r="AJ168" s="99">
        <v>105.76596770375073</v>
      </c>
      <c r="AK168" s="99">
        <v>81.151171149682298</v>
      </c>
      <c r="AL168" s="99">
        <v>186.91713885343302</v>
      </c>
      <c r="AM168" s="99">
        <v>195.03659999999999</v>
      </c>
      <c r="AN168" s="99">
        <v>63.50333333333333</v>
      </c>
      <c r="AO168" s="101">
        <v>3.9483333333333328</v>
      </c>
      <c r="AP168" s="99">
        <v>109.56333333333333</v>
      </c>
      <c r="AQ168" s="99">
        <v>134.66333333333333</v>
      </c>
      <c r="AR168" s="99">
        <v>117.28666666666668</v>
      </c>
      <c r="AS168" s="99">
        <v>11.213333333333333</v>
      </c>
      <c r="AT168" s="99">
        <v>465.17</v>
      </c>
      <c r="AU168" s="99">
        <v>6.9533333333333331</v>
      </c>
      <c r="AV168" s="99">
        <v>12.953333333333333</v>
      </c>
      <c r="AW168" s="99">
        <v>5.1833333333333336</v>
      </c>
      <c r="AX168" s="99">
        <v>25.299999999999997</v>
      </c>
      <c r="AY168" s="99">
        <v>53.25333333333333</v>
      </c>
      <c r="AZ168" s="99">
        <v>3.4333333333333336</v>
      </c>
      <c r="BA168" s="99">
        <v>1.8666666666666665</v>
      </c>
      <c r="BB168" s="99">
        <v>12.823333333333332</v>
      </c>
      <c r="BC168" s="99">
        <v>32.86</v>
      </c>
      <c r="BD168" s="99">
        <v>24.226666666666663</v>
      </c>
      <c r="BE168" s="99">
        <v>36.666666666666664</v>
      </c>
      <c r="BF168" s="99">
        <v>111.88666666666666</v>
      </c>
      <c r="BG168" s="99">
        <v>10.832500000000001</v>
      </c>
      <c r="BH168" s="99">
        <v>15.75</v>
      </c>
      <c r="BI168" s="99">
        <v>24.546666666666667</v>
      </c>
      <c r="BJ168" s="99">
        <v>3.456666666666667</v>
      </c>
      <c r="BK168" s="99">
        <v>76.623333333333335</v>
      </c>
      <c r="BL168" s="99">
        <v>11.756666666666668</v>
      </c>
      <c r="BM168" s="99">
        <v>11.799999999999999</v>
      </c>
    </row>
    <row r="169" spans="1:65" x14ac:dyDescent="0.15">
      <c r="A169" s="13">
        <v>3640380750</v>
      </c>
      <c r="B169" s="14" t="s">
        <v>491</v>
      </c>
      <c r="C169" s="14" t="s">
        <v>499</v>
      </c>
      <c r="D169" s="14" t="s">
        <v>500</v>
      </c>
      <c r="E169" s="99">
        <v>14.423254431297714</v>
      </c>
      <c r="F169" s="99">
        <v>4.8779460928278979</v>
      </c>
      <c r="G169" s="99">
        <v>4.6427215610588197</v>
      </c>
      <c r="H169" s="99">
        <v>1.2942180270068588</v>
      </c>
      <c r="I169" s="99">
        <v>1.1778578118502654</v>
      </c>
      <c r="J169" s="99">
        <v>2.9434031929613105</v>
      </c>
      <c r="K169" s="99">
        <v>2.7432774106615501</v>
      </c>
      <c r="L169" s="99">
        <v>1.3596197080953676</v>
      </c>
      <c r="M169" s="99">
        <v>3.7266320095281187</v>
      </c>
      <c r="N169" s="99">
        <v>3.0682947217389795</v>
      </c>
      <c r="O169" s="99">
        <v>0.51515763967667005</v>
      </c>
      <c r="P169" s="99">
        <v>2.0022671730887862</v>
      </c>
      <c r="Q169" s="99">
        <v>3.9260697097767046</v>
      </c>
      <c r="R169" s="99">
        <v>3.7900739867682449</v>
      </c>
      <c r="S169" s="99">
        <v>4.5721205573970778</v>
      </c>
      <c r="T169" s="99">
        <v>2.3408956259588365</v>
      </c>
      <c r="U169" s="99">
        <v>3.8297263623628424</v>
      </c>
      <c r="V169" s="99">
        <v>1.5314475208168703</v>
      </c>
      <c r="W169" s="99">
        <v>2.3142675069296264</v>
      </c>
      <c r="X169" s="99">
        <v>1.8965132751285714</v>
      </c>
      <c r="Y169" s="99">
        <v>19.628636885427994</v>
      </c>
      <c r="Z169" s="99">
        <v>6.3026297952030967</v>
      </c>
      <c r="AA169" s="99">
        <v>3.4502561864817021</v>
      </c>
      <c r="AB169" s="99">
        <v>0.99579564127309295</v>
      </c>
      <c r="AC169" s="99">
        <v>3.1638687669783288</v>
      </c>
      <c r="AD169" s="99">
        <v>1.9418399451143007</v>
      </c>
      <c r="AE169" s="92">
        <v>1377.3725715344619</v>
      </c>
      <c r="AF169" s="92">
        <v>421898.32843710552</v>
      </c>
      <c r="AG169" s="100">
        <v>4.5708630175278584</v>
      </c>
      <c r="AH169" s="92">
        <v>1623.7063119111301</v>
      </c>
      <c r="AI169" s="99" t="s">
        <v>829</v>
      </c>
      <c r="AJ169" s="99">
        <v>84.42870540601308</v>
      </c>
      <c r="AK169" s="99">
        <v>63.048464093392461</v>
      </c>
      <c r="AL169" s="99">
        <v>147.47716949940553</v>
      </c>
      <c r="AM169" s="99">
        <v>190.38982102056079</v>
      </c>
      <c r="AN169" s="99">
        <v>65.089350654628504</v>
      </c>
      <c r="AO169" s="101">
        <v>4.0754066627303915</v>
      </c>
      <c r="AP169" s="99">
        <v>148.68288808638431</v>
      </c>
      <c r="AQ169" s="99">
        <v>110.76855552250557</v>
      </c>
      <c r="AR169" s="99">
        <v>110.46772640683922</v>
      </c>
      <c r="AS169" s="99">
        <v>9.7049514048825198</v>
      </c>
      <c r="AT169" s="99">
        <v>513.25076604765036</v>
      </c>
      <c r="AU169" s="99">
        <v>4.7618019831577936</v>
      </c>
      <c r="AV169" s="99">
        <v>12.869556819427972</v>
      </c>
      <c r="AW169" s="99">
        <v>4.7421151432257522</v>
      </c>
      <c r="AX169" s="99">
        <v>21.392804611710947</v>
      </c>
      <c r="AY169" s="99">
        <v>42.931387169278764</v>
      </c>
      <c r="AZ169" s="99">
        <v>2.1609127728623516</v>
      </c>
      <c r="BA169" s="99">
        <v>1.0904880015168386</v>
      </c>
      <c r="BB169" s="99">
        <v>17.005602180498737</v>
      </c>
      <c r="BC169" s="99">
        <v>29.558003109966631</v>
      </c>
      <c r="BD169" s="99">
        <v>26.379899453918124</v>
      </c>
      <c r="BE169" s="99">
        <v>34.125363375549654</v>
      </c>
      <c r="BF169" s="99">
        <v>93.160371870515391</v>
      </c>
      <c r="BG169" s="99">
        <v>13.290641812674417</v>
      </c>
      <c r="BH169" s="99">
        <v>11.876373873667672</v>
      </c>
      <c r="BI169" s="99">
        <v>16.943582540084222</v>
      </c>
      <c r="BJ169" s="99">
        <v>2.6366589507020337</v>
      </c>
      <c r="BK169" s="99">
        <v>63.696862911441237</v>
      </c>
      <c r="BL169" s="99">
        <v>11.545355837294416</v>
      </c>
      <c r="BM169" s="99">
        <v>11.52530445628306</v>
      </c>
    </row>
    <row r="170" spans="1:65" x14ac:dyDescent="0.15">
      <c r="A170" s="13">
        <v>3646540900</v>
      </c>
      <c r="B170" s="14" t="s">
        <v>491</v>
      </c>
      <c r="C170" s="14" t="s">
        <v>850</v>
      </c>
      <c r="D170" s="14" t="s">
        <v>851</v>
      </c>
      <c r="E170" s="99">
        <v>16.210806620229011</v>
      </c>
      <c r="F170" s="99">
        <v>4.4899139389396465</v>
      </c>
      <c r="G170" s="99">
        <v>5.2233290006734014</v>
      </c>
      <c r="H170" s="99">
        <v>1.977290938562011</v>
      </c>
      <c r="I170" s="99">
        <v>1.3898727583174082</v>
      </c>
      <c r="J170" s="99">
        <v>3.0026655016142367</v>
      </c>
      <c r="K170" s="99">
        <v>3.2272901197556334</v>
      </c>
      <c r="L170" s="99">
        <v>1.5183206349074538</v>
      </c>
      <c r="M170" s="99">
        <v>5.1272561826594645</v>
      </c>
      <c r="N170" s="99">
        <v>4.2824900181771479</v>
      </c>
      <c r="O170" s="99">
        <v>0.64690789367352997</v>
      </c>
      <c r="P170" s="99">
        <v>2.1456005064221197</v>
      </c>
      <c r="Q170" s="99">
        <v>3.7415287962324606</v>
      </c>
      <c r="R170" s="99">
        <v>4.1861867381737063</v>
      </c>
      <c r="S170" s="99">
        <v>4.0614060463427872</v>
      </c>
      <c r="T170" s="99">
        <v>2.6610519387789666</v>
      </c>
      <c r="U170" s="99">
        <v>4.177710199503899</v>
      </c>
      <c r="V170" s="99">
        <v>1.575239776827517</v>
      </c>
      <c r="W170" s="99">
        <v>2.334038155106291</v>
      </c>
      <c r="X170" s="99">
        <v>2.2165923893615145</v>
      </c>
      <c r="Y170" s="99">
        <v>22.486991583158513</v>
      </c>
      <c r="Z170" s="99">
        <v>5.6821465775822686</v>
      </c>
      <c r="AA170" s="99">
        <v>3.3729975683994966</v>
      </c>
      <c r="AB170" s="99">
        <v>2.149285307462701</v>
      </c>
      <c r="AC170" s="99">
        <v>2.8827359317071526</v>
      </c>
      <c r="AD170" s="99">
        <v>2.127819517870702</v>
      </c>
      <c r="AE170" s="92">
        <v>1796.1466722406039</v>
      </c>
      <c r="AF170" s="92">
        <v>260711.60597895738</v>
      </c>
      <c r="AG170" s="100">
        <v>4.6900612538791009</v>
      </c>
      <c r="AH170" s="92">
        <v>1017.4811503014507</v>
      </c>
      <c r="AI170" s="99" t="s">
        <v>829</v>
      </c>
      <c r="AJ170" s="99">
        <v>86.985924690721689</v>
      </c>
      <c r="AK170" s="99">
        <v>89.878723252123734</v>
      </c>
      <c r="AL170" s="99">
        <v>176.86464794284541</v>
      </c>
      <c r="AM170" s="99">
        <v>197.19505941818548</v>
      </c>
      <c r="AN170" s="99">
        <v>68.475291594094941</v>
      </c>
      <c r="AO170" s="101">
        <v>4.3655412422421422</v>
      </c>
      <c r="AP170" s="99">
        <v>105.04701077850552</v>
      </c>
      <c r="AQ170" s="99">
        <v>117.95640723035149</v>
      </c>
      <c r="AR170" s="99">
        <v>132.40005853848697</v>
      </c>
      <c r="AS170" s="99">
        <v>9.9674495358395401</v>
      </c>
      <c r="AT170" s="99">
        <v>516.3556332033005</v>
      </c>
      <c r="AU170" s="99">
        <v>5.2488832107986072</v>
      </c>
      <c r="AV170" s="99">
        <v>12.392890152761305</v>
      </c>
      <c r="AW170" s="99">
        <v>5.7259366126490461</v>
      </c>
      <c r="AX170" s="99">
        <v>14.954446309718939</v>
      </c>
      <c r="AY170" s="99">
        <v>34.524386414719125</v>
      </c>
      <c r="AZ170" s="99">
        <v>2.7493772131595997</v>
      </c>
      <c r="BA170" s="99">
        <v>1.2457996977559114</v>
      </c>
      <c r="BB170" s="99">
        <v>16.900363146361812</v>
      </c>
      <c r="BC170" s="99">
        <v>36.417866694680789</v>
      </c>
      <c r="BD170" s="99">
        <v>30.538160944615797</v>
      </c>
      <c r="BE170" s="99">
        <v>35.376164084109455</v>
      </c>
      <c r="BF170" s="99">
        <v>169.46071123674616</v>
      </c>
      <c r="BG170" s="99">
        <v>11.531929261995076</v>
      </c>
      <c r="BH170" s="99">
        <v>12.272180733129801</v>
      </c>
      <c r="BI170" s="99">
        <v>13.891396358897843</v>
      </c>
      <c r="BJ170" s="99">
        <v>3.2372123629340805</v>
      </c>
      <c r="BK170" s="99">
        <v>68.684765345359082</v>
      </c>
      <c r="BL170" s="99">
        <v>12.107230207752346</v>
      </c>
      <c r="BM170" s="99">
        <v>11.972641178529022</v>
      </c>
    </row>
    <row r="171" spans="1:65" x14ac:dyDescent="0.15">
      <c r="A171" s="13">
        <v>3711700100</v>
      </c>
      <c r="B171" s="14" t="s">
        <v>501</v>
      </c>
      <c r="C171" s="14" t="s">
        <v>502</v>
      </c>
      <c r="D171" s="14" t="s">
        <v>503</v>
      </c>
      <c r="E171" s="99">
        <v>13.280000000000001</v>
      </c>
      <c r="F171" s="99">
        <v>5.913333333333334</v>
      </c>
      <c r="G171" s="99">
        <v>4.8166666666666673</v>
      </c>
      <c r="H171" s="99">
        <v>1.4400000000000002</v>
      </c>
      <c r="I171" s="99">
        <v>1.0933333333333335</v>
      </c>
      <c r="J171" s="99">
        <v>2.2599999999999998</v>
      </c>
      <c r="K171" s="99">
        <v>1.7066666666666668</v>
      </c>
      <c r="L171" s="99">
        <v>1.2433333333333334</v>
      </c>
      <c r="M171" s="99">
        <v>4.043333333333333</v>
      </c>
      <c r="N171" s="99">
        <v>4.7399999999999993</v>
      </c>
      <c r="O171" s="99">
        <v>0.43333333333333335</v>
      </c>
      <c r="P171" s="99">
        <v>1.7233333333333334</v>
      </c>
      <c r="Q171" s="99">
        <v>3.61</v>
      </c>
      <c r="R171" s="99">
        <v>3.41</v>
      </c>
      <c r="S171" s="99">
        <v>3.8233333333333337</v>
      </c>
      <c r="T171" s="99">
        <v>2.4099999999999997</v>
      </c>
      <c r="U171" s="99">
        <v>5.1166666666666671</v>
      </c>
      <c r="V171" s="99">
        <v>1.4133333333333333</v>
      </c>
      <c r="W171" s="99">
        <v>2.06</v>
      </c>
      <c r="X171" s="99">
        <v>2.19</v>
      </c>
      <c r="Y171" s="99">
        <v>21.709999999999997</v>
      </c>
      <c r="Z171" s="99">
        <v>5.63</v>
      </c>
      <c r="AA171" s="99">
        <v>2.9933333333333336</v>
      </c>
      <c r="AB171" s="99">
        <v>1.8266666666666664</v>
      </c>
      <c r="AC171" s="99">
        <v>3.1199999999999997</v>
      </c>
      <c r="AD171" s="99">
        <v>2.2633333333333336</v>
      </c>
      <c r="AE171" s="92">
        <v>1355.6666666666667</v>
      </c>
      <c r="AF171" s="92">
        <v>463722</v>
      </c>
      <c r="AG171" s="100">
        <v>4.8333333333333952</v>
      </c>
      <c r="AH171" s="92">
        <v>1836.5839376120512</v>
      </c>
      <c r="AI171" s="99" t="s">
        <v>829</v>
      </c>
      <c r="AJ171" s="99">
        <v>133.75855369766072</v>
      </c>
      <c r="AK171" s="99">
        <v>73.783178737752763</v>
      </c>
      <c r="AL171" s="99">
        <v>207.54173243541348</v>
      </c>
      <c r="AM171" s="99">
        <v>183.96419999999998</v>
      </c>
      <c r="AN171" s="99">
        <v>53.443333333333328</v>
      </c>
      <c r="AO171" s="101">
        <v>3.8643333333333332</v>
      </c>
      <c r="AP171" s="99">
        <v>145.94333333333336</v>
      </c>
      <c r="AQ171" s="99">
        <v>145.61000000000001</v>
      </c>
      <c r="AR171" s="99">
        <v>110.22333333333334</v>
      </c>
      <c r="AS171" s="99">
        <v>9.5733333333333324</v>
      </c>
      <c r="AT171" s="99">
        <v>495.26333333333332</v>
      </c>
      <c r="AU171" s="99">
        <v>5.0199999999999996</v>
      </c>
      <c r="AV171" s="99">
        <v>9.6733333333333338</v>
      </c>
      <c r="AW171" s="99">
        <v>4.4066666666666663</v>
      </c>
      <c r="AX171" s="99">
        <v>23.443333333333332</v>
      </c>
      <c r="AY171" s="99">
        <v>42.776666666666664</v>
      </c>
      <c r="AZ171" s="99">
        <v>2.6533333333333333</v>
      </c>
      <c r="BA171" s="99">
        <v>1.1966666666666665</v>
      </c>
      <c r="BB171" s="99">
        <v>16.643333333333331</v>
      </c>
      <c r="BC171" s="99">
        <v>34.383333333333333</v>
      </c>
      <c r="BD171" s="99">
        <v>27.27</v>
      </c>
      <c r="BE171" s="99">
        <v>30.326666666666664</v>
      </c>
      <c r="BF171" s="99">
        <v>91.11</v>
      </c>
      <c r="BG171" s="99">
        <v>5.9688888888888885</v>
      </c>
      <c r="BH171" s="99">
        <v>12.933333333333332</v>
      </c>
      <c r="BI171" s="99">
        <v>16.166666666666668</v>
      </c>
      <c r="BJ171" s="99">
        <v>2.5099999999999998</v>
      </c>
      <c r="BK171" s="99">
        <v>61.99666666666667</v>
      </c>
      <c r="BL171" s="99">
        <v>11.589999999999998</v>
      </c>
      <c r="BM171" s="99">
        <v>9.7800000000000011</v>
      </c>
    </row>
    <row r="172" spans="1:65" x14ac:dyDescent="0.15">
      <c r="A172" s="13">
        <v>3720500300</v>
      </c>
      <c r="B172" s="14" t="s">
        <v>501</v>
      </c>
      <c r="C172" s="14" t="s">
        <v>507</v>
      </c>
      <c r="D172" s="14" t="s">
        <v>508</v>
      </c>
      <c r="E172" s="99">
        <v>13.15</v>
      </c>
      <c r="F172" s="99">
        <v>6.2866666666666662</v>
      </c>
      <c r="G172" s="99">
        <v>4.5599999999999996</v>
      </c>
      <c r="H172" s="99">
        <v>1.7733333333333332</v>
      </c>
      <c r="I172" s="99">
        <v>1.18</v>
      </c>
      <c r="J172" s="99">
        <v>1.9666666666666668</v>
      </c>
      <c r="K172" s="99">
        <v>2.14</v>
      </c>
      <c r="L172" s="99">
        <v>1.29</v>
      </c>
      <c r="M172" s="99">
        <v>3.7600000000000002</v>
      </c>
      <c r="N172" s="99">
        <v>4.0366666666666662</v>
      </c>
      <c r="O172" s="99">
        <v>0.6166666666666667</v>
      </c>
      <c r="P172" s="99">
        <v>1.86</v>
      </c>
      <c r="Q172" s="99">
        <v>3.4633333333333334</v>
      </c>
      <c r="R172" s="99">
        <v>4.2266666666666666</v>
      </c>
      <c r="S172" s="99">
        <v>5.0366666666666662</v>
      </c>
      <c r="T172" s="99">
        <v>3.4500000000000006</v>
      </c>
      <c r="U172" s="99">
        <v>4.6566666666666663</v>
      </c>
      <c r="V172" s="99">
        <v>1.5499999999999998</v>
      </c>
      <c r="W172" s="99">
        <v>2.0866666666666664</v>
      </c>
      <c r="X172" s="99">
        <v>2.0266666666666668</v>
      </c>
      <c r="Y172" s="99">
        <v>19.746666666666666</v>
      </c>
      <c r="Z172" s="99">
        <v>5.9333333333333336</v>
      </c>
      <c r="AA172" s="99">
        <v>3.1266666666666665</v>
      </c>
      <c r="AB172" s="99">
        <v>1.28</v>
      </c>
      <c r="AC172" s="99">
        <v>3.2433333333333336</v>
      </c>
      <c r="AD172" s="99">
        <v>2.3833333333333333</v>
      </c>
      <c r="AE172" s="92">
        <v>1410.75</v>
      </c>
      <c r="AF172" s="92">
        <v>582564.66666666663</v>
      </c>
      <c r="AG172" s="100">
        <v>4.618333333333406</v>
      </c>
      <c r="AH172" s="92">
        <v>2253.2950887471943</v>
      </c>
      <c r="AI172" s="99" t="s">
        <v>829</v>
      </c>
      <c r="AJ172" s="99">
        <v>85.307606531902834</v>
      </c>
      <c r="AK172" s="99">
        <v>62.676911616012426</v>
      </c>
      <c r="AL172" s="99">
        <v>147.98451814791525</v>
      </c>
      <c r="AM172" s="99">
        <v>176.29916666666665</v>
      </c>
      <c r="AN172" s="99">
        <v>50.556666666666665</v>
      </c>
      <c r="AO172" s="101">
        <v>3.6996666666666669</v>
      </c>
      <c r="AP172" s="99">
        <v>132.85999999999999</v>
      </c>
      <c r="AQ172" s="99">
        <v>143.26666666666665</v>
      </c>
      <c r="AR172" s="99">
        <v>113.90666666666668</v>
      </c>
      <c r="AS172" s="99">
        <v>9.7933333333333348</v>
      </c>
      <c r="AT172" s="99">
        <v>444.56</v>
      </c>
      <c r="AU172" s="99">
        <v>4.8900000000000006</v>
      </c>
      <c r="AV172" s="99">
        <v>10.056666666666667</v>
      </c>
      <c r="AW172" s="99">
        <v>4.2433333333333332</v>
      </c>
      <c r="AX172" s="99">
        <v>17.5</v>
      </c>
      <c r="AY172" s="99">
        <v>53.109999999999992</v>
      </c>
      <c r="AZ172" s="99">
        <v>2.7633333333333336</v>
      </c>
      <c r="BA172" s="99">
        <v>0.97333333333333327</v>
      </c>
      <c r="BB172" s="99">
        <v>13.223333333333334</v>
      </c>
      <c r="BC172" s="99">
        <v>22.22</v>
      </c>
      <c r="BD172" s="99">
        <v>20.113333333333333</v>
      </c>
      <c r="BE172" s="99">
        <v>29.613333333333333</v>
      </c>
      <c r="BF172" s="99">
        <v>84.723333333333343</v>
      </c>
      <c r="BG172" s="99">
        <v>12.298888888888889</v>
      </c>
      <c r="BH172" s="99">
        <v>12.273333333333333</v>
      </c>
      <c r="BI172" s="99">
        <v>20.553333333333331</v>
      </c>
      <c r="BJ172" s="99">
        <v>2.78</v>
      </c>
      <c r="BK172" s="99">
        <v>36.866666666666667</v>
      </c>
      <c r="BL172" s="99">
        <v>10.530000000000001</v>
      </c>
      <c r="BM172" s="99">
        <v>9.18</v>
      </c>
    </row>
    <row r="173" spans="1:65" x14ac:dyDescent="0.15">
      <c r="A173" s="13">
        <v>3716740350</v>
      </c>
      <c r="B173" s="14" t="s">
        <v>501</v>
      </c>
      <c r="C173" s="14" t="s">
        <v>504</v>
      </c>
      <c r="D173" s="14" t="s">
        <v>505</v>
      </c>
      <c r="E173" s="99">
        <v>13.626666666666667</v>
      </c>
      <c r="F173" s="99">
        <v>4.5366666666666662</v>
      </c>
      <c r="G173" s="99">
        <v>4.8533333333333335</v>
      </c>
      <c r="H173" s="99">
        <v>1.2299999999999998</v>
      </c>
      <c r="I173" s="99">
        <v>1.1866666666666665</v>
      </c>
      <c r="J173" s="99">
        <v>2.1133333333333333</v>
      </c>
      <c r="K173" s="99">
        <v>2.1166666666666667</v>
      </c>
      <c r="L173" s="99">
        <v>1.2366666666666666</v>
      </c>
      <c r="M173" s="99">
        <v>4.08</v>
      </c>
      <c r="N173" s="99">
        <v>3.6466666666666665</v>
      </c>
      <c r="O173" s="99">
        <v>0.57333333333333325</v>
      </c>
      <c r="P173" s="99">
        <v>1.5833333333333333</v>
      </c>
      <c r="Q173" s="99">
        <v>3.97</v>
      </c>
      <c r="R173" s="99">
        <v>3.6833333333333336</v>
      </c>
      <c r="S173" s="99">
        <v>5.31</v>
      </c>
      <c r="T173" s="99">
        <v>2.4499999999999997</v>
      </c>
      <c r="U173" s="99">
        <v>4.1100000000000003</v>
      </c>
      <c r="V173" s="99">
        <v>1.3533333333333333</v>
      </c>
      <c r="W173" s="99">
        <v>2.04</v>
      </c>
      <c r="X173" s="99">
        <v>1.95</v>
      </c>
      <c r="Y173" s="99">
        <v>20.83</v>
      </c>
      <c r="Z173" s="99">
        <v>4.1966666666666663</v>
      </c>
      <c r="AA173" s="99">
        <v>2.9299999999999997</v>
      </c>
      <c r="AB173" s="99">
        <v>0.98333333333333339</v>
      </c>
      <c r="AC173" s="99">
        <v>3.6266666666666665</v>
      </c>
      <c r="AD173" s="99">
        <v>2.17</v>
      </c>
      <c r="AE173" s="92">
        <v>1498.1866666666665</v>
      </c>
      <c r="AF173" s="92">
        <v>377295</v>
      </c>
      <c r="AG173" s="100">
        <v>4.2660000000000577</v>
      </c>
      <c r="AH173" s="92">
        <v>1399.1489134127971</v>
      </c>
      <c r="AI173" s="99">
        <v>155.3375845362921</v>
      </c>
      <c r="AJ173" s="99" t="s">
        <v>829</v>
      </c>
      <c r="AK173" s="99" t="s">
        <v>829</v>
      </c>
      <c r="AL173" s="99">
        <v>155.3375845362921</v>
      </c>
      <c r="AM173" s="99">
        <v>184.19209999999998</v>
      </c>
      <c r="AN173" s="99">
        <v>51.336666666666666</v>
      </c>
      <c r="AO173" s="101">
        <v>3.6773333333333333</v>
      </c>
      <c r="AP173" s="99">
        <v>125.78000000000002</v>
      </c>
      <c r="AQ173" s="99">
        <v>140.33333333333334</v>
      </c>
      <c r="AR173" s="99">
        <v>135.13333333333333</v>
      </c>
      <c r="AS173" s="99">
        <v>7.1766666666666667</v>
      </c>
      <c r="AT173" s="99">
        <v>501.87666666666672</v>
      </c>
      <c r="AU173" s="99">
        <v>4.6766666666666667</v>
      </c>
      <c r="AV173" s="99">
        <v>10.74</v>
      </c>
      <c r="AW173" s="99">
        <v>4.4666666666666677</v>
      </c>
      <c r="AX173" s="99">
        <v>24.25</v>
      </c>
      <c r="AY173" s="99">
        <v>31.7</v>
      </c>
      <c r="AZ173" s="99">
        <v>3.0633333333333339</v>
      </c>
      <c r="BA173" s="99">
        <v>1.1766666666666665</v>
      </c>
      <c r="BB173" s="99">
        <v>13.986666666666666</v>
      </c>
      <c r="BC173" s="99">
        <v>49.353333333333332</v>
      </c>
      <c r="BD173" s="99">
        <v>29.02</v>
      </c>
      <c r="BE173" s="99">
        <v>40.373333333333328</v>
      </c>
      <c r="BF173" s="99">
        <v>78.963333333333338</v>
      </c>
      <c r="BG173" s="99">
        <v>13.829444444444446</v>
      </c>
      <c r="BH173" s="99">
        <v>12.86</v>
      </c>
      <c r="BI173" s="99">
        <v>21.083333333333332</v>
      </c>
      <c r="BJ173" s="99">
        <v>3.7166666666666668</v>
      </c>
      <c r="BK173" s="99">
        <v>73</v>
      </c>
      <c r="BL173" s="99">
        <v>10.223333333333334</v>
      </c>
      <c r="BM173" s="99">
        <v>9.9333333333333336</v>
      </c>
    </row>
    <row r="174" spans="1:65" x14ac:dyDescent="0.15">
      <c r="A174" s="13">
        <v>3720500440</v>
      </c>
      <c r="B174" s="14" t="s">
        <v>501</v>
      </c>
      <c r="C174" s="14" t="s">
        <v>507</v>
      </c>
      <c r="D174" s="14" t="s">
        <v>883</v>
      </c>
      <c r="E174" s="99">
        <v>12.895449436499396</v>
      </c>
      <c r="F174" s="99">
        <v>5.8127596534135177</v>
      </c>
      <c r="G174" s="99">
        <v>4.7740769138787389</v>
      </c>
      <c r="H174" s="99">
        <v>1.2242051356458485</v>
      </c>
      <c r="I174" s="99">
        <v>1.0154681826034988</v>
      </c>
      <c r="J174" s="99">
        <v>2.1356590804637712</v>
      </c>
      <c r="K174" s="99">
        <v>2.6572588259416094</v>
      </c>
      <c r="L174" s="99">
        <v>1.2353263840864039</v>
      </c>
      <c r="M174" s="99">
        <v>3.9235176873042472</v>
      </c>
      <c r="N174" s="99">
        <v>5.0618798486995127</v>
      </c>
      <c r="O174" s="99">
        <v>0.67476939198871222</v>
      </c>
      <c r="P174" s="99">
        <v>1.4776615107755724</v>
      </c>
      <c r="Q174" s="99">
        <v>3.406182064732759</v>
      </c>
      <c r="R174" s="99">
        <v>3.9616250618003783</v>
      </c>
      <c r="S174" s="99">
        <v>5.1395099365841279</v>
      </c>
      <c r="T174" s="99">
        <v>3.5656853694051041</v>
      </c>
      <c r="U174" s="99">
        <v>4.7585764311963556</v>
      </c>
      <c r="V174" s="99">
        <v>1.3875847873457656</v>
      </c>
      <c r="W174" s="99">
        <v>2.0929791589787654</v>
      </c>
      <c r="X174" s="99">
        <v>1.830149992749371</v>
      </c>
      <c r="Y174" s="99">
        <v>19.26969372145005</v>
      </c>
      <c r="Z174" s="99">
        <v>6.2705780019911179</v>
      </c>
      <c r="AA174" s="99">
        <v>2.9918705931848719</v>
      </c>
      <c r="AB174" s="99">
        <v>1.5906329560163766</v>
      </c>
      <c r="AC174" s="99">
        <v>3.2137068046594712</v>
      </c>
      <c r="AD174" s="99">
        <v>2.1963640924053016</v>
      </c>
      <c r="AE174" s="92">
        <v>1782.4660510902049</v>
      </c>
      <c r="AF174" s="92">
        <v>453931.88775491109</v>
      </c>
      <c r="AG174" s="100">
        <v>4.5440549741525826</v>
      </c>
      <c r="AH174" s="92">
        <v>1738.9354501781029</v>
      </c>
      <c r="AI174" s="99">
        <v>151.09295287641436</v>
      </c>
      <c r="AJ174" s="99" t="s">
        <v>829</v>
      </c>
      <c r="AK174" s="99" t="s">
        <v>829</v>
      </c>
      <c r="AL174" s="99">
        <v>151.09295287641436</v>
      </c>
      <c r="AM174" s="99">
        <v>175.22251749718896</v>
      </c>
      <c r="AN174" s="99">
        <v>43.931979399677147</v>
      </c>
      <c r="AO174" s="101">
        <v>3.9568890265841952</v>
      </c>
      <c r="AP174" s="99">
        <v>113.47745797072825</v>
      </c>
      <c r="AQ174" s="99">
        <v>141.27330897840645</v>
      </c>
      <c r="AR174" s="99">
        <v>161.53596387158601</v>
      </c>
      <c r="AS174" s="99">
        <v>9.5416082097463146</v>
      </c>
      <c r="AT174" s="99">
        <v>334.91003417891443</v>
      </c>
      <c r="AU174" s="99">
        <v>5.5129666569442142</v>
      </c>
      <c r="AV174" s="99">
        <v>10.011266465069307</v>
      </c>
      <c r="AW174" s="99">
        <v>4.7846271068894017</v>
      </c>
      <c r="AX174" s="99">
        <v>24.262829740158242</v>
      </c>
      <c r="AY174" s="99">
        <v>44.652094168612074</v>
      </c>
      <c r="AZ174" s="99">
        <v>2.9706244605486476</v>
      </c>
      <c r="BA174" s="99">
        <v>1.0809483825276096</v>
      </c>
      <c r="BB174" s="99">
        <v>14.91892713019962</v>
      </c>
      <c r="BC174" s="99">
        <v>31.42088526778485</v>
      </c>
      <c r="BD174" s="99">
        <v>23.673606505712456</v>
      </c>
      <c r="BE174" s="99">
        <v>30.656077529546366</v>
      </c>
      <c r="BF174" s="99">
        <v>74.141918309247103</v>
      </c>
      <c r="BG174" s="99">
        <v>10.337388770711689</v>
      </c>
      <c r="BH174" s="99">
        <v>9.3208663601138877</v>
      </c>
      <c r="BI174" s="99">
        <v>17.060571203092824</v>
      </c>
      <c r="BJ174" s="99">
        <v>2.2565937168435521</v>
      </c>
      <c r="BK174" s="99">
        <v>71.460164833822418</v>
      </c>
      <c r="BL174" s="99">
        <v>10.37529559041649</v>
      </c>
      <c r="BM174" s="99">
        <v>10.743942882605099</v>
      </c>
    </row>
    <row r="175" spans="1:65" x14ac:dyDescent="0.15">
      <c r="A175" s="13">
        <v>3739580740</v>
      </c>
      <c r="B175" s="14" t="s">
        <v>501</v>
      </c>
      <c r="C175" s="14" t="s">
        <v>509</v>
      </c>
      <c r="D175" s="14" t="s">
        <v>510</v>
      </c>
      <c r="E175" s="99">
        <v>11.983333333333334</v>
      </c>
      <c r="F175" s="99">
        <v>5.3466666666666667</v>
      </c>
      <c r="G175" s="99">
        <v>4.3966666666666674</v>
      </c>
      <c r="H175" s="99">
        <v>1.1433333333333333</v>
      </c>
      <c r="I175" s="99">
        <v>1.3533333333333335</v>
      </c>
      <c r="J175" s="99">
        <v>1.99</v>
      </c>
      <c r="K175" s="99">
        <v>1.7066666666666668</v>
      </c>
      <c r="L175" s="99">
        <v>1.0966666666666667</v>
      </c>
      <c r="M175" s="99">
        <v>3.94</v>
      </c>
      <c r="N175" s="99">
        <v>4.169999999999999</v>
      </c>
      <c r="O175" s="99">
        <v>0.5033333333333333</v>
      </c>
      <c r="P175" s="99">
        <v>1.5333333333333332</v>
      </c>
      <c r="Q175" s="99">
        <v>3.5500000000000003</v>
      </c>
      <c r="R175" s="99">
        <v>4</v>
      </c>
      <c r="S175" s="99">
        <v>3.5400000000000005</v>
      </c>
      <c r="T175" s="99">
        <v>2.5299999999999998</v>
      </c>
      <c r="U175" s="99">
        <v>4.1533333333333333</v>
      </c>
      <c r="V175" s="99">
        <v>1.39</v>
      </c>
      <c r="W175" s="99">
        <v>1.9666666666666666</v>
      </c>
      <c r="X175" s="99">
        <v>1.8533333333333335</v>
      </c>
      <c r="Y175" s="99">
        <v>19.330000000000002</v>
      </c>
      <c r="Z175" s="99">
        <v>3.8366666666666664</v>
      </c>
      <c r="AA175" s="99">
        <v>3.0666666666666664</v>
      </c>
      <c r="AB175" s="99">
        <v>1.0033333333333332</v>
      </c>
      <c r="AC175" s="99">
        <v>3.1799999999999997</v>
      </c>
      <c r="AD175" s="99">
        <v>1.96</v>
      </c>
      <c r="AE175" s="92">
        <v>1613.57</v>
      </c>
      <c r="AF175" s="92">
        <v>400445</v>
      </c>
      <c r="AG175" s="100">
        <v>4.6316666666666952</v>
      </c>
      <c r="AH175" s="92">
        <v>1552.4159111771735</v>
      </c>
      <c r="AI175" s="99" t="s">
        <v>829</v>
      </c>
      <c r="AJ175" s="99">
        <v>112.39857737360047</v>
      </c>
      <c r="AK175" s="99">
        <v>74.470697211732173</v>
      </c>
      <c r="AL175" s="99">
        <v>186.86927458533265</v>
      </c>
      <c r="AM175" s="99">
        <v>184.19209999999998</v>
      </c>
      <c r="AN175" s="99">
        <v>47.986666666666657</v>
      </c>
      <c r="AO175" s="101">
        <v>3.8576666666666668</v>
      </c>
      <c r="AP175" s="99">
        <v>113.39</v>
      </c>
      <c r="AQ175" s="99">
        <v>121.08999999999999</v>
      </c>
      <c r="AR175" s="99">
        <v>115.41333333333334</v>
      </c>
      <c r="AS175" s="99">
        <v>9.93</v>
      </c>
      <c r="AT175" s="99">
        <v>498</v>
      </c>
      <c r="AU175" s="99">
        <v>4.41</v>
      </c>
      <c r="AV175" s="99">
        <v>10.839999999999998</v>
      </c>
      <c r="AW175" s="99">
        <v>4.8433333333333337</v>
      </c>
      <c r="AX175" s="99">
        <v>23.669999999999998</v>
      </c>
      <c r="AY175" s="99">
        <v>50.416666666666664</v>
      </c>
      <c r="AZ175" s="99">
        <v>1.9266666666666667</v>
      </c>
      <c r="BA175" s="99">
        <v>1.05</v>
      </c>
      <c r="BB175" s="99">
        <v>15.306666666666667</v>
      </c>
      <c r="BC175" s="99">
        <v>26.62</v>
      </c>
      <c r="BD175" s="99">
        <v>20.38</v>
      </c>
      <c r="BE175" s="99">
        <v>29.166666666666668</v>
      </c>
      <c r="BF175" s="99">
        <v>93.916666666666671</v>
      </c>
      <c r="BG175" s="99">
        <v>11.25</v>
      </c>
      <c r="BH175" s="99">
        <v>12.43</v>
      </c>
      <c r="BI175" s="99">
        <v>18.466666666666665</v>
      </c>
      <c r="BJ175" s="99">
        <v>2.4299999999999997</v>
      </c>
      <c r="BK175" s="99">
        <v>41.133333333333333</v>
      </c>
      <c r="BL175" s="99">
        <v>9.74</v>
      </c>
      <c r="BM175" s="99">
        <v>10.99</v>
      </c>
    </row>
    <row r="176" spans="1:65" x14ac:dyDescent="0.15">
      <c r="A176" s="13">
        <v>3716740755</v>
      </c>
      <c r="B176" s="14" t="s">
        <v>501</v>
      </c>
      <c r="C176" s="14" t="s">
        <v>504</v>
      </c>
      <c r="D176" s="14" t="s">
        <v>506</v>
      </c>
      <c r="E176" s="99">
        <v>13.796095422641507</v>
      </c>
      <c r="F176" s="99">
        <v>4.6382447223004002</v>
      </c>
      <c r="G176" s="99">
        <v>5.2990630301963586</v>
      </c>
      <c r="H176" s="99">
        <v>1.2737156915408181</v>
      </c>
      <c r="I176" s="99">
        <v>1.2624229105197839</v>
      </c>
      <c r="J176" s="99">
        <v>2.031526951090699</v>
      </c>
      <c r="K176" s="99">
        <v>2.2065174351954737</v>
      </c>
      <c r="L176" s="99">
        <v>1.220712024260959</v>
      </c>
      <c r="M176" s="99">
        <v>4.2543755600044619</v>
      </c>
      <c r="N176" s="99">
        <v>3.668488653833089</v>
      </c>
      <c r="O176" s="99">
        <v>0.48293995591432703</v>
      </c>
      <c r="P176" s="99">
        <v>1.537031509799635</v>
      </c>
      <c r="Q176" s="99">
        <v>4.1249164153272053</v>
      </c>
      <c r="R176" s="99">
        <v>3.9641943791766541</v>
      </c>
      <c r="S176" s="99">
        <v>4.6822789591786096</v>
      </c>
      <c r="T176" s="99">
        <v>3.0329586801101645</v>
      </c>
      <c r="U176" s="99">
        <v>4.1163820462058167</v>
      </c>
      <c r="V176" s="99">
        <v>1.4978313225614517</v>
      </c>
      <c r="W176" s="99">
        <v>2.0959264576876362</v>
      </c>
      <c r="X176" s="99">
        <v>1.9462939639993155</v>
      </c>
      <c r="Y176" s="99">
        <v>19.988484421243594</v>
      </c>
      <c r="Z176" s="99">
        <v>4.3418865599384588</v>
      </c>
      <c r="AA176" s="99">
        <v>3.4512588638763879</v>
      </c>
      <c r="AB176" s="99">
        <v>1.1514143734852909</v>
      </c>
      <c r="AC176" s="99">
        <v>3.8435012962167101</v>
      </c>
      <c r="AD176" s="99">
        <v>2.324239464810089</v>
      </c>
      <c r="AE176" s="92">
        <v>1405.0128723539674</v>
      </c>
      <c r="AF176" s="92">
        <v>324910.76424175611</v>
      </c>
      <c r="AG176" s="100">
        <v>4.8074689937241581</v>
      </c>
      <c r="AH176" s="92">
        <v>1284.7305147118752</v>
      </c>
      <c r="AI176" s="99" t="s">
        <v>829</v>
      </c>
      <c r="AJ176" s="99">
        <v>99.818160727191284</v>
      </c>
      <c r="AK176" s="99">
        <v>71.168178572592936</v>
      </c>
      <c r="AL176" s="99">
        <v>170.98633929978422</v>
      </c>
      <c r="AM176" s="99">
        <v>179.06659044723355</v>
      </c>
      <c r="AN176" s="99">
        <v>47.437084890403902</v>
      </c>
      <c r="AO176" s="101">
        <v>3.5666123335402755</v>
      </c>
      <c r="AP176" s="99">
        <v>100.4518901242394</v>
      </c>
      <c r="AQ176" s="99">
        <v>106.06658477178753</v>
      </c>
      <c r="AR176" s="99">
        <v>106.0929661722564</v>
      </c>
      <c r="AS176" s="99">
        <v>10.990837921172206</v>
      </c>
      <c r="AT176" s="99">
        <v>438.99087920795017</v>
      </c>
      <c r="AU176" s="99">
        <v>4.4965754855615323</v>
      </c>
      <c r="AV176" s="99">
        <v>12.851878602611698</v>
      </c>
      <c r="AW176" s="99">
        <v>4.3122578333484247</v>
      </c>
      <c r="AX176" s="99">
        <v>21.177761516724654</v>
      </c>
      <c r="AY176" s="99">
        <v>28.607994878545735</v>
      </c>
      <c r="AZ176" s="99">
        <v>2.3882744835635084</v>
      </c>
      <c r="BA176" s="99">
        <v>1.4252902266062002</v>
      </c>
      <c r="BB176" s="99">
        <v>15.125629693599249</v>
      </c>
      <c r="BC176" s="99">
        <v>18.091597705541094</v>
      </c>
      <c r="BD176" s="99">
        <v>19.562665622028373</v>
      </c>
      <c r="BE176" s="99">
        <v>35.15285279032171</v>
      </c>
      <c r="BF176" s="99">
        <v>75.876265980480568</v>
      </c>
      <c r="BG176" s="99">
        <v>10.238596390350645</v>
      </c>
      <c r="BH176" s="99">
        <v>10.154333126305881</v>
      </c>
      <c r="BI176" s="99">
        <v>10.042525288935749</v>
      </c>
      <c r="BJ176" s="99">
        <v>3.9873151719553221</v>
      </c>
      <c r="BK176" s="99">
        <v>75.636671666467919</v>
      </c>
      <c r="BL176" s="99">
        <v>13.95850978923616</v>
      </c>
      <c r="BM176" s="99">
        <v>12.671391992666734</v>
      </c>
    </row>
    <row r="177" spans="1:65" x14ac:dyDescent="0.15">
      <c r="A177" s="13">
        <v>3749180825</v>
      </c>
      <c r="B177" s="14" t="s">
        <v>501</v>
      </c>
      <c r="C177" s="14" t="s">
        <v>511</v>
      </c>
      <c r="D177" s="14" t="s">
        <v>512</v>
      </c>
      <c r="E177" s="99">
        <v>12.270000000000001</v>
      </c>
      <c r="F177" s="99">
        <v>4.8566666666666665</v>
      </c>
      <c r="G177" s="99">
        <v>5.0133333333333328</v>
      </c>
      <c r="H177" s="99">
        <v>1.2</v>
      </c>
      <c r="I177" s="99">
        <v>1.22</v>
      </c>
      <c r="J177" s="99">
        <v>1.9799999999999998</v>
      </c>
      <c r="K177" s="99">
        <v>1.8066666666666666</v>
      </c>
      <c r="L177" s="99">
        <v>1.26</v>
      </c>
      <c r="M177" s="99">
        <v>4.2666666666666666</v>
      </c>
      <c r="N177" s="99">
        <v>3.35</v>
      </c>
      <c r="O177" s="99">
        <v>0.59333333333333338</v>
      </c>
      <c r="P177" s="99">
        <v>1.55</v>
      </c>
      <c r="Q177" s="99">
        <v>3.956666666666667</v>
      </c>
      <c r="R177" s="99">
        <v>3.1233333333333335</v>
      </c>
      <c r="S177" s="99">
        <v>4.5533333333333337</v>
      </c>
      <c r="T177" s="99">
        <v>1.8</v>
      </c>
      <c r="U177" s="99">
        <v>3.9800000000000004</v>
      </c>
      <c r="V177" s="99">
        <v>1.4233333333333336</v>
      </c>
      <c r="W177" s="99">
        <v>2.44</v>
      </c>
      <c r="X177" s="99">
        <v>2.0333333333333332</v>
      </c>
      <c r="Y177" s="99">
        <v>20.983333333333334</v>
      </c>
      <c r="Z177" s="99">
        <v>4.0333333333333341</v>
      </c>
      <c r="AA177" s="99">
        <v>3.4933333333333336</v>
      </c>
      <c r="AB177" s="99">
        <v>1.1766666666666665</v>
      </c>
      <c r="AC177" s="99">
        <v>3.19</v>
      </c>
      <c r="AD177" s="99">
        <v>2.2366666666666668</v>
      </c>
      <c r="AE177" s="92">
        <v>781.95333333333338</v>
      </c>
      <c r="AF177" s="92">
        <v>282666.66666666669</v>
      </c>
      <c r="AG177" s="100">
        <v>4.7037333333334574</v>
      </c>
      <c r="AH177" s="92">
        <v>1107.6258011144848</v>
      </c>
      <c r="AI177" s="99">
        <v>157.70247418665886</v>
      </c>
      <c r="AJ177" s="99" t="s">
        <v>829</v>
      </c>
      <c r="AK177" s="99" t="s">
        <v>829</v>
      </c>
      <c r="AL177" s="99">
        <v>157.70247418665886</v>
      </c>
      <c r="AM177" s="99">
        <v>187.42419999999996</v>
      </c>
      <c r="AN177" s="99">
        <v>16.213333333333335</v>
      </c>
      <c r="AO177" s="101">
        <v>3.6213333333333337</v>
      </c>
      <c r="AP177" s="99">
        <v>166.66666666666666</v>
      </c>
      <c r="AQ177" s="99">
        <v>178.89</v>
      </c>
      <c r="AR177" s="99">
        <v>126.5</v>
      </c>
      <c r="AS177" s="99">
        <v>10.666666666666666</v>
      </c>
      <c r="AT177" s="99">
        <v>398.89333333333337</v>
      </c>
      <c r="AU177" s="99">
        <v>3.2233333333333332</v>
      </c>
      <c r="AV177" s="99">
        <v>11.656666666666666</v>
      </c>
      <c r="AW177" s="99">
        <v>4.456666666666667</v>
      </c>
      <c r="AX177" s="99">
        <v>11.496666666666668</v>
      </c>
      <c r="AY177" s="99">
        <v>30</v>
      </c>
      <c r="AZ177" s="99">
        <v>2.02</v>
      </c>
      <c r="BA177" s="99">
        <v>1.0966666666666669</v>
      </c>
      <c r="BB177" s="99">
        <v>10.99</v>
      </c>
      <c r="BC177" s="99">
        <v>22.653333333333336</v>
      </c>
      <c r="BD177" s="99">
        <v>25.316666666666663</v>
      </c>
      <c r="BE177" s="99">
        <v>28.99</v>
      </c>
      <c r="BF177" s="99">
        <v>86.666666666666671</v>
      </c>
      <c r="BG177" s="99">
        <v>16.5625</v>
      </c>
      <c r="BH177" s="99">
        <v>6</v>
      </c>
      <c r="BI177" s="99">
        <v>24</v>
      </c>
      <c r="BJ177" s="99">
        <v>2.1966666666666668</v>
      </c>
      <c r="BK177" s="99">
        <v>79.163333333333341</v>
      </c>
      <c r="BL177" s="99">
        <v>10.729999999999999</v>
      </c>
      <c r="BM177" s="99">
        <v>14.883333333333333</v>
      </c>
    </row>
    <row r="178" spans="1:65" x14ac:dyDescent="0.15">
      <c r="A178" s="13">
        <v>3749180950</v>
      </c>
      <c r="B178" s="14" t="s">
        <v>501</v>
      </c>
      <c r="C178" s="14" t="s">
        <v>511</v>
      </c>
      <c r="D178" s="14" t="s">
        <v>513</v>
      </c>
      <c r="E178" s="99">
        <v>13.049999999999999</v>
      </c>
      <c r="F178" s="99">
        <v>5.1100000000000003</v>
      </c>
      <c r="G178" s="99">
        <v>4.59</v>
      </c>
      <c r="H178" s="99">
        <v>1.1066666666666667</v>
      </c>
      <c r="I178" s="99">
        <v>1.2166666666666668</v>
      </c>
      <c r="J178" s="99">
        <v>2.313333333333333</v>
      </c>
      <c r="K178" s="99">
        <v>2.2799999999999998</v>
      </c>
      <c r="L178" s="99">
        <v>1.1733333333333331</v>
      </c>
      <c r="M178" s="99">
        <v>3.8533333333333335</v>
      </c>
      <c r="N178" s="99">
        <v>4.9933333333333332</v>
      </c>
      <c r="O178" s="99">
        <v>0.55666666666666664</v>
      </c>
      <c r="P178" s="99">
        <v>1.5433333333333332</v>
      </c>
      <c r="Q178" s="99">
        <v>3.7566666666666664</v>
      </c>
      <c r="R178" s="99">
        <v>3.9833333333333329</v>
      </c>
      <c r="S178" s="99">
        <v>4.2966666666666669</v>
      </c>
      <c r="T178" s="99">
        <v>2.7266666666666666</v>
      </c>
      <c r="U178" s="99">
        <v>5.0433333333333339</v>
      </c>
      <c r="V178" s="99">
        <v>1.49</v>
      </c>
      <c r="W178" s="99">
        <v>1.9566666666666663</v>
      </c>
      <c r="X178" s="99">
        <v>2.0100000000000002</v>
      </c>
      <c r="Y178" s="99">
        <v>20.776666666666667</v>
      </c>
      <c r="Z178" s="99">
        <v>5.5266666666666673</v>
      </c>
      <c r="AA178" s="99">
        <v>2.9966666666666666</v>
      </c>
      <c r="AB178" s="99">
        <v>1.46</v>
      </c>
      <c r="AC178" s="99">
        <v>3.5366666666666666</v>
      </c>
      <c r="AD178" s="99">
        <v>2.17</v>
      </c>
      <c r="AE178" s="92">
        <v>1289.8900000000001</v>
      </c>
      <c r="AF178" s="92">
        <v>319960.66666666669</v>
      </c>
      <c r="AG178" s="100">
        <v>4.8816666666666642</v>
      </c>
      <c r="AH178" s="92">
        <v>1274.5685379881334</v>
      </c>
      <c r="AI178" s="99">
        <v>157.67896154956586</v>
      </c>
      <c r="AJ178" s="99" t="s">
        <v>829</v>
      </c>
      <c r="AK178" s="99" t="s">
        <v>829</v>
      </c>
      <c r="AL178" s="99">
        <v>157.67896154956586</v>
      </c>
      <c r="AM178" s="99">
        <v>180.7621</v>
      </c>
      <c r="AN178" s="99">
        <v>54</v>
      </c>
      <c r="AO178" s="101">
        <v>3.7063333333333333</v>
      </c>
      <c r="AP178" s="99">
        <v>132.58333333333334</v>
      </c>
      <c r="AQ178" s="99">
        <v>142.37666666666667</v>
      </c>
      <c r="AR178" s="99">
        <v>133.66666666666666</v>
      </c>
      <c r="AS178" s="99">
        <v>10.273333333333333</v>
      </c>
      <c r="AT178" s="99">
        <v>532.9133333333333</v>
      </c>
      <c r="AU178" s="99">
        <v>4.3866666666666667</v>
      </c>
      <c r="AV178" s="99">
        <v>11.469999999999999</v>
      </c>
      <c r="AW178" s="99">
        <v>4.2433333333333332</v>
      </c>
      <c r="AX178" s="99">
        <v>20.666666666666668</v>
      </c>
      <c r="AY178" s="99">
        <v>45</v>
      </c>
      <c r="AZ178" s="99">
        <v>2.2200000000000002</v>
      </c>
      <c r="BA178" s="99">
        <v>1.0533333333333335</v>
      </c>
      <c r="BB178" s="99">
        <v>11.833333333333334</v>
      </c>
      <c r="BC178" s="99">
        <v>35.830000000000005</v>
      </c>
      <c r="BD178" s="99">
        <v>28.166666666666668</v>
      </c>
      <c r="BE178" s="99">
        <v>33.903333333333336</v>
      </c>
      <c r="BF178" s="99">
        <v>144.16666666666666</v>
      </c>
      <c r="BG178" s="99">
        <v>9.8294444444444462</v>
      </c>
      <c r="BH178" s="99">
        <v>12.799999999999999</v>
      </c>
      <c r="BI178" s="99">
        <v>20</v>
      </c>
      <c r="BJ178" s="99">
        <v>2.3699999999999997</v>
      </c>
      <c r="BK178" s="99">
        <v>66.666666666666671</v>
      </c>
      <c r="BL178" s="99">
        <v>10.69</v>
      </c>
      <c r="BM178" s="99">
        <v>12.656666666666666</v>
      </c>
    </row>
    <row r="179" spans="1:65" x14ac:dyDescent="0.15">
      <c r="A179" s="13">
        <v>3813900200</v>
      </c>
      <c r="B179" s="14" t="s">
        <v>514</v>
      </c>
      <c r="C179" s="14" t="s">
        <v>515</v>
      </c>
      <c r="D179" s="14" t="s">
        <v>516</v>
      </c>
      <c r="E179" s="99">
        <v>14.273333333333333</v>
      </c>
      <c r="F179" s="99">
        <v>5.1566666666666663</v>
      </c>
      <c r="G179" s="99">
        <v>5.6000000000000005</v>
      </c>
      <c r="H179" s="99">
        <v>1.5933333333333335</v>
      </c>
      <c r="I179" s="99">
        <v>1.1233333333333333</v>
      </c>
      <c r="J179" s="99">
        <v>2.6566666666666667</v>
      </c>
      <c r="K179" s="99">
        <v>2.0933333333333333</v>
      </c>
      <c r="L179" s="99">
        <v>1.2833333333333334</v>
      </c>
      <c r="M179" s="99">
        <v>3.8566666666666669</v>
      </c>
      <c r="N179" s="99">
        <v>3.25</v>
      </c>
      <c r="O179" s="99">
        <v>0.66</v>
      </c>
      <c r="P179" s="99">
        <v>1.8666666666666669</v>
      </c>
      <c r="Q179" s="99">
        <v>4.3366666666666669</v>
      </c>
      <c r="R179" s="99">
        <v>4.1700000000000008</v>
      </c>
      <c r="S179" s="99">
        <v>5.1533333333333333</v>
      </c>
      <c r="T179" s="99">
        <v>2.76</v>
      </c>
      <c r="U179" s="99">
        <v>4.9333333333333327</v>
      </c>
      <c r="V179" s="99">
        <v>1.7066666666666668</v>
      </c>
      <c r="W179" s="99">
        <v>2.2766666666666668</v>
      </c>
      <c r="X179" s="99">
        <v>2.2833333333333332</v>
      </c>
      <c r="Y179" s="99">
        <v>21.19</v>
      </c>
      <c r="Z179" s="99">
        <v>4.916666666666667</v>
      </c>
      <c r="AA179" s="99">
        <v>3.17</v>
      </c>
      <c r="AB179" s="99">
        <v>1.2266666666666666</v>
      </c>
      <c r="AC179" s="99">
        <v>3.4633333333333334</v>
      </c>
      <c r="AD179" s="99">
        <v>2.293333333333333</v>
      </c>
      <c r="AE179" s="92">
        <v>1021.5</v>
      </c>
      <c r="AF179" s="92">
        <v>514259</v>
      </c>
      <c r="AG179" s="100">
        <v>4.8530000000001392</v>
      </c>
      <c r="AH179" s="92">
        <v>2040.3346868932604</v>
      </c>
      <c r="AI179" s="99" t="s">
        <v>829</v>
      </c>
      <c r="AJ179" s="99">
        <v>76.233083833333339</v>
      </c>
      <c r="AK179" s="99">
        <v>90.924176989774196</v>
      </c>
      <c r="AL179" s="99">
        <v>167.15726082310755</v>
      </c>
      <c r="AM179" s="99">
        <v>191.58420000000001</v>
      </c>
      <c r="AN179" s="99">
        <v>41.746666666666663</v>
      </c>
      <c r="AO179" s="101">
        <v>3.8753333333333337</v>
      </c>
      <c r="AP179" s="99">
        <v>123.33333333333333</v>
      </c>
      <c r="AQ179" s="99">
        <v>175.69333333333336</v>
      </c>
      <c r="AR179" s="99">
        <v>101.16666666666667</v>
      </c>
      <c r="AS179" s="99">
        <v>11.206666666666665</v>
      </c>
      <c r="AT179" s="99">
        <v>542.80000000000007</v>
      </c>
      <c r="AU179" s="99">
        <v>4.8566666666666665</v>
      </c>
      <c r="AV179" s="99">
        <v>11.103333333333333</v>
      </c>
      <c r="AW179" s="99">
        <v>4.1566666666666672</v>
      </c>
      <c r="AX179" s="99">
        <v>20.793333333333333</v>
      </c>
      <c r="AY179" s="99">
        <v>40.46</v>
      </c>
      <c r="AZ179" s="99">
        <v>2.5366666666666666</v>
      </c>
      <c r="BA179" s="99">
        <v>1.5066666666666666</v>
      </c>
      <c r="BB179" s="99">
        <v>12.193333333333333</v>
      </c>
      <c r="BC179" s="99">
        <v>36.99666666666667</v>
      </c>
      <c r="BD179" s="99">
        <v>25.496666666666666</v>
      </c>
      <c r="BE179" s="99">
        <v>44.686666666666667</v>
      </c>
      <c r="BF179" s="99">
        <v>76.333333333333329</v>
      </c>
      <c r="BG179" s="99">
        <v>10.99</v>
      </c>
      <c r="BH179" s="99">
        <v>10.666666666666666</v>
      </c>
      <c r="BI179" s="99">
        <v>17</v>
      </c>
      <c r="BJ179" s="99">
        <v>2.9499999999999997</v>
      </c>
      <c r="BK179" s="99">
        <v>52.5</v>
      </c>
      <c r="BL179" s="99">
        <v>10.153333333333334</v>
      </c>
      <c r="BM179" s="99">
        <v>11.786666666666667</v>
      </c>
    </row>
    <row r="180" spans="1:65" x14ac:dyDescent="0.15">
      <c r="A180" s="13">
        <v>3824220500</v>
      </c>
      <c r="B180" s="14" t="s">
        <v>514</v>
      </c>
      <c r="C180" s="14" t="s">
        <v>517</v>
      </c>
      <c r="D180" s="14" t="s">
        <v>518</v>
      </c>
      <c r="E180" s="99">
        <v>14.073333333333332</v>
      </c>
      <c r="F180" s="99">
        <v>4.9266666666666659</v>
      </c>
      <c r="G180" s="99">
        <v>4.6100000000000003</v>
      </c>
      <c r="H180" s="99">
        <v>1.7433333333333332</v>
      </c>
      <c r="I180" s="99">
        <v>1.05</v>
      </c>
      <c r="J180" s="99">
        <v>2.5566666666666666</v>
      </c>
      <c r="K180" s="99">
        <v>2.2200000000000002</v>
      </c>
      <c r="L180" s="99">
        <v>1.4466666666666665</v>
      </c>
      <c r="M180" s="99">
        <v>4.4133333333333331</v>
      </c>
      <c r="N180" s="99">
        <v>2.8833333333333333</v>
      </c>
      <c r="O180" s="99">
        <v>0.6333333333333333</v>
      </c>
      <c r="P180" s="99">
        <v>1.7633333333333334</v>
      </c>
      <c r="Q180" s="99">
        <v>3.9133333333333327</v>
      </c>
      <c r="R180" s="99">
        <v>3.9666666666666668</v>
      </c>
      <c r="S180" s="99">
        <v>4.7300000000000004</v>
      </c>
      <c r="T180" s="99">
        <v>2.5099999999999998</v>
      </c>
      <c r="U180" s="99">
        <v>3.686666666666667</v>
      </c>
      <c r="V180" s="99">
        <v>1.2500000000000002</v>
      </c>
      <c r="W180" s="99">
        <v>2.1033333333333331</v>
      </c>
      <c r="X180" s="99">
        <v>1.6900000000000002</v>
      </c>
      <c r="Y180" s="99">
        <v>20.993333333333336</v>
      </c>
      <c r="Z180" s="99">
        <v>4.7533333333333339</v>
      </c>
      <c r="AA180" s="99">
        <v>3.1866666666666661</v>
      </c>
      <c r="AB180" s="99">
        <v>1.1599999999999999</v>
      </c>
      <c r="AC180" s="99">
        <v>2.9299999999999997</v>
      </c>
      <c r="AD180" s="99">
        <v>2.11</v>
      </c>
      <c r="AE180" s="92">
        <v>1182.3333333333333</v>
      </c>
      <c r="AF180" s="92">
        <v>416953.33333333331</v>
      </c>
      <c r="AG180" s="100">
        <v>4.7194444444445161</v>
      </c>
      <c r="AH180" s="92">
        <v>1625.970721742651</v>
      </c>
      <c r="AI180" s="99" t="s">
        <v>829</v>
      </c>
      <c r="AJ180" s="99">
        <v>101.10917644064318</v>
      </c>
      <c r="AK180" s="99">
        <v>64.270017919524307</v>
      </c>
      <c r="AL180" s="99">
        <v>165.3791943601675</v>
      </c>
      <c r="AM180" s="99">
        <v>194.57420000000002</v>
      </c>
      <c r="AN180" s="99">
        <v>59.59</v>
      </c>
      <c r="AO180" s="101">
        <v>3.6869999999999998</v>
      </c>
      <c r="AP180" s="99">
        <v>137.22666666666666</v>
      </c>
      <c r="AQ180" s="99">
        <v>194.33333333333334</v>
      </c>
      <c r="AR180" s="99">
        <v>82.443333333333328</v>
      </c>
      <c r="AS180" s="99">
        <v>9.7466666666666679</v>
      </c>
      <c r="AT180" s="99">
        <v>480.19</v>
      </c>
      <c r="AU180" s="99">
        <v>6.3566666666666665</v>
      </c>
      <c r="AV180" s="99">
        <v>10.49</v>
      </c>
      <c r="AW180" s="99">
        <v>4.3566666666666665</v>
      </c>
      <c r="AX180" s="99">
        <v>21.746666666666666</v>
      </c>
      <c r="AY180" s="99">
        <v>36.5</v>
      </c>
      <c r="AZ180" s="99">
        <v>2.23</v>
      </c>
      <c r="BA180" s="99">
        <v>1.7233333333333334</v>
      </c>
      <c r="BB180" s="99">
        <v>10.949999999999998</v>
      </c>
      <c r="BC180" s="99">
        <v>18.613333333333333</v>
      </c>
      <c r="BD180" s="99">
        <v>19.413333333333334</v>
      </c>
      <c r="BE180" s="99">
        <v>21.796666666666667</v>
      </c>
      <c r="BF180" s="99">
        <v>80</v>
      </c>
      <c r="BG180" s="99">
        <v>8.3333333333333339</v>
      </c>
      <c r="BH180" s="99">
        <v>8.2733333333333334</v>
      </c>
      <c r="BI180" s="99">
        <v>16.5</v>
      </c>
      <c r="BJ180" s="99">
        <v>2.3966666666666665</v>
      </c>
      <c r="BK180" s="99">
        <v>57.5</v>
      </c>
      <c r="BL180" s="99">
        <v>8.9033333333333342</v>
      </c>
      <c r="BM180" s="99">
        <v>10.856666666666667</v>
      </c>
    </row>
    <row r="181" spans="1:65" x14ac:dyDescent="0.15">
      <c r="A181" s="13">
        <v>3833500800</v>
      </c>
      <c r="B181" s="14" t="s">
        <v>514</v>
      </c>
      <c r="C181" s="14" t="s">
        <v>519</v>
      </c>
      <c r="D181" s="14" t="s">
        <v>520</v>
      </c>
      <c r="E181" s="99">
        <v>16.206666666666667</v>
      </c>
      <c r="F181" s="99">
        <v>4.8033333333333337</v>
      </c>
      <c r="G181" s="99">
        <v>6.0266666666666664</v>
      </c>
      <c r="H181" s="99">
        <v>1.7466666666666668</v>
      </c>
      <c r="I181" s="99">
        <v>1.2066666666666666</v>
      </c>
      <c r="J181" s="99">
        <v>2.6033333333333331</v>
      </c>
      <c r="K181" s="99">
        <v>2.1233333333333335</v>
      </c>
      <c r="L181" s="99">
        <v>1.9733333333333334</v>
      </c>
      <c r="M181" s="99">
        <v>4.2266666666666666</v>
      </c>
      <c r="N181" s="99">
        <v>2.86</v>
      </c>
      <c r="O181" s="99">
        <v>0.55000000000000004</v>
      </c>
      <c r="P181" s="99">
        <v>1.71</v>
      </c>
      <c r="Q181" s="99">
        <v>4.2166666666666659</v>
      </c>
      <c r="R181" s="99">
        <v>4.3866666666666667</v>
      </c>
      <c r="S181" s="99">
        <v>4.6766666666666667</v>
      </c>
      <c r="T181" s="99">
        <v>2.6466666666666665</v>
      </c>
      <c r="U181" s="99">
        <v>5.0966666666666667</v>
      </c>
      <c r="V181" s="99">
        <v>1.7466666666666664</v>
      </c>
      <c r="W181" s="99">
        <v>2.3266666666666667</v>
      </c>
      <c r="X181" s="99">
        <v>2.4900000000000002</v>
      </c>
      <c r="Y181" s="99">
        <v>21.13</v>
      </c>
      <c r="Z181" s="99">
        <v>4.96</v>
      </c>
      <c r="AA181" s="99">
        <v>3.186666666666667</v>
      </c>
      <c r="AB181" s="99">
        <v>1.5099999999999998</v>
      </c>
      <c r="AC181" s="99">
        <v>3.8333333333333335</v>
      </c>
      <c r="AD181" s="99">
        <v>2.2366666666666668</v>
      </c>
      <c r="AE181" s="92">
        <v>996.26666666666677</v>
      </c>
      <c r="AF181" s="92">
        <v>381986</v>
      </c>
      <c r="AG181" s="100">
        <v>4.5243055555556531</v>
      </c>
      <c r="AH181" s="92">
        <v>1458.1175859236466</v>
      </c>
      <c r="AI181" s="99" t="s">
        <v>829</v>
      </c>
      <c r="AJ181" s="99">
        <v>89.833714676981472</v>
      </c>
      <c r="AK181" s="99">
        <v>94.729455361740449</v>
      </c>
      <c r="AL181" s="99">
        <v>184.56317003872192</v>
      </c>
      <c r="AM181" s="99">
        <v>192.59209999999999</v>
      </c>
      <c r="AN181" s="99">
        <v>72.856666666666669</v>
      </c>
      <c r="AO181" s="101">
        <v>3.7359999999999993</v>
      </c>
      <c r="AP181" s="99">
        <v>116.66666666666667</v>
      </c>
      <c r="AQ181" s="99">
        <v>160.83333333333334</v>
      </c>
      <c r="AR181" s="99">
        <v>108.22333333333334</v>
      </c>
      <c r="AS181" s="99">
        <v>10.770000000000001</v>
      </c>
      <c r="AT181" s="99">
        <v>568.7166666666667</v>
      </c>
      <c r="AU181" s="99">
        <v>5.3566666666666665</v>
      </c>
      <c r="AV181" s="99">
        <v>10.943333333333333</v>
      </c>
      <c r="AW181" s="99">
        <v>4.99</v>
      </c>
      <c r="AX181" s="99">
        <v>19.89</v>
      </c>
      <c r="AY181" s="99">
        <v>43.25</v>
      </c>
      <c r="AZ181" s="99">
        <v>2.5766666666666667</v>
      </c>
      <c r="BA181" s="99">
        <v>1.49</v>
      </c>
      <c r="BB181" s="99">
        <v>17.656666666666666</v>
      </c>
      <c r="BC181" s="99">
        <v>41.666666666666664</v>
      </c>
      <c r="BD181" s="99">
        <v>44.890000000000008</v>
      </c>
      <c r="BE181" s="99">
        <v>48</v>
      </c>
      <c r="BF181" s="99">
        <v>81.11</v>
      </c>
      <c r="BG181" s="99">
        <v>18.673333333333332</v>
      </c>
      <c r="BH181" s="99">
        <v>13.29</v>
      </c>
      <c r="BI181" s="99">
        <v>6</v>
      </c>
      <c r="BJ181" s="99">
        <v>2.52</v>
      </c>
      <c r="BK181" s="99">
        <v>55.833333333333336</v>
      </c>
      <c r="BL181" s="99">
        <v>8.9666666666666668</v>
      </c>
      <c r="BM181" s="99">
        <v>13.163333333333334</v>
      </c>
    </row>
    <row r="182" spans="1:65" x14ac:dyDescent="0.15">
      <c r="A182" s="13">
        <v>3910420100</v>
      </c>
      <c r="B182" s="14" t="s">
        <v>521</v>
      </c>
      <c r="C182" s="14" t="s">
        <v>884</v>
      </c>
      <c r="D182" s="14" t="s">
        <v>885</v>
      </c>
      <c r="E182" s="99">
        <v>13.076650131157466</v>
      </c>
      <c r="F182" s="99">
        <v>4.8996065321847047</v>
      </c>
      <c r="G182" s="99">
        <v>4.2871210686631072</v>
      </c>
      <c r="H182" s="99">
        <v>1.2337692382680814</v>
      </c>
      <c r="I182" s="99">
        <v>0.94903568467616706</v>
      </c>
      <c r="J182" s="99">
        <v>2.2685445343592949</v>
      </c>
      <c r="K182" s="99">
        <v>2.8711558212186432</v>
      </c>
      <c r="L182" s="99">
        <v>1.3634343053990678</v>
      </c>
      <c r="M182" s="99">
        <v>4.2655192290547381</v>
      </c>
      <c r="N182" s="99">
        <v>5.5839153395414529</v>
      </c>
      <c r="O182" s="99">
        <v>0.58546167834314744</v>
      </c>
      <c r="P182" s="99">
        <v>1.188119728258737</v>
      </c>
      <c r="Q182" s="99">
        <v>5.0051953117878591</v>
      </c>
      <c r="R182" s="99">
        <v>4.4028951800702227</v>
      </c>
      <c r="S182" s="99">
        <v>6.0536151521653352</v>
      </c>
      <c r="T182" s="99">
        <v>2.8279573619419796</v>
      </c>
      <c r="U182" s="99">
        <v>4.6927463224643917</v>
      </c>
      <c r="V182" s="99">
        <v>1.4256008089168823</v>
      </c>
      <c r="W182" s="99">
        <v>2.378385407930415</v>
      </c>
      <c r="X182" s="99">
        <v>2.198019338025627</v>
      </c>
      <c r="Y182" s="99">
        <v>20.963513748671613</v>
      </c>
      <c r="Z182" s="99">
        <v>5.2002225424367428</v>
      </c>
      <c r="AA182" s="99">
        <v>3.4361180449002013</v>
      </c>
      <c r="AB182" s="99">
        <v>1.7361176776032403</v>
      </c>
      <c r="AC182" s="99">
        <v>2.9276201454909727</v>
      </c>
      <c r="AD182" s="99">
        <v>2.9449007337631614</v>
      </c>
      <c r="AE182" s="92">
        <v>1038.2847867273647</v>
      </c>
      <c r="AF182" s="92">
        <v>236795.84988310994</v>
      </c>
      <c r="AG182" s="100">
        <v>4.7537805883443189</v>
      </c>
      <c r="AH182" s="92">
        <v>931.77101835731776</v>
      </c>
      <c r="AI182" s="99" t="s">
        <v>829</v>
      </c>
      <c r="AJ182" s="99">
        <v>80.877883856935782</v>
      </c>
      <c r="AK182" s="99">
        <v>44.220718848175999</v>
      </c>
      <c r="AL182" s="99">
        <v>125.09860270511177</v>
      </c>
      <c r="AM182" s="99">
        <v>184.31123522167877</v>
      </c>
      <c r="AN182" s="99">
        <v>54.039269983166342</v>
      </c>
      <c r="AO182" s="101">
        <v>4.0406798732836577</v>
      </c>
      <c r="AP182" s="99">
        <v>105.58295278539801</v>
      </c>
      <c r="AQ182" s="99">
        <v>99.605153216267766</v>
      </c>
      <c r="AR182" s="99">
        <v>99.257038041576948</v>
      </c>
      <c r="AS182" s="99">
        <v>10.645916164985991</v>
      </c>
      <c r="AT182" s="99">
        <v>343.75948469398026</v>
      </c>
      <c r="AU182" s="99">
        <v>5.9286661176114608</v>
      </c>
      <c r="AV182" s="99">
        <v>10.355127432956868</v>
      </c>
      <c r="AW182" s="99">
        <v>5.0722800391673211</v>
      </c>
      <c r="AX182" s="99">
        <v>15.685061650203309</v>
      </c>
      <c r="AY182" s="99">
        <v>39.108468726614468</v>
      </c>
      <c r="AZ182" s="99">
        <v>2.4502921505799353</v>
      </c>
      <c r="BA182" s="99">
        <v>1.2792875352849693</v>
      </c>
      <c r="BB182" s="99">
        <v>19.813742121836828</v>
      </c>
      <c r="BC182" s="99">
        <v>28.641232085295602</v>
      </c>
      <c r="BD182" s="99">
        <v>17.3022659793026</v>
      </c>
      <c r="BE182" s="99">
        <v>21.021027670308495</v>
      </c>
      <c r="BF182" s="99">
        <v>72.207865399132402</v>
      </c>
      <c r="BG182" s="99">
        <v>12.394529136083314</v>
      </c>
      <c r="BH182" s="99">
        <v>9.634832384875617</v>
      </c>
      <c r="BI182" s="99">
        <v>15.751248658366142</v>
      </c>
      <c r="BJ182" s="99">
        <v>3.2007751883262099</v>
      </c>
      <c r="BK182" s="99">
        <v>46.987505644157203</v>
      </c>
      <c r="BL182" s="99">
        <v>9.9376033507440784</v>
      </c>
      <c r="BM182" s="99">
        <v>11.796691864691864</v>
      </c>
    </row>
    <row r="183" spans="1:65" x14ac:dyDescent="0.15">
      <c r="A183" s="13">
        <v>3911740200</v>
      </c>
      <c r="B183" s="14" t="s">
        <v>521</v>
      </c>
      <c r="C183" s="14" t="s">
        <v>886</v>
      </c>
      <c r="D183" s="14" t="s">
        <v>887</v>
      </c>
      <c r="E183" s="99">
        <v>14.787990025150357</v>
      </c>
      <c r="F183" s="99">
        <v>5.0272515921414209</v>
      </c>
      <c r="G183" s="99">
        <v>4.3253136839741373</v>
      </c>
      <c r="H183" s="99">
        <v>2.7831538630698582</v>
      </c>
      <c r="I183" s="99">
        <v>1.5564185228689136</v>
      </c>
      <c r="J183" s="99">
        <v>2.5058399877441584</v>
      </c>
      <c r="K183" s="99">
        <v>2.2294648353875428</v>
      </c>
      <c r="L183" s="99">
        <v>1.6196501480243957</v>
      </c>
      <c r="M183" s="99">
        <v>4.4840202140619958</v>
      </c>
      <c r="N183" s="99">
        <v>4.2601824877636796</v>
      </c>
      <c r="O183" s="99">
        <v>0.67476939198871222</v>
      </c>
      <c r="P183" s="99">
        <v>2.076713474603507</v>
      </c>
      <c r="Q183" s="99">
        <v>4.2104194966835493</v>
      </c>
      <c r="R183" s="99">
        <v>4.0792970933390036</v>
      </c>
      <c r="S183" s="99">
        <v>5.4286656680434895</v>
      </c>
      <c r="T183" s="99">
        <v>3.0738666977630209</v>
      </c>
      <c r="U183" s="99">
        <v>4.2695527663303272</v>
      </c>
      <c r="V183" s="99">
        <v>1.7392329868785967</v>
      </c>
      <c r="W183" s="99">
        <v>2.3974124911938581</v>
      </c>
      <c r="X183" s="99">
        <v>2.3359703425042224</v>
      </c>
      <c r="Y183" s="99">
        <v>22.129260473288809</v>
      </c>
      <c r="Z183" s="99">
        <v>6.1284954188644294</v>
      </c>
      <c r="AA183" s="99">
        <v>3.3182564760777673</v>
      </c>
      <c r="AB183" s="99">
        <v>1.9397962878248496</v>
      </c>
      <c r="AC183" s="99">
        <v>2.7178232621007399</v>
      </c>
      <c r="AD183" s="99">
        <v>2.1175707617360526</v>
      </c>
      <c r="AE183" s="92">
        <v>872.15343331036877</v>
      </c>
      <c r="AF183" s="92">
        <v>229283.1673775478</v>
      </c>
      <c r="AG183" s="100">
        <v>4.8062119918922042</v>
      </c>
      <c r="AH183" s="92">
        <v>908.2216860564555</v>
      </c>
      <c r="AI183" s="99" t="s">
        <v>829</v>
      </c>
      <c r="AJ183" s="99">
        <v>82.11902258472378</v>
      </c>
      <c r="AK183" s="99">
        <v>61.191622389527176</v>
      </c>
      <c r="AL183" s="99">
        <v>143.31064497425095</v>
      </c>
      <c r="AM183" s="99">
        <v>174.46428778123516</v>
      </c>
      <c r="AN183" s="99">
        <v>45.262658508442421</v>
      </c>
      <c r="AO183" s="101">
        <v>3.5245639132944149</v>
      </c>
      <c r="AP183" s="99">
        <v>77.492075438824216</v>
      </c>
      <c r="AQ183" s="99">
        <v>86.842022309046015</v>
      </c>
      <c r="AR183" s="99">
        <v>116.45186021995602</v>
      </c>
      <c r="AS183" s="99">
        <v>9.076636439119083</v>
      </c>
      <c r="AT183" s="99">
        <v>420.32905764832771</v>
      </c>
      <c r="AU183" s="99">
        <v>4.4440251866570053</v>
      </c>
      <c r="AV183" s="99">
        <v>10.649865405431923</v>
      </c>
      <c r="AW183" s="99">
        <v>4.9284535730283627</v>
      </c>
      <c r="AX183" s="99">
        <v>16.175219826772164</v>
      </c>
      <c r="AY183" s="99">
        <v>34.806537166686873</v>
      </c>
      <c r="AZ183" s="99">
        <v>2.2610804015004038</v>
      </c>
      <c r="BA183" s="99">
        <v>1.318955365836441</v>
      </c>
      <c r="BB183" s="99">
        <v>16.120648176050672</v>
      </c>
      <c r="BC183" s="99">
        <v>14.222395082135813</v>
      </c>
      <c r="BD183" s="99">
        <v>14.03104059054556</v>
      </c>
      <c r="BE183" s="99">
        <v>33.960088466903088</v>
      </c>
      <c r="BF183" s="99">
        <v>95.735619050677755</v>
      </c>
      <c r="BG183" s="99">
        <v>4.2211004147072719</v>
      </c>
      <c r="BH183" s="99">
        <v>5.396291050592251</v>
      </c>
      <c r="BI183" s="99">
        <v>14.766795617218257</v>
      </c>
      <c r="BJ183" s="99">
        <v>2.6153826760069614</v>
      </c>
      <c r="BK183" s="99">
        <v>47.643372910440235</v>
      </c>
      <c r="BL183" s="99">
        <v>10.027131308858889</v>
      </c>
      <c r="BM183" s="99">
        <v>10.566844923001719</v>
      </c>
    </row>
    <row r="184" spans="1:65" x14ac:dyDescent="0.15">
      <c r="A184" s="13">
        <v>3917140250</v>
      </c>
      <c r="B184" s="14" t="s">
        <v>521</v>
      </c>
      <c r="C184" s="14" t="s">
        <v>522</v>
      </c>
      <c r="D184" s="14" t="s">
        <v>523</v>
      </c>
      <c r="E184" s="99">
        <v>13.656666666666666</v>
      </c>
      <c r="F184" s="99">
        <v>5.94</v>
      </c>
      <c r="G184" s="99">
        <v>4.7333333333333334</v>
      </c>
      <c r="H184" s="99">
        <v>2.6566666666666667</v>
      </c>
      <c r="I184" s="99">
        <v>1.0833333333333333</v>
      </c>
      <c r="J184" s="99">
        <v>2.1533333333333329</v>
      </c>
      <c r="K184" s="99">
        <v>1.6766666666666665</v>
      </c>
      <c r="L184" s="99">
        <v>1.1233333333333333</v>
      </c>
      <c r="M184" s="99">
        <v>4.1766666666666667</v>
      </c>
      <c r="N184" s="99">
        <v>3.5066666666666664</v>
      </c>
      <c r="O184" s="99">
        <v>0.48</v>
      </c>
      <c r="P184" s="99">
        <v>1.7233333333333334</v>
      </c>
      <c r="Q184" s="99">
        <v>3.9866666666666668</v>
      </c>
      <c r="R184" s="99">
        <v>3.9166666666666665</v>
      </c>
      <c r="S184" s="99">
        <v>6.05</v>
      </c>
      <c r="T184" s="99">
        <v>3.0333333333333332</v>
      </c>
      <c r="U184" s="99">
        <v>4.3566666666666665</v>
      </c>
      <c r="V184" s="99">
        <v>1.32</v>
      </c>
      <c r="W184" s="99">
        <v>2.02</v>
      </c>
      <c r="X184" s="99">
        <v>1.8933333333333333</v>
      </c>
      <c r="Y184" s="99">
        <v>21.913333333333338</v>
      </c>
      <c r="Z184" s="99">
        <v>5.0599999999999996</v>
      </c>
      <c r="AA184" s="99">
        <v>2.85</v>
      </c>
      <c r="AB184" s="99">
        <v>1.2966666666666666</v>
      </c>
      <c r="AC184" s="99">
        <v>3.2466666666666666</v>
      </c>
      <c r="AD184" s="99">
        <v>2.14</v>
      </c>
      <c r="AE184" s="92">
        <v>1082.8599999999999</v>
      </c>
      <c r="AF184" s="92">
        <v>368833</v>
      </c>
      <c r="AG184" s="100">
        <v>4.7308666666666541</v>
      </c>
      <c r="AH184" s="92">
        <v>1443.8037562589568</v>
      </c>
      <c r="AI184" s="99" t="s">
        <v>829</v>
      </c>
      <c r="AJ184" s="99">
        <v>76.33943822263889</v>
      </c>
      <c r="AK184" s="99">
        <v>81.749689077625348</v>
      </c>
      <c r="AL184" s="99">
        <v>158.08912730026424</v>
      </c>
      <c r="AM184" s="99">
        <v>184.60440000000003</v>
      </c>
      <c r="AN184" s="99">
        <v>71.316666666666663</v>
      </c>
      <c r="AO184" s="101">
        <v>4.0110000000000001</v>
      </c>
      <c r="AP184" s="99">
        <v>107.60000000000001</v>
      </c>
      <c r="AQ184" s="99">
        <v>142.44333333333336</v>
      </c>
      <c r="AR184" s="99">
        <v>100.46666666666665</v>
      </c>
      <c r="AS184" s="99">
        <v>9.5566666666666666</v>
      </c>
      <c r="AT184" s="99">
        <v>466.73666666666668</v>
      </c>
      <c r="AU184" s="99">
        <v>4.9666666666666668</v>
      </c>
      <c r="AV184" s="99">
        <v>11.040000000000001</v>
      </c>
      <c r="AW184" s="99">
        <v>4.793333333333333</v>
      </c>
      <c r="AX184" s="99">
        <v>19.133333333333336</v>
      </c>
      <c r="AY184" s="99">
        <v>43.1</v>
      </c>
      <c r="AZ184" s="99">
        <v>2.3666666666666667</v>
      </c>
      <c r="BA184" s="99">
        <v>1.0066666666666666</v>
      </c>
      <c r="BB184" s="99">
        <v>12.376666666666667</v>
      </c>
      <c r="BC184" s="99">
        <v>45.330000000000005</v>
      </c>
      <c r="BD184" s="99">
        <v>32.529999999999994</v>
      </c>
      <c r="BE184" s="99">
        <v>38.013333333333335</v>
      </c>
      <c r="BF184" s="99">
        <v>104.74333333333334</v>
      </c>
      <c r="BG184" s="99">
        <v>7.6438888888888892</v>
      </c>
      <c r="BH184" s="99">
        <v>11.673333333333334</v>
      </c>
      <c r="BI184" s="99">
        <v>17.356666666666666</v>
      </c>
      <c r="BJ184" s="99">
        <v>3.0466666666666669</v>
      </c>
      <c r="BK184" s="99">
        <v>55.773333333333333</v>
      </c>
      <c r="BL184" s="99">
        <v>10.39</v>
      </c>
      <c r="BM184" s="99">
        <v>12.653333333333334</v>
      </c>
    </row>
    <row r="185" spans="1:65" x14ac:dyDescent="0.15">
      <c r="A185" s="13">
        <v>3917460300</v>
      </c>
      <c r="B185" s="14" t="s">
        <v>521</v>
      </c>
      <c r="C185" s="14" t="s">
        <v>524</v>
      </c>
      <c r="D185" s="14" t="s">
        <v>525</v>
      </c>
      <c r="E185" s="99">
        <v>16.003333333333334</v>
      </c>
      <c r="F185" s="99">
        <v>5.6866666666666665</v>
      </c>
      <c r="G185" s="99">
        <v>5.126666666666666</v>
      </c>
      <c r="H185" s="99">
        <v>2.1566666666666667</v>
      </c>
      <c r="I185" s="99">
        <v>1.0966666666666667</v>
      </c>
      <c r="J185" s="99">
        <v>1.8566666666666667</v>
      </c>
      <c r="K185" s="99">
        <v>2.0766666666666667</v>
      </c>
      <c r="L185" s="99">
        <v>1.2466666666666668</v>
      </c>
      <c r="M185" s="99">
        <v>4.05</v>
      </c>
      <c r="N185" s="99">
        <v>3.7399999999999998</v>
      </c>
      <c r="O185" s="99">
        <v>0.58666666666666656</v>
      </c>
      <c r="P185" s="99">
        <v>1.8833333333333335</v>
      </c>
      <c r="Q185" s="99">
        <v>4.2399999999999993</v>
      </c>
      <c r="R185" s="99">
        <v>3.913333333333334</v>
      </c>
      <c r="S185" s="99">
        <v>4.9133333333333331</v>
      </c>
      <c r="T185" s="99">
        <v>2.8699999999999997</v>
      </c>
      <c r="U185" s="99">
        <v>4.7266666666666666</v>
      </c>
      <c r="V185" s="99">
        <v>1.3166666666666667</v>
      </c>
      <c r="W185" s="99">
        <v>2.2799999999999998</v>
      </c>
      <c r="X185" s="99">
        <v>1.9866666666666664</v>
      </c>
      <c r="Y185" s="99">
        <v>21.403333333333336</v>
      </c>
      <c r="Z185" s="99">
        <v>5.503333333333333</v>
      </c>
      <c r="AA185" s="99">
        <v>3.3166666666666669</v>
      </c>
      <c r="AB185" s="99">
        <v>1.1566666666666665</v>
      </c>
      <c r="AC185" s="99">
        <v>3.72</v>
      </c>
      <c r="AD185" s="99">
        <v>2.5833333333333335</v>
      </c>
      <c r="AE185" s="92">
        <v>1301.8666666666666</v>
      </c>
      <c r="AF185" s="92">
        <v>347809.33333333331</v>
      </c>
      <c r="AG185" s="100">
        <v>4.7026666666667305</v>
      </c>
      <c r="AH185" s="92">
        <v>1360.8936511935556</v>
      </c>
      <c r="AI185" s="99" t="s">
        <v>829</v>
      </c>
      <c r="AJ185" s="99">
        <v>89.549432340284852</v>
      </c>
      <c r="AK185" s="99">
        <v>82.095257706875898</v>
      </c>
      <c r="AL185" s="99">
        <v>171.64469004716074</v>
      </c>
      <c r="AM185" s="99">
        <v>188.11919999999998</v>
      </c>
      <c r="AN185" s="99">
        <v>47.776666666666664</v>
      </c>
      <c r="AO185" s="101">
        <v>3.8573333333333331</v>
      </c>
      <c r="AP185" s="99">
        <v>94.21</v>
      </c>
      <c r="AQ185" s="99">
        <v>113</v>
      </c>
      <c r="AR185" s="99">
        <v>109.46666666666665</v>
      </c>
      <c r="AS185" s="99">
        <v>10.543333333333335</v>
      </c>
      <c r="AT185" s="99">
        <v>519.41</v>
      </c>
      <c r="AU185" s="99">
        <v>4.4666666666666677</v>
      </c>
      <c r="AV185" s="99">
        <v>10.933333333333335</v>
      </c>
      <c r="AW185" s="99">
        <v>3.6733333333333333</v>
      </c>
      <c r="AX185" s="99">
        <v>24.166666666666668</v>
      </c>
      <c r="AY185" s="99">
        <v>35.71</v>
      </c>
      <c r="AZ185" s="99">
        <v>2.563333333333333</v>
      </c>
      <c r="BA185" s="99">
        <v>1.0733333333333333</v>
      </c>
      <c r="BB185" s="99">
        <v>13.266666666666666</v>
      </c>
      <c r="BC185" s="99">
        <v>41.993333333333332</v>
      </c>
      <c r="BD185" s="99">
        <v>29.75</v>
      </c>
      <c r="BE185" s="99">
        <v>45.81</v>
      </c>
      <c r="BF185" s="99">
        <v>67.853333333333339</v>
      </c>
      <c r="BG185" s="99">
        <v>22.976666666666663</v>
      </c>
      <c r="BH185" s="99">
        <v>11.386666666666665</v>
      </c>
      <c r="BI185" s="99">
        <v>19.066666666666666</v>
      </c>
      <c r="BJ185" s="99">
        <v>2.8533333333333335</v>
      </c>
      <c r="BK185" s="99">
        <v>50.426666666666669</v>
      </c>
      <c r="BL185" s="99">
        <v>10.049999999999999</v>
      </c>
      <c r="BM185" s="99">
        <v>10.316666666666666</v>
      </c>
    </row>
    <row r="186" spans="1:65" x14ac:dyDescent="0.15">
      <c r="A186" s="13">
        <v>3918140350</v>
      </c>
      <c r="B186" s="14" t="s">
        <v>521</v>
      </c>
      <c r="C186" s="14" t="s">
        <v>526</v>
      </c>
      <c r="D186" s="14" t="s">
        <v>527</v>
      </c>
      <c r="E186" s="99">
        <v>14.196666666666667</v>
      </c>
      <c r="F186" s="99">
        <v>5.4833333333333334</v>
      </c>
      <c r="G186" s="99">
        <v>4.8466666666666667</v>
      </c>
      <c r="H186" s="99">
        <v>1.4400000000000002</v>
      </c>
      <c r="I186" s="99">
        <v>1.1500000000000001</v>
      </c>
      <c r="J186" s="99">
        <v>1.9333333333333333</v>
      </c>
      <c r="K186" s="99">
        <v>1.9866666666666666</v>
      </c>
      <c r="L186" s="99">
        <v>1.1333333333333333</v>
      </c>
      <c r="M186" s="99">
        <v>4.0599999999999996</v>
      </c>
      <c r="N186" s="99">
        <v>3.47</v>
      </c>
      <c r="O186" s="99">
        <v>0.56666666666666665</v>
      </c>
      <c r="P186" s="99">
        <v>1.8566666666666667</v>
      </c>
      <c r="Q186" s="99">
        <v>4.2666666666666666</v>
      </c>
      <c r="R186" s="99">
        <v>3.9966666666666666</v>
      </c>
      <c r="S186" s="99">
        <v>5.7600000000000007</v>
      </c>
      <c r="T186" s="99">
        <v>2.4166666666666665</v>
      </c>
      <c r="U186" s="99">
        <v>4.4866666666666672</v>
      </c>
      <c r="V186" s="99">
        <v>1.24</v>
      </c>
      <c r="W186" s="99">
        <v>2.0366666666666666</v>
      </c>
      <c r="X186" s="99">
        <v>2.0299999999999998</v>
      </c>
      <c r="Y186" s="99">
        <v>19.869999999999997</v>
      </c>
      <c r="Z186" s="99">
        <v>4.7566666666666668</v>
      </c>
      <c r="AA186" s="99">
        <v>2.73</v>
      </c>
      <c r="AB186" s="99">
        <v>0.97333333333333327</v>
      </c>
      <c r="AC186" s="99">
        <v>2.8966666666666669</v>
      </c>
      <c r="AD186" s="99">
        <v>2.1766666666666667</v>
      </c>
      <c r="AE186" s="92">
        <v>1199.8066666666666</v>
      </c>
      <c r="AF186" s="92">
        <v>366506</v>
      </c>
      <c r="AG186" s="100">
        <v>4.1393666666667093</v>
      </c>
      <c r="AH186" s="92">
        <v>1338.0774109958327</v>
      </c>
      <c r="AI186" s="99" t="s">
        <v>829</v>
      </c>
      <c r="AJ186" s="99">
        <v>88.369565920479161</v>
      </c>
      <c r="AK186" s="99">
        <v>72.625916989816787</v>
      </c>
      <c r="AL186" s="99">
        <v>160.99548291029595</v>
      </c>
      <c r="AM186" s="99">
        <v>184.15440000000001</v>
      </c>
      <c r="AN186" s="99">
        <v>42.236666666666672</v>
      </c>
      <c r="AO186" s="101">
        <v>3.765333333333333</v>
      </c>
      <c r="AP186" s="99">
        <v>61.70000000000001</v>
      </c>
      <c r="AQ186" s="99">
        <v>118.38</v>
      </c>
      <c r="AR186" s="99">
        <v>87.186666666666667</v>
      </c>
      <c r="AS186" s="99">
        <v>9.4666666666666668</v>
      </c>
      <c r="AT186" s="99">
        <v>414.94</v>
      </c>
      <c r="AU186" s="99">
        <v>4.3999999999999995</v>
      </c>
      <c r="AV186" s="99">
        <v>10.99</v>
      </c>
      <c r="AW186" s="99">
        <v>4.2666666666666666</v>
      </c>
      <c r="AX186" s="99">
        <v>20.21</v>
      </c>
      <c r="AY186" s="99">
        <v>42.533333333333331</v>
      </c>
      <c r="AZ186" s="99">
        <v>1.8199999999999996</v>
      </c>
      <c r="BA186" s="99">
        <v>0.98333333333333339</v>
      </c>
      <c r="BB186" s="99">
        <v>17.05</v>
      </c>
      <c r="BC186" s="99">
        <v>38.243333333333339</v>
      </c>
      <c r="BD186" s="99">
        <v>31.496666666666666</v>
      </c>
      <c r="BE186" s="99">
        <v>34.096666666666671</v>
      </c>
      <c r="BF186" s="99">
        <v>90.363333333333344</v>
      </c>
      <c r="BG186" s="99">
        <v>9.4377777777777769</v>
      </c>
      <c r="BH186" s="99">
        <v>10.966666666666669</v>
      </c>
      <c r="BI186" s="99">
        <v>18.533333333333335</v>
      </c>
      <c r="BJ186" s="99">
        <v>2.4433333333333334</v>
      </c>
      <c r="BK186" s="99">
        <v>40.126666666666665</v>
      </c>
      <c r="BL186" s="99">
        <v>10.18</v>
      </c>
      <c r="BM186" s="99">
        <v>11.99</v>
      </c>
    </row>
    <row r="187" spans="1:65" x14ac:dyDescent="0.15">
      <c r="A187" s="13">
        <v>3919430400</v>
      </c>
      <c r="B187" s="14" t="s">
        <v>521</v>
      </c>
      <c r="C187" s="14" t="s">
        <v>528</v>
      </c>
      <c r="D187" s="14" t="s">
        <v>529</v>
      </c>
      <c r="E187" s="99">
        <v>17.253333333333334</v>
      </c>
      <c r="F187" s="99">
        <v>5.5366666666666662</v>
      </c>
      <c r="G187" s="99">
        <v>3.6533333333333329</v>
      </c>
      <c r="H187" s="99">
        <v>1.3566666666666667</v>
      </c>
      <c r="I187" s="99">
        <v>1.0933333333333335</v>
      </c>
      <c r="J187" s="99">
        <v>1.9866666666666666</v>
      </c>
      <c r="K187" s="99">
        <v>2.2066666666666666</v>
      </c>
      <c r="L187" s="99">
        <v>1.2966666666666666</v>
      </c>
      <c r="M187" s="99">
        <v>3.7766666666666668</v>
      </c>
      <c r="N187" s="99">
        <v>3.5533333333333332</v>
      </c>
      <c r="O187" s="99">
        <v>0.52999999999999992</v>
      </c>
      <c r="P187" s="99">
        <v>1.8266666666666669</v>
      </c>
      <c r="Q187" s="99">
        <v>4.0366666666666671</v>
      </c>
      <c r="R187" s="99">
        <v>3.7933333333333334</v>
      </c>
      <c r="S187" s="99">
        <v>5.0100000000000007</v>
      </c>
      <c r="T187" s="99">
        <v>2.42</v>
      </c>
      <c r="U187" s="99">
        <v>4.5200000000000005</v>
      </c>
      <c r="V187" s="99">
        <v>1.3466666666666667</v>
      </c>
      <c r="W187" s="99">
        <v>1.9933333333333334</v>
      </c>
      <c r="X187" s="99">
        <v>1.9533333333333334</v>
      </c>
      <c r="Y187" s="99">
        <v>19.026666666666667</v>
      </c>
      <c r="Z187" s="99">
        <v>7.2233333333333336</v>
      </c>
      <c r="AA187" s="99">
        <v>3.1766666666666672</v>
      </c>
      <c r="AB187" s="99">
        <v>1.1100000000000001</v>
      </c>
      <c r="AC187" s="99">
        <v>3.6833333333333331</v>
      </c>
      <c r="AD187" s="99">
        <v>2.1266666666666669</v>
      </c>
      <c r="AE187" s="92">
        <v>1328.8466666666668</v>
      </c>
      <c r="AF187" s="92">
        <v>334843</v>
      </c>
      <c r="AG187" s="100">
        <v>4.8246388888889546</v>
      </c>
      <c r="AH187" s="92">
        <v>1331.4859944311936</v>
      </c>
      <c r="AI187" s="99" t="s">
        <v>829</v>
      </c>
      <c r="AJ187" s="99">
        <v>77.799471944167124</v>
      </c>
      <c r="AK187" s="99">
        <v>97.788610764383023</v>
      </c>
      <c r="AL187" s="99">
        <v>175.58808270855013</v>
      </c>
      <c r="AM187" s="99">
        <v>183.90919999999997</v>
      </c>
      <c r="AN187" s="99">
        <v>54.503333333333337</v>
      </c>
      <c r="AO187" s="101">
        <v>3.4973333333333336</v>
      </c>
      <c r="AP187" s="99">
        <v>93.526666666666657</v>
      </c>
      <c r="AQ187" s="99">
        <v>124.43666666666667</v>
      </c>
      <c r="AR187" s="99">
        <v>110.33333333333333</v>
      </c>
      <c r="AS187" s="99">
        <v>9.7799999999999994</v>
      </c>
      <c r="AT187" s="99">
        <v>486.91</v>
      </c>
      <c r="AU187" s="99">
        <v>4.4466666666666663</v>
      </c>
      <c r="AV187" s="99">
        <v>10.816666666666668</v>
      </c>
      <c r="AW187" s="99">
        <v>4.5133333333333328</v>
      </c>
      <c r="AX187" s="99">
        <v>20.276666666666667</v>
      </c>
      <c r="AY187" s="99">
        <v>41.593333333333334</v>
      </c>
      <c r="AZ187" s="99">
        <v>3.0133333333333332</v>
      </c>
      <c r="BA187" s="99">
        <v>1.03</v>
      </c>
      <c r="BB187" s="99">
        <v>17.216666666666665</v>
      </c>
      <c r="BC187" s="99">
        <v>46.266666666666673</v>
      </c>
      <c r="BD187" s="99">
        <v>30.406666666666666</v>
      </c>
      <c r="BE187" s="99">
        <v>35.633333333333333</v>
      </c>
      <c r="BF187" s="99">
        <v>85.583333333333329</v>
      </c>
      <c r="BG187" s="99">
        <v>5.7988888888888894</v>
      </c>
      <c r="BH187" s="99">
        <v>12.186666666666667</v>
      </c>
      <c r="BI187" s="99">
        <v>15.99</v>
      </c>
      <c r="BJ187" s="99">
        <v>2.9966666666666666</v>
      </c>
      <c r="BK187" s="99">
        <v>62.066666666666663</v>
      </c>
      <c r="BL187" s="99">
        <v>9.8699999999999992</v>
      </c>
      <c r="BM187" s="99">
        <v>12.146666666666667</v>
      </c>
    </row>
    <row r="188" spans="1:65" x14ac:dyDescent="0.15">
      <c r="A188" s="13">
        <v>3922300425</v>
      </c>
      <c r="B188" s="14" t="s">
        <v>521</v>
      </c>
      <c r="C188" s="14" t="s">
        <v>530</v>
      </c>
      <c r="D188" s="14" t="s">
        <v>531</v>
      </c>
      <c r="E188" s="99">
        <v>14.266666666666667</v>
      </c>
      <c r="F188" s="99">
        <v>4.9833333333333334</v>
      </c>
      <c r="G188" s="99">
        <v>4.09</v>
      </c>
      <c r="H188" s="99">
        <v>1.5233333333333334</v>
      </c>
      <c r="I188" s="99">
        <v>1.0566666666666666</v>
      </c>
      <c r="J188" s="99">
        <v>2.1733333333333333</v>
      </c>
      <c r="K188" s="99">
        <v>1.6733333333333336</v>
      </c>
      <c r="L188" s="99">
        <v>1.0866666666666667</v>
      </c>
      <c r="M188" s="99">
        <v>3.7900000000000005</v>
      </c>
      <c r="N188" s="99">
        <v>4.2733333333333334</v>
      </c>
      <c r="O188" s="99">
        <v>0.49333333333333335</v>
      </c>
      <c r="P188" s="99">
        <v>1.7466666666666668</v>
      </c>
      <c r="Q188" s="99">
        <v>3.6633333333333336</v>
      </c>
      <c r="R188" s="99">
        <v>3.5666666666666664</v>
      </c>
      <c r="S188" s="99">
        <v>4.57</v>
      </c>
      <c r="T188" s="99">
        <v>2.5033333333333334</v>
      </c>
      <c r="U188" s="99">
        <v>4.5333333333333341</v>
      </c>
      <c r="V188" s="99">
        <v>1.2700000000000002</v>
      </c>
      <c r="W188" s="99">
        <v>1.8666666666666665</v>
      </c>
      <c r="X188" s="99">
        <v>2.6433333333333331</v>
      </c>
      <c r="Y188" s="99">
        <v>21.560000000000002</v>
      </c>
      <c r="Z188" s="99">
        <v>4.8266666666666662</v>
      </c>
      <c r="AA188" s="99">
        <v>3.06</v>
      </c>
      <c r="AB188" s="99">
        <v>1.1033333333333333</v>
      </c>
      <c r="AC188" s="99">
        <v>2.9033333333333338</v>
      </c>
      <c r="AD188" s="99">
        <v>1.9833333333333332</v>
      </c>
      <c r="AE188" s="92">
        <v>789.91666666666663</v>
      </c>
      <c r="AF188" s="92">
        <v>353567.33333333331</v>
      </c>
      <c r="AG188" s="100">
        <v>4.6458333333334396</v>
      </c>
      <c r="AH188" s="92">
        <v>1374.1057721854934</v>
      </c>
      <c r="AI188" s="99" t="s">
        <v>829</v>
      </c>
      <c r="AJ188" s="99">
        <v>79.037987000139694</v>
      </c>
      <c r="AK188" s="99">
        <v>80.687970898914912</v>
      </c>
      <c r="AL188" s="99">
        <v>159.72595789905461</v>
      </c>
      <c r="AM188" s="99">
        <v>183.02940000000001</v>
      </c>
      <c r="AN188" s="99">
        <v>51.666666666666664</v>
      </c>
      <c r="AO188" s="101">
        <v>3.4643333333333337</v>
      </c>
      <c r="AP188" s="99">
        <v>85.943333333333328</v>
      </c>
      <c r="AQ188" s="99">
        <v>108.33333333333333</v>
      </c>
      <c r="AR188" s="99">
        <v>93.25</v>
      </c>
      <c r="AS188" s="99">
        <v>10.693333333333333</v>
      </c>
      <c r="AT188" s="99">
        <v>505.21000000000004</v>
      </c>
      <c r="AU188" s="99">
        <v>6.0233333333333334</v>
      </c>
      <c r="AV188" s="99">
        <v>10.660000000000002</v>
      </c>
      <c r="AW188" s="99">
        <v>5.3633333333333333</v>
      </c>
      <c r="AX188" s="99">
        <v>19.543333333333333</v>
      </c>
      <c r="AY188" s="99">
        <v>34.916666666666664</v>
      </c>
      <c r="AZ188" s="99">
        <v>2.3400000000000003</v>
      </c>
      <c r="BA188" s="99">
        <v>1.0866666666666667</v>
      </c>
      <c r="BB188" s="99">
        <v>18.293333333333333</v>
      </c>
      <c r="BC188" s="99">
        <v>37.830000000000005</v>
      </c>
      <c r="BD188" s="99">
        <v>37.663333333333334</v>
      </c>
      <c r="BE188" s="99">
        <v>37.566666666666663</v>
      </c>
      <c r="BF188" s="99">
        <v>76.333333333333329</v>
      </c>
      <c r="BG188" s="99">
        <v>17.999722222222221</v>
      </c>
      <c r="BH188" s="99">
        <v>11.69</v>
      </c>
      <c r="BI188" s="99">
        <v>12</v>
      </c>
      <c r="BJ188" s="99">
        <v>2.9666666666666663</v>
      </c>
      <c r="BK188" s="99">
        <v>61</v>
      </c>
      <c r="BL188" s="99">
        <v>10.100000000000001</v>
      </c>
      <c r="BM188" s="99">
        <v>12.199999999999998</v>
      </c>
    </row>
    <row r="189" spans="1:65" x14ac:dyDescent="0.15">
      <c r="A189" s="13">
        <v>3930620500</v>
      </c>
      <c r="B189" s="14" t="s">
        <v>521</v>
      </c>
      <c r="C189" s="14" t="s">
        <v>532</v>
      </c>
      <c r="D189" s="14" t="s">
        <v>533</v>
      </c>
      <c r="E189" s="99">
        <v>16.341037657044495</v>
      </c>
      <c r="F189" s="99">
        <v>4.366224333301175</v>
      </c>
      <c r="G189" s="99">
        <v>5.4534905898698982</v>
      </c>
      <c r="H189" s="99">
        <v>2.2333429022092006</v>
      </c>
      <c r="I189" s="99">
        <v>1.2010313980232679</v>
      </c>
      <c r="J189" s="99">
        <v>2.1994535221173703</v>
      </c>
      <c r="K189" s="99">
        <v>1.9807904018123972</v>
      </c>
      <c r="L189" s="99">
        <v>1.1926870843346562</v>
      </c>
      <c r="M189" s="99">
        <v>3.8787924949807859</v>
      </c>
      <c r="N189" s="99">
        <v>3.9409697822813765</v>
      </c>
      <c r="O189" s="99">
        <v>0.37364552467979317</v>
      </c>
      <c r="P189" s="99">
        <v>1.7908399996205635</v>
      </c>
      <c r="Q189" s="99">
        <v>4.0984294125460341</v>
      </c>
      <c r="R189" s="99">
        <v>3.8455058937397815</v>
      </c>
      <c r="S189" s="99">
        <v>4.2831592811050632</v>
      </c>
      <c r="T189" s="99">
        <v>2.4498596470121519</v>
      </c>
      <c r="U189" s="99">
        <v>3.5744135057463837</v>
      </c>
      <c r="V189" s="99">
        <v>1.3521805267721785</v>
      </c>
      <c r="W189" s="99">
        <v>1.9951090457980438</v>
      </c>
      <c r="X189" s="99">
        <v>2.7359267414128907</v>
      </c>
      <c r="Y189" s="99">
        <v>20.655257337846621</v>
      </c>
      <c r="Z189" s="99">
        <v>4.8500834025604584</v>
      </c>
      <c r="AA189" s="99">
        <v>3.0895487818717524</v>
      </c>
      <c r="AB189" s="99">
        <v>1.0200849655815085</v>
      </c>
      <c r="AC189" s="99">
        <v>2.6433151875018299</v>
      </c>
      <c r="AD189" s="99">
        <v>2.0086426542903251</v>
      </c>
      <c r="AE189" s="92">
        <v>672.72162483220268</v>
      </c>
      <c r="AF189" s="92">
        <v>285688.3679966472</v>
      </c>
      <c r="AG189" s="100">
        <v>4.0550316959452548</v>
      </c>
      <c r="AH189" s="92">
        <v>1028.3325992438645</v>
      </c>
      <c r="AI189" s="99" t="s">
        <v>829</v>
      </c>
      <c r="AJ189" s="99">
        <v>80.835859048834791</v>
      </c>
      <c r="AK189" s="99">
        <v>79.258794534543071</v>
      </c>
      <c r="AL189" s="99">
        <v>160.09465358337786</v>
      </c>
      <c r="AM189" s="99">
        <v>184.84936370920101</v>
      </c>
      <c r="AN189" s="99">
        <v>70.957624209292149</v>
      </c>
      <c r="AO189" s="101">
        <v>3.4383272310205695</v>
      </c>
      <c r="AP189" s="99">
        <v>128.53525166802686</v>
      </c>
      <c r="AQ189" s="99">
        <v>128.72901843958397</v>
      </c>
      <c r="AR189" s="99">
        <v>127.31203924363872</v>
      </c>
      <c r="AS189" s="99">
        <v>10.517088214242586</v>
      </c>
      <c r="AT189" s="99">
        <v>369.52348862756986</v>
      </c>
      <c r="AU189" s="99">
        <v>4.0383613231725866</v>
      </c>
      <c r="AV189" s="99">
        <v>11.757977606062882</v>
      </c>
      <c r="AW189" s="99">
        <v>6.3604584527725772</v>
      </c>
      <c r="AX189" s="99">
        <v>17.477093699046183</v>
      </c>
      <c r="AY189" s="99">
        <v>37.858207785814663</v>
      </c>
      <c r="AZ189" s="99">
        <v>2.9671369860342907</v>
      </c>
      <c r="BA189" s="99">
        <v>1.570832456778251</v>
      </c>
      <c r="BB189" s="99">
        <v>18.158040145644495</v>
      </c>
      <c r="BC189" s="99">
        <v>45.164960471385051</v>
      </c>
      <c r="BD189" s="99">
        <v>26.937790438994924</v>
      </c>
      <c r="BE189" s="99">
        <v>42.899232907969626</v>
      </c>
      <c r="BF189" s="99">
        <v>89.85227088808837</v>
      </c>
      <c r="BG189" s="99">
        <v>12.199711180692532</v>
      </c>
      <c r="BH189" s="99">
        <v>12.316534424137819</v>
      </c>
      <c r="BI189" s="99">
        <v>12.056453576055588</v>
      </c>
      <c r="BJ189" s="99">
        <v>2.7198923884236437</v>
      </c>
      <c r="BK189" s="99">
        <v>40.105232126243088</v>
      </c>
      <c r="BL189" s="99">
        <v>10.11429044340578</v>
      </c>
      <c r="BM189" s="99">
        <v>12.069674687658969</v>
      </c>
    </row>
    <row r="190" spans="1:65" x14ac:dyDescent="0.15">
      <c r="A190" s="13">
        <v>4011620100</v>
      </c>
      <c r="B190" s="14" t="s">
        <v>534</v>
      </c>
      <c r="C190" s="14" t="s">
        <v>826</v>
      </c>
      <c r="D190" s="14" t="s">
        <v>827</v>
      </c>
      <c r="E190" s="99">
        <v>12.546666666666667</v>
      </c>
      <c r="F190" s="99">
        <v>4.4733333333333336</v>
      </c>
      <c r="G190" s="99">
        <v>4.9233333333333329</v>
      </c>
      <c r="H190" s="99">
        <v>1.4766666666666668</v>
      </c>
      <c r="I190" s="99">
        <v>1.2</v>
      </c>
      <c r="J190" s="99">
        <v>2.6333333333333333</v>
      </c>
      <c r="K190" s="99">
        <v>2.4499999999999997</v>
      </c>
      <c r="L190" s="99">
        <v>1.2733333333333332</v>
      </c>
      <c r="M190" s="99">
        <v>3.9066666666666667</v>
      </c>
      <c r="N190" s="99">
        <v>3.76</v>
      </c>
      <c r="O190" s="99">
        <v>0.55666666666666664</v>
      </c>
      <c r="P190" s="99">
        <v>1.8033333333333335</v>
      </c>
      <c r="Q190" s="99">
        <v>4.1233333333333331</v>
      </c>
      <c r="R190" s="99">
        <v>3.6733333333333338</v>
      </c>
      <c r="S190" s="99">
        <v>4.4466666666666663</v>
      </c>
      <c r="T190" s="99">
        <v>2.5233333333333334</v>
      </c>
      <c r="U190" s="99">
        <v>5.336666666666666</v>
      </c>
      <c r="V190" s="99">
        <v>1.5233333333333332</v>
      </c>
      <c r="W190" s="99">
        <v>2.0333333333333332</v>
      </c>
      <c r="X190" s="99">
        <v>1.7666666666666668</v>
      </c>
      <c r="Y190" s="99">
        <v>20.65</v>
      </c>
      <c r="Z190" s="99">
        <v>5.663333333333334</v>
      </c>
      <c r="AA190" s="99">
        <v>3.33</v>
      </c>
      <c r="AB190" s="99">
        <v>0.95333333333333348</v>
      </c>
      <c r="AC190" s="99">
        <v>3.0933333333333333</v>
      </c>
      <c r="AD190" s="99">
        <v>2.2166666666666668</v>
      </c>
      <c r="AE190" s="92">
        <v>1017</v>
      </c>
      <c r="AF190" s="92">
        <v>262149.33333333331</v>
      </c>
      <c r="AG190" s="100">
        <v>4.5950000000002973</v>
      </c>
      <c r="AH190" s="92">
        <v>1009.7656784701145</v>
      </c>
      <c r="AI190" s="99" t="s">
        <v>829</v>
      </c>
      <c r="AJ190" s="99">
        <v>100.24296837444103</v>
      </c>
      <c r="AK190" s="99">
        <v>60.110126348352402</v>
      </c>
      <c r="AL190" s="99">
        <v>160.35309472279343</v>
      </c>
      <c r="AM190" s="99">
        <v>191.69935000000001</v>
      </c>
      <c r="AN190" s="99">
        <v>46</v>
      </c>
      <c r="AO190" s="101">
        <v>3.5723333333333334</v>
      </c>
      <c r="AP190" s="99">
        <v>107.92333333333333</v>
      </c>
      <c r="AQ190" s="99">
        <v>93.313333333333333</v>
      </c>
      <c r="AR190" s="99">
        <v>93.546666666666667</v>
      </c>
      <c r="AS190" s="99">
        <v>10.796666666666667</v>
      </c>
      <c r="AT190" s="99">
        <v>360.84666666666664</v>
      </c>
      <c r="AU190" s="99">
        <v>3.8433333333333337</v>
      </c>
      <c r="AV190" s="99">
        <v>11.88</v>
      </c>
      <c r="AW190" s="99">
        <v>4.2666666666666666</v>
      </c>
      <c r="AX190" s="99">
        <v>23.333333333333332</v>
      </c>
      <c r="AY190" s="99">
        <v>37.083333333333336</v>
      </c>
      <c r="AZ190" s="99">
        <v>2.0766666666666667</v>
      </c>
      <c r="BA190" s="99">
        <v>1.24</v>
      </c>
      <c r="BB190" s="99">
        <v>11.38</v>
      </c>
      <c r="BC190" s="99">
        <v>40.163333333333334</v>
      </c>
      <c r="BD190" s="99">
        <v>33</v>
      </c>
      <c r="BE190" s="99">
        <v>48</v>
      </c>
      <c r="BF190" s="99">
        <v>65</v>
      </c>
      <c r="BG190" s="99">
        <v>6.3233333333333333</v>
      </c>
      <c r="BH190" s="99">
        <v>11.323333333333332</v>
      </c>
      <c r="BI190" s="99">
        <v>12.776666666666666</v>
      </c>
      <c r="BJ190" s="99">
        <v>2.8666666666666671</v>
      </c>
      <c r="BK190" s="99">
        <v>49</v>
      </c>
      <c r="BL190" s="99">
        <v>9.5366666666666671</v>
      </c>
      <c r="BM190" s="99">
        <v>10.456666666666665</v>
      </c>
    </row>
    <row r="191" spans="1:65" x14ac:dyDescent="0.15">
      <c r="A191" s="13">
        <v>4046140865</v>
      </c>
      <c r="B191" s="14" t="s">
        <v>534</v>
      </c>
      <c r="C191" s="14" t="s">
        <v>546</v>
      </c>
      <c r="D191" s="14" t="s">
        <v>547</v>
      </c>
      <c r="E191" s="99">
        <v>13.323333333333332</v>
      </c>
      <c r="F191" s="99">
        <v>5.1433333333333335</v>
      </c>
      <c r="G191" s="99">
        <v>4.7600000000000007</v>
      </c>
      <c r="H191" s="99">
        <v>1.6266666666666667</v>
      </c>
      <c r="I191" s="99">
        <v>1.0666666666666667</v>
      </c>
      <c r="J191" s="99">
        <v>2.2233333333333332</v>
      </c>
      <c r="K191" s="99">
        <v>2.4566666666666666</v>
      </c>
      <c r="L191" s="99">
        <v>1.22</v>
      </c>
      <c r="M191" s="99">
        <v>3.8733333333333335</v>
      </c>
      <c r="N191" s="99">
        <v>4.0433333333333339</v>
      </c>
      <c r="O191" s="99">
        <v>0.57666666666666666</v>
      </c>
      <c r="P191" s="99">
        <v>1.6033333333333333</v>
      </c>
      <c r="Q191" s="99">
        <v>3.8533333333333335</v>
      </c>
      <c r="R191" s="99">
        <v>3.6</v>
      </c>
      <c r="S191" s="99">
        <v>5.1133333333333333</v>
      </c>
      <c r="T191" s="99">
        <v>3.436666666666667</v>
      </c>
      <c r="U191" s="99">
        <v>3.6033333333333335</v>
      </c>
      <c r="V191" s="99">
        <v>1.3266666666666667</v>
      </c>
      <c r="W191" s="99">
        <v>2.08</v>
      </c>
      <c r="X191" s="99">
        <v>2.0266666666666668</v>
      </c>
      <c r="Y191" s="99">
        <v>18.996666666666666</v>
      </c>
      <c r="Z191" s="99">
        <v>4.4733333333333327</v>
      </c>
      <c r="AA191" s="99">
        <v>3.11</v>
      </c>
      <c r="AB191" s="99">
        <v>0.90333333333333332</v>
      </c>
      <c r="AC191" s="99">
        <v>2.6133333333333333</v>
      </c>
      <c r="AD191" s="99">
        <v>1.9566666666666668</v>
      </c>
      <c r="AE191" s="92">
        <v>1191.0033333333333</v>
      </c>
      <c r="AF191" s="92">
        <v>358288.33333333331</v>
      </c>
      <c r="AG191" s="100">
        <v>4.6592777777777918</v>
      </c>
      <c r="AH191" s="92">
        <v>1394.5687798941347</v>
      </c>
      <c r="AI191" s="99" t="s">
        <v>829</v>
      </c>
      <c r="AJ191" s="99">
        <v>87.192306591061836</v>
      </c>
      <c r="AK191" s="99">
        <v>67.700633171205666</v>
      </c>
      <c r="AL191" s="99">
        <v>154.8929397622675</v>
      </c>
      <c r="AM191" s="99">
        <v>193.87569999999997</v>
      </c>
      <c r="AN191" s="99">
        <v>41.639999999999993</v>
      </c>
      <c r="AO191" s="101">
        <v>3.3729999999999998</v>
      </c>
      <c r="AP191" s="99">
        <v>105.66666666666667</v>
      </c>
      <c r="AQ191" s="99">
        <v>98.81</v>
      </c>
      <c r="AR191" s="99">
        <v>94.356666666666683</v>
      </c>
      <c r="AS191" s="99">
        <v>9.3633333333333333</v>
      </c>
      <c r="AT191" s="99">
        <v>481.62000000000006</v>
      </c>
      <c r="AU191" s="99">
        <v>4.4933333333333332</v>
      </c>
      <c r="AV191" s="99">
        <v>12.223333333333334</v>
      </c>
      <c r="AW191" s="99">
        <v>4.2233333333333336</v>
      </c>
      <c r="AX191" s="99">
        <v>22.246666666666666</v>
      </c>
      <c r="AY191" s="99">
        <v>35.4</v>
      </c>
      <c r="AZ191" s="99">
        <v>2.9466666666666668</v>
      </c>
      <c r="BA191" s="99">
        <v>1.1733333333333331</v>
      </c>
      <c r="BB191" s="99">
        <v>13.229999999999999</v>
      </c>
      <c r="BC191" s="99">
        <v>31.830000000000002</v>
      </c>
      <c r="BD191" s="99">
        <v>24.156666666666666</v>
      </c>
      <c r="BE191" s="99">
        <v>35.316666666666663</v>
      </c>
      <c r="BF191" s="99">
        <v>88.143333333333331</v>
      </c>
      <c r="BG191" s="99">
        <v>5.5261111111111108</v>
      </c>
      <c r="BH191" s="99">
        <v>10.463333333333333</v>
      </c>
      <c r="BI191" s="99">
        <v>15.833333333333334</v>
      </c>
      <c r="BJ191" s="99">
        <v>2.4933333333333336</v>
      </c>
      <c r="BK191" s="99">
        <v>55</v>
      </c>
      <c r="BL191" s="99">
        <v>10.136666666666668</v>
      </c>
      <c r="BM191" s="99">
        <v>11.386666666666665</v>
      </c>
    </row>
    <row r="192" spans="1:65" x14ac:dyDescent="0.15">
      <c r="A192" s="13">
        <v>4036420150</v>
      </c>
      <c r="B192" s="14" t="s">
        <v>534</v>
      </c>
      <c r="C192" s="14" t="s">
        <v>541</v>
      </c>
      <c r="D192" s="14" t="s">
        <v>542</v>
      </c>
      <c r="E192" s="99">
        <v>13.953333333333333</v>
      </c>
      <c r="F192" s="99">
        <v>3.8699999999999997</v>
      </c>
      <c r="G192" s="99">
        <v>4.05</v>
      </c>
      <c r="H192" s="99">
        <v>1.4033333333333333</v>
      </c>
      <c r="I192" s="99">
        <v>0.98333333333333339</v>
      </c>
      <c r="J192" s="99">
        <v>2.36</v>
      </c>
      <c r="K192" s="99">
        <v>1.9400000000000002</v>
      </c>
      <c r="L192" s="99">
        <v>1.1366666666666667</v>
      </c>
      <c r="M192" s="99">
        <v>3.8266666666666667</v>
      </c>
      <c r="N192" s="99">
        <v>2.7399999999999998</v>
      </c>
      <c r="O192" s="99">
        <v>0.60333333333333339</v>
      </c>
      <c r="P192" s="99">
        <v>1.8833333333333331</v>
      </c>
      <c r="Q192" s="99">
        <v>3.7266666666666666</v>
      </c>
      <c r="R192" s="99">
        <v>3.4200000000000004</v>
      </c>
      <c r="S192" s="99">
        <v>4.1933333333333334</v>
      </c>
      <c r="T192" s="99">
        <v>2.2133333333333334</v>
      </c>
      <c r="U192" s="99">
        <v>4.0533333333333337</v>
      </c>
      <c r="V192" s="99">
        <v>1.2033333333333334</v>
      </c>
      <c r="W192" s="99">
        <v>1.9466666666666665</v>
      </c>
      <c r="X192" s="99">
        <v>1.93</v>
      </c>
      <c r="Y192" s="99">
        <v>19.39</v>
      </c>
      <c r="Z192" s="99">
        <v>4.8099999999999996</v>
      </c>
      <c r="AA192" s="99">
        <v>2.5966666666666662</v>
      </c>
      <c r="AB192" s="99">
        <v>1.1066666666666667</v>
      </c>
      <c r="AC192" s="99">
        <v>2.8266666666666667</v>
      </c>
      <c r="AD192" s="99">
        <v>1.8033333333333335</v>
      </c>
      <c r="AE192" s="92">
        <v>958.21333333333325</v>
      </c>
      <c r="AF192" s="92">
        <v>402488.66666666669</v>
      </c>
      <c r="AG192" s="100">
        <v>4.7250000000001071</v>
      </c>
      <c r="AH192" s="92">
        <v>1581.4274014060381</v>
      </c>
      <c r="AI192" s="99" t="s">
        <v>829</v>
      </c>
      <c r="AJ192" s="99">
        <v>91.575032183336035</v>
      </c>
      <c r="AK192" s="99">
        <v>69.17</v>
      </c>
      <c r="AL192" s="99">
        <v>160.74503218333604</v>
      </c>
      <c r="AM192" s="99">
        <v>190.63685000000001</v>
      </c>
      <c r="AN192" s="99">
        <v>60.103333333333332</v>
      </c>
      <c r="AO192" s="101">
        <v>3.561666666666667</v>
      </c>
      <c r="AP192" s="99">
        <v>118.22333333333334</v>
      </c>
      <c r="AQ192" s="99">
        <v>97.876666666666665</v>
      </c>
      <c r="AR192" s="99">
        <v>94.016666666666666</v>
      </c>
      <c r="AS192" s="99">
        <v>10.583333333333334</v>
      </c>
      <c r="AT192" s="99">
        <v>486.20666666666665</v>
      </c>
      <c r="AU192" s="99">
        <v>4.7233333333333336</v>
      </c>
      <c r="AV192" s="99">
        <v>11.703333333333333</v>
      </c>
      <c r="AW192" s="99">
        <v>4.3433333333333337</v>
      </c>
      <c r="AX192" s="99">
        <v>16</v>
      </c>
      <c r="AY192" s="99">
        <v>38.300000000000004</v>
      </c>
      <c r="AZ192" s="99">
        <v>2.2200000000000002</v>
      </c>
      <c r="BA192" s="99">
        <v>1.1433333333333333</v>
      </c>
      <c r="BB192" s="99">
        <v>12.306666666666667</v>
      </c>
      <c r="BC192" s="99">
        <v>30.939999999999998</v>
      </c>
      <c r="BD192" s="99">
        <v>31.41333333333333</v>
      </c>
      <c r="BE192" s="99">
        <v>36.326666666666675</v>
      </c>
      <c r="BF192" s="99">
        <v>82.956666666666663</v>
      </c>
      <c r="BG192" s="99">
        <v>4.3038888888888884</v>
      </c>
      <c r="BH192" s="99">
        <v>10.693333333333333</v>
      </c>
      <c r="BI192" s="99">
        <v>15</v>
      </c>
      <c r="BJ192" s="99">
        <v>2.4766666666666666</v>
      </c>
      <c r="BK192" s="99">
        <v>61.276666666666664</v>
      </c>
      <c r="BL192" s="99">
        <v>9.7700000000000014</v>
      </c>
      <c r="BM192" s="99">
        <v>7.7</v>
      </c>
    </row>
    <row r="193" spans="1:65" x14ac:dyDescent="0.15">
      <c r="A193" s="13">
        <v>4021420200</v>
      </c>
      <c r="B193" s="14" t="s">
        <v>534</v>
      </c>
      <c r="C193" s="14" t="s">
        <v>535</v>
      </c>
      <c r="D193" s="14" t="s">
        <v>536</v>
      </c>
      <c r="E193" s="99">
        <v>15.523333333333333</v>
      </c>
      <c r="F193" s="99">
        <v>4.586666666666666</v>
      </c>
      <c r="G193" s="99">
        <v>4.7866666666666662</v>
      </c>
      <c r="H193" s="99">
        <v>1.4433333333333334</v>
      </c>
      <c r="I193" s="99">
        <v>1.0999999999999999</v>
      </c>
      <c r="J193" s="99">
        <v>2.61</v>
      </c>
      <c r="K193" s="99">
        <v>2.31</v>
      </c>
      <c r="L193" s="99">
        <v>1.0166666666666666</v>
      </c>
      <c r="M193" s="99">
        <v>3.9333333333333336</v>
      </c>
      <c r="N193" s="99">
        <v>2.8266666666666667</v>
      </c>
      <c r="O193" s="99">
        <v>0.51333333333333331</v>
      </c>
      <c r="P193" s="99">
        <v>1.64</v>
      </c>
      <c r="Q193" s="99">
        <v>3.9166666666666665</v>
      </c>
      <c r="R193" s="99">
        <v>3.8233333333333337</v>
      </c>
      <c r="S193" s="99">
        <v>4.9899999999999993</v>
      </c>
      <c r="T193" s="99">
        <v>2.0299999999999998</v>
      </c>
      <c r="U193" s="99">
        <v>3.6466666666666665</v>
      </c>
      <c r="V193" s="99">
        <v>1.2533333333333334</v>
      </c>
      <c r="W193" s="99">
        <v>2.0566666666666666</v>
      </c>
      <c r="X193" s="99">
        <v>1.99</v>
      </c>
      <c r="Y193" s="99">
        <v>18.830000000000002</v>
      </c>
      <c r="Z193" s="99">
        <v>4.4666666666666659</v>
      </c>
      <c r="AA193" s="99">
        <v>2.9600000000000004</v>
      </c>
      <c r="AB193" s="99">
        <v>1.21</v>
      </c>
      <c r="AC193" s="99">
        <v>2.7433333333333336</v>
      </c>
      <c r="AD193" s="99">
        <v>1.7166666666666666</v>
      </c>
      <c r="AE193" s="92">
        <v>944.69333333333327</v>
      </c>
      <c r="AF193" s="92">
        <v>340464</v>
      </c>
      <c r="AG193" s="100">
        <v>4.7979999999999547</v>
      </c>
      <c r="AH193" s="92">
        <v>1342.6502425968836</v>
      </c>
      <c r="AI193" s="99" t="s">
        <v>829</v>
      </c>
      <c r="AJ193" s="99">
        <v>98.131141924674296</v>
      </c>
      <c r="AK193" s="99">
        <v>71.006869852352395</v>
      </c>
      <c r="AL193" s="99">
        <v>169.13801177702669</v>
      </c>
      <c r="AM193" s="99">
        <v>191.66184999999999</v>
      </c>
      <c r="AN193" s="99">
        <v>55.823333333333331</v>
      </c>
      <c r="AO193" s="101">
        <v>3.2666666666666671</v>
      </c>
      <c r="AP193" s="99">
        <v>117.16000000000001</v>
      </c>
      <c r="AQ193" s="99">
        <v>150</v>
      </c>
      <c r="AR193" s="99">
        <v>77</v>
      </c>
      <c r="AS193" s="99">
        <v>10.126666666666667</v>
      </c>
      <c r="AT193" s="99">
        <v>464.33333333333331</v>
      </c>
      <c r="AU193" s="99">
        <v>4.3233333333333333</v>
      </c>
      <c r="AV193" s="99">
        <v>10</v>
      </c>
      <c r="AW193" s="99">
        <v>4.2233333333333336</v>
      </c>
      <c r="AX193" s="99">
        <v>20.75</v>
      </c>
      <c r="AY193" s="99">
        <v>33.833333333333336</v>
      </c>
      <c r="AZ193" s="99">
        <v>1.9033333333333333</v>
      </c>
      <c r="BA193" s="99">
        <v>1.2366666666666666</v>
      </c>
      <c r="BB193" s="99">
        <v>13.416666666666666</v>
      </c>
      <c r="BC193" s="99">
        <v>30.573333333333334</v>
      </c>
      <c r="BD193" s="99">
        <v>30.159999999999997</v>
      </c>
      <c r="BE193" s="99">
        <v>32.160000000000004</v>
      </c>
      <c r="BF193" s="99">
        <v>75</v>
      </c>
      <c r="BG193" s="99">
        <v>17.323333333333334</v>
      </c>
      <c r="BH193" s="99">
        <v>8.8166666666666664</v>
      </c>
      <c r="BI193" s="99">
        <v>13</v>
      </c>
      <c r="BJ193" s="99">
        <v>2.5533333333333332</v>
      </c>
      <c r="BK193" s="99">
        <v>49.5</v>
      </c>
      <c r="BL193" s="99">
        <v>9.94</v>
      </c>
      <c r="BM193" s="99">
        <v>11.579999999999998</v>
      </c>
    </row>
    <row r="194" spans="1:65" x14ac:dyDescent="0.15">
      <c r="A194" s="13">
        <v>4030020400</v>
      </c>
      <c r="B194" s="14" t="s">
        <v>534</v>
      </c>
      <c r="C194" s="14" t="s">
        <v>537</v>
      </c>
      <c r="D194" s="14" t="s">
        <v>538</v>
      </c>
      <c r="E194" s="99">
        <v>14.000436811565608</v>
      </c>
      <c r="F194" s="99">
        <v>5.135715410240496</v>
      </c>
      <c r="G194" s="99">
        <v>3.5560813410640066</v>
      </c>
      <c r="H194" s="99">
        <v>2.1637689956237001</v>
      </c>
      <c r="I194" s="99">
        <v>1.0288783485868496</v>
      </c>
      <c r="J194" s="99">
        <v>2.2628725528266647</v>
      </c>
      <c r="K194" s="99">
        <v>1.303337604985785</v>
      </c>
      <c r="L194" s="99">
        <v>1.1997474031683169</v>
      </c>
      <c r="M194" s="99">
        <v>3.7973678815866987</v>
      </c>
      <c r="N194" s="99">
        <v>2.9048498577956239</v>
      </c>
      <c r="O194" s="99">
        <v>0.6533130333307936</v>
      </c>
      <c r="P194" s="99">
        <v>1.7157843278180278</v>
      </c>
      <c r="Q194" s="99">
        <v>2.7653178270168617</v>
      </c>
      <c r="R194" s="99">
        <v>3.6974643768389455</v>
      </c>
      <c r="S194" s="99">
        <v>4.390627362485013</v>
      </c>
      <c r="T194" s="99">
        <v>2.4035677945441902</v>
      </c>
      <c r="U194" s="99">
        <v>3.4714687081536213</v>
      </c>
      <c r="V194" s="99">
        <v>1.3862176234647878</v>
      </c>
      <c r="W194" s="99">
        <v>1.9719547142330096</v>
      </c>
      <c r="X194" s="99">
        <v>1.9017226613893918</v>
      </c>
      <c r="Y194" s="99">
        <v>19.992965119880136</v>
      </c>
      <c r="Z194" s="99">
        <v>4.8359362726348882</v>
      </c>
      <c r="AA194" s="99">
        <v>3.1231986649218739</v>
      </c>
      <c r="AB194" s="99">
        <v>1.2487897182369352</v>
      </c>
      <c r="AC194" s="99">
        <v>3.0062630874569436</v>
      </c>
      <c r="AD194" s="99">
        <v>1.9455706228886112</v>
      </c>
      <c r="AE194" s="92">
        <v>783.17260204711147</v>
      </c>
      <c r="AF194" s="92">
        <v>439654.96821903554</v>
      </c>
      <c r="AG194" s="100">
        <v>3.9857364356958542</v>
      </c>
      <c r="AH194" s="92">
        <v>1569.5082130922874</v>
      </c>
      <c r="AI194" s="99" t="s">
        <v>829</v>
      </c>
      <c r="AJ194" s="99">
        <v>88.692018548718863</v>
      </c>
      <c r="AK194" s="99">
        <v>53.420575573003646</v>
      </c>
      <c r="AL194" s="99">
        <v>142.11259412172251</v>
      </c>
      <c r="AM194" s="99">
        <v>198.61965720306992</v>
      </c>
      <c r="AN194" s="99">
        <v>55.217683877291115</v>
      </c>
      <c r="AO194" s="101">
        <v>3.1876847901462297</v>
      </c>
      <c r="AP194" s="99">
        <v>128.43108162944719</v>
      </c>
      <c r="AQ194" s="99">
        <v>143.89796398093597</v>
      </c>
      <c r="AR194" s="99">
        <v>150.52440825180685</v>
      </c>
      <c r="AS194" s="99">
        <v>8.6711451118149245</v>
      </c>
      <c r="AT194" s="99">
        <v>508.12394628390575</v>
      </c>
      <c r="AU194" s="99">
        <v>4.3641387511743828</v>
      </c>
      <c r="AV194" s="99">
        <v>11.956901193551396</v>
      </c>
      <c r="AW194" s="99">
        <v>4.2771630113580565</v>
      </c>
      <c r="AX194" s="99">
        <v>12.062531989316035</v>
      </c>
      <c r="AY194" s="99">
        <v>30.136970978811551</v>
      </c>
      <c r="AZ194" s="99">
        <v>1.646799036290387</v>
      </c>
      <c r="BA194" s="99">
        <v>0.97611967667563004</v>
      </c>
      <c r="BB194" s="99">
        <v>26.074806478184893</v>
      </c>
      <c r="BC194" s="99">
        <v>27.952608359305206</v>
      </c>
      <c r="BD194" s="99">
        <v>24.769578833504795</v>
      </c>
      <c r="BE194" s="99">
        <v>33.250336392210123</v>
      </c>
      <c r="BF194" s="99">
        <v>90.082921540410894</v>
      </c>
      <c r="BG194" s="99">
        <v>12.994597834094357</v>
      </c>
      <c r="BH194" s="99">
        <v>11.319105437993505</v>
      </c>
      <c r="BI194" s="99">
        <v>9.9701228615343123</v>
      </c>
      <c r="BJ194" s="99">
        <v>3.0613084219359341</v>
      </c>
      <c r="BK194" s="99">
        <v>45.172622048458742</v>
      </c>
      <c r="BL194" s="99">
        <v>9.8568195520642092</v>
      </c>
      <c r="BM194" s="99">
        <v>12.113232256395065</v>
      </c>
    </row>
    <row r="195" spans="1:65" x14ac:dyDescent="0.15">
      <c r="A195" s="13">
        <v>4034780550</v>
      </c>
      <c r="B195" s="14" t="s">
        <v>534</v>
      </c>
      <c r="C195" s="14" t="s">
        <v>539</v>
      </c>
      <c r="D195" s="14" t="s">
        <v>540</v>
      </c>
      <c r="E195" s="99">
        <v>13.92</v>
      </c>
      <c r="F195" s="99">
        <v>4.88</v>
      </c>
      <c r="G195" s="99">
        <v>4.3600000000000003</v>
      </c>
      <c r="H195" s="99">
        <v>1.7766666666666666</v>
      </c>
      <c r="I195" s="99">
        <v>1.3233333333333333</v>
      </c>
      <c r="J195" s="99">
        <v>2.1633333333333336</v>
      </c>
      <c r="K195" s="99">
        <v>2.4233333333333333</v>
      </c>
      <c r="L195" s="99">
        <v>1.5666666666666664</v>
      </c>
      <c r="M195" s="99">
        <v>3.7933333333333334</v>
      </c>
      <c r="N195" s="99">
        <v>2.7733333333333334</v>
      </c>
      <c r="O195" s="99">
        <v>0.60666666666666658</v>
      </c>
      <c r="P195" s="99">
        <v>1.6766666666666667</v>
      </c>
      <c r="Q195" s="99">
        <v>3.313333333333333</v>
      </c>
      <c r="R195" s="99">
        <v>3.8533333333333335</v>
      </c>
      <c r="S195" s="99">
        <v>4.5533333333333337</v>
      </c>
      <c r="T195" s="99">
        <v>2.4566666666666666</v>
      </c>
      <c r="U195" s="99">
        <v>3.8566666666666669</v>
      </c>
      <c r="V195" s="99">
        <v>1.39</v>
      </c>
      <c r="W195" s="99">
        <v>2.0366666666666666</v>
      </c>
      <c r="X195" s="99">
        <v>2.1266666666666669</v>
      </c>
      <c r="Y195" s="99">
        <v>18.46</v>
      </c>
      <c r="Z195" s="99">
        <v>4.503333333333333</v>
      </c>
      <c r="AA195" s="99">
        <v>3.2533333333333334</v>
      </c>
      <c r="AB195" s="99">
        <v>1.1533333333333333</v>
      </c>
      <c r="AC195" s="99">
        <v>2.57</v>
      </c>
      <c r="AD195" s="99">
        <v>1.8633333333333333</v>
      </c>
      <c r="AE195" s="92">
        <v>726.27666666666664</v>
      </c>
      <c r="AF195" s="92">
        <v>258516.66666666666</v>
      </c>
      <c r="AG195" s="100">
        <v>4.7233333333334153</v>
      </c>
      <c r="AH195" s="92">
        <v>1014.2287704019121</v>
      </c>
      <c r="AI195" s="99" t="s">
        <v>829</v>
      </c>
      <c r="AJ195" s="99">
        <v>93.736864096688393</v>
      </c>
      <c r="AK195" s="99">
        <v>65.089361742370329</v>
      </c>
      <c r="AL195" s="99">
        <v>158.82622583905874</v>
      </c>
      <c r="AM195" s="99">
        <v>191.73685</v>
      </c>
      <c r="AN195" s="99">
        <v>39.666666666666664</v>
      </c>
      <c r="AO195" s="101">
        <v>3.6146666666666669</v>
      </c>
      <c r="AP195" s="99">
        <v>94.733333333333334</v>
      </c>
      <c r="AQ195" s="99">
        <v>86.5</v>
      </c>
      <c r="AR195" s="99">
        <v>80.416666666666671</v>
      </c>
      <c r="AS195" s="99">
        <v>11.233333333333334</v>
      </c>
      <c r="AT195" s="99">
        <v>445.73</v>
      </c>
      <c r="AU195" s="99">
        <v>5.3566666666666665</v>
      </c>
      <c r="AV195" s="99">
        <v>9.9966666666666679</v>
      </c>
      <c r="AW195" s="99">
        <v>3.9666666666666663</v>
      </c>
      <c r="AX195" s="99">
        <v>21.333333333333332</v>
      </c>
      <c r="AY195" s="99">
        <v>37.333333333333336</v>
      </c>
      <c r="AZ195" s="99">
        <v>2.5700000000000003</v>
      </c>
      <c r="BA195" s="99">
        <v>1.1066666666666667</v>
      </c>
      <c r="BB195" s="99">
        <v>12</v>
      </c>
      <c r="BC195" s="99">
        <v>29.533333333333331</v>
      </c>
      <c r="BD195" s="99">
        <v>23.656666666666666</v>
      </c>
      <c r="BE195" s="99">
        <v>35.186666666666667</v>
      </c>
      <c r="BF195" s="99">
        <v>64.556666666666672</v>
      </c>
      <c r="BG195" s="99">
        <v>15.983333333333334</v>
      </c>
      <c r="BH195" s="99">
        <v>9.2733333333333334</v>
      </c>
      <c r="BI195" s="99">
        <v>6.126666666666666</v>
      </c>
      <c r="BJ195" s="99">
        <v>2.4133333333333336</v>
      </c>
      <c r="BK195" s="99">
        <v>37</v>
      </c>
      <c r="BL195" s="99">
        <v>9.1733333333333338</v>
      </c>
      <c r="BM195" s="99">
        <v>7.0766666666666671</v>
      </c>
    </row>
    <row r="196" spans="1:65" x14ac:dyDescent="0.15">
      <c r="A196" s="13">
        <v>4036420675</v>
      </c>
      <c r="B196" s="14" t="s">
        <v>534</v>
      </c>
      <c r="C196" s="14" t="s">
        <v>541</v>
      </c>
      <c r="D196" s="14" t="s">
        <v>888</v>
      </c>
      <c r="E196" s="99">
        <v>14.073253951776858</v>
      </c>
      <c r="F196" s="99">
        <v>5.0959835475027289</v>
      </c>
      <c r="G196" s="99">
        <v>4.9650399904338878</v>
      </c>
      <c r="H196" s="99">
        <v>1.5111282143128439</v>
      </c>
      <c r="I196" s="99">
        <v>1.1862946058452086</v>
      </c>
      <c r="J196" s="99">
        <v>2.221085443682322</v>
      </c>
      <c r="K196" s="99">
        <v>2.1471967602809912</v>
      </c>
      <c r="L196" s="99">
        <v>1.2993803447427357</v>
      </c>
      <c r="M196" s="99">
        <v>3.7620169592554036</v>
      </c>
      <c r="N196" s="99">
        <v>5.1364563473912188</v>
      </c>
      <c r="O196" s="99">
        <v>0.5755385990491958</v>
      </c>
      <c r="P196" s="99">
        <v>1.757219093895275</v>
      </c>
      <c r="Q196" s="99">
        <v>4.04011039344691</v>
      </c>
      <c r="R196" s="99">
        <v>3.9224010512875034</v>
      </c>
      <c r="S196" s="99">
        <v>4.38397399309354</v>
      </c>
      <c r="T196" s="99">
        <v>2.4969255637213466</v>
      </c>
      <c r="U196" s="99">
        <v>4.4200215862891055</v>
      </c>
      <c r="V196" s="99">
        <v>1.3685767765602073</v>
      </c>
      <c r="W196" s="99">
        <v>2.2261687418228679</v>
      </c>
      <c r="X196" s="99">
        <v>2.5934788841976011</v>
      </c>
      <c r="Y196" s="99">
        <v>19.170057249260541</v>
      </c>
      <c r="Z196" s="99">
        <v>5.0013069260593808</v>
      </c>
      <c r="AA196" s="99">
        <v>3.1641298091561225</v>
      </c>
      <c r="AB196" s="99">
        <v>1.445148234429513</v>
      </c>
      <c r="AC196" s="99">
        <v>3.4997934638279702</v>
      </c>
      <c r="AD196" s="99">
        <v>1.8516432707273391</v>
      </c>
      <c r="AE196" s="92">
        <v>1224.6435946015065</v>
      </c>
      <c r="AF196" s="92">
        <v>410667.61758034676</v>
      </c>
      <c r="AG196" s="100">
        <v>4.1781274702244025</v>
      </c>
      <c r="AH196" s="92">
        <v>1499.9159116457138</v>
      </c>
      <c r="AI196" s="99" t="s">
        <v>829</v>
      </c>
      <c r="AJ196" s="99">
        <v>97.294385876358078</v>
      </c>
      <c r="AK196" s="99">
        <v>58.297746693565465</v>
      </c>
      <c r="AL196" s="99">
        <v>155.59213256992354</v>
      </c>
      <c r="AM196" s="99">
        <v>191.44709806247761</v>
      </c>
      <c r="AN196" s="99">
        <v>45.008263972943183</v>
      </c>
      <c r="AO196" s="101">
        <v>3.4300763627609783</v>
      </c>
      <c r="AP196" s="99">
        <v>118.369145232804</v>
      </c>
      <c r="AQ196" s="99">
        <v>96.870894108370237</v>
      </c>
      <c r="AR196" s="99">
        <v>98.283929825483042</v>
      </c>
      <c r="AS196" s="99">
        <v>9.6675380642911897</v>
      </c>
      <c r="AT196" s="99">
        <v>500.01379591851673</v>
      </c>
      <c r="AU196" s="99">
        <v>5.1368576211024184</v>
      </c>
      <c r="AV196" s="99">
        <v>9.1761755430566563</v>
      </c>
      <c r="AW196" s="99">
        <v>4.4682088813836893</v>
      </c>
      <c r="AX196" s="99">
        <v>20.096485239322991</v>
      </c>
      <c r="AY196" s="99">
        <v>42.041603881110554</v>
      </c>
      <c r="AZ196" s="99">
        <v>1.8637357284333869</v>
      </c>
      <c r="BA196" s="99">
        <v>0.97186184851106183</v>
      </c>
      <c r="BB196" s="99">
        <v>14.645364615696943</v>
      </c>
      <c r="BC196" s="99">
        <v>53.854552648722837</v>
      </c>
      <c r="BD196" s="99">
        <v>30.024816414345342</v>
      </c>
      <c r="BE196" s="99">
        <v>38.985350611146252</v>
      </c>
      <c r="BF196" s="99">
        <v>78.957710055432713</v>
      </c>
      <c r="BG196" s="99">
        <v>1.6358917729651241</v>
      </c>
      <c r="BH196" s="99">
        <v>10.782770662910698</v>
      </c>
      <c r="BI196" s="99">
        <v>13.782342576070375</v>
      </c>
      <c r="BJ196" s="99">
        <v>4.3810020276795321</v>
      </c>
      <c r="BK196" s="99">
        <v>52.361701602207688</v>
      </c>
      <c r="BL196" s="99">
        <v>9.9376033507440784</v>
      </c>
      <c r="BM196" s="99">
        <v>9.8289367579876323</v>
      </c>
    </row>
    <row r="197" spans="1:65" x14ac:dyDescent="0.15">
      <c r="A197" s="13">
        <v>4036420700</v>
      </c>
      <c r="B197" s="14" t="s">
        <v>534</v>
      </c>
      <c r="C197" s="14" t="s">
        <v>541</v>
      </c>
      <c r="D197" s="14" t="s">
        <v>543</v>
      </c>
      <c r="E197" s="99">
        <v>12.72</v>
      </c>
      <c r="F197" s="99">
        <v>4.7299999999999995</v>
      </c>
      <c r="G197" s="99">
        <v>4.3366666666666669</v>
      </c>
      <c r="H197" s="99">
        <v>1.5066666666666668</v>
      </c>
      <c r="I197" s="99">
        <v>1.0033333333333334</v>
      </c>
      <c r="J197" s="99">
        <v>2.3433333333333333</v>
      </c>
      <c r="K197" s="99">
        <v>2.0399999999999996</v>
      </c>
      <c r="L197" s="99">
        <v>1.1599999999999999</v>
      </c>
      <c r="M197" s="99">
        <v>3.6666666666666665</v>
      </c>
      <c r="N197" s="99">
        <v>2.7133333333333334</v>
      </c>
      <c r="O197" s="99">
        <v>0.58333333333333337</v>
      </c>
      <c r="P197" s="99">
        <v>1.5999999999999999</v>
      </c>
      <c r="Q197" s="99">
        <v>3.2300000000000004</v>
      </c>
      <c r="R197" s="99">
        <v>3.3166666666666664</v>
      </c>
      <c r="S197" s="99">
        <v>4.7166666666666668</v>
      </c>
      <c r="T197" s="99">
        <v>2.9833333333333329</v>
      </c>
      <c r="U197" s="99">
        <v>3.9033333333333338</v>
      </c>
      <c r="V197" s="99">
        <v>1.1166666666666665</v>
      </c>
      <c r="W197" s="99">
        <v>1.8733333333333333</v>
      </c>
      <c r="X197" s="99">
        <v>2.0733333333333337</v>
      </c>
      <c r="Y197" s="99">
        <v>20.256666666666664</v>
      </c>
      <c r="Z197" s="99">
        <v>4.28</v>
      </c>
      <c r="AA197" s="99">
        <v>2.93</v>
      </c>
      <c r="AB197" s="99">
        <v>1.0033333333333332</v>
      </c>
      <c r="AC197" s="99">
        <v>2.9333333333333336</v>
      </c>
      <c r="AD197" s="99">
        <v>1.8533333333333335</v>
      </c>
      <c r="AE197" s="92">
        <v>859.73333333333323</v>
      </c>
      <c r="AF197" s="92">
        <v>333325.33333333331</v>
      </c>
      <c r="AG197" s="100">
        <v>4.7957333333334482</v>
      </c>
      <c r="AH197" s="92">
        <v>1317.3388694855187</v>
      </c>
      <c r="AI197" s="99" t="s">
        <v>829</v>
      </c>
      <c r="AJ197" s="99">
        <v>90.039502588708672</v>
      </c>
      <c r="AK197" s="99">
        <v>66.602442066357028</v>
      </c>
      <c r="AL197" s="99">
        <v>156.64194465506569</v>
      </c>
      <c r="AM197" s="99">
        <v>195.02119999999999</v>
      </c>
      <c r="AN197" s="99">
        <v>56.32</v>
      </c>
      <c r="AO197" s="101">
        <v>3.3610000000000002</v>
      </c>
      <c r="AP197" s="99">
        <v>115.53333333333335</v>
      </c>
      <c r="AQ197" s="99">
        <v>111.15666666666668</v>
      </c>
      <c r="AR197" s="99">
        <v>120.91666666666667</v>
      </c>
      <c r="AS197" s="99">
        <v>10.046666666666667</v>
      </c>
      <c r="AT197" s="99">
        <v>460.34666666666664</v>
      </c>
      <c r="AU197" s="99">
        <v>6.0066666666666677</v>
      </c>
      <c r="AV197" s="99">
        <v>10.223333333333334</v>
      </c>
      <c r="AW197" s="99">
        <v>4.1966666666666663</v>
      </c>
      <c r="AX197" s="99">
        <v>15.800000000000002</v>
      </c>
      <c r="AY197" s="99">
        <v>43</v>
      </c>
      <c r="AZ197" s="99">
        <v>2.0033333333333334</v>
      </c>
      <c r="BA197" s="99">
        <v>1.0466666666666669</v>
      </c>
      <c r="BB197" s="99">
        <v>12.756666666666666</v>
      </c>
      <c r="BC197" s="99">
        <v>21.099999999999998</v>
      </c>
      <c r="BD197" s="99">
        <v>13.18</v>
      </c>
      <c r="BE197" s="99">
        <v>18.016666666666666</v>
      </c>
      <c r="BF197" s="99">
        <v>54.413333333333334</v>
      </c>
      <c r="BG197" s="99">
        <v>7.6111111111111107</v>
      </c>
      <c r="BH197" s="99">
        <v>9</v>
      </c>
      <c r="BI197" s="99">
        <v>12.333333333333334</v>
      </c>
      <c r="BJ197" s="99">
        <v>2.5433333333333334</v>
      </c>
      <c r="BK197" s="99">
        <v>54.006666666666661</v>
      </c>
      <c r="BL197" s="99">
        <v>9.5566666666666666</v>
      </c>
      <c r="BM197" s="99">
        <v>9.1</v>
      </c>
    </row>
    <row r="198" spans="1:65" x14ac:dyDescent="0.15">
      <c r="A198" s="13">
        <v>4038620712</v>
      </c>
      <c r="B198" s="14" t="s">
        <v>534</v>
      </c>
      <c r="C198" s="14" t="s">
        <v>544</v>
      </c>
      <c r="D198" s="14" t="s">
        <v>545</v>
      </c>
      <c r="E198" s="99">
        <v>13.76</v>
      </c>
      <c r="F198" s="99">
        <v>4.4866666666666664</v>
      </c>
      <c r="G198" s="99">
        <v>4.4233333333333329</v>
      </c>
      <c r="H198" s="99">
        <v>1.2766666666666666</v>
      </c>
      <c r="I198" s="99">
        <v>1.1566666666666667</v>
      </c>
      <c r="J198" s="99">
        <v>2.4033333333333329</v>
      </c>
      <c r="K198" s="99">
        <v>2.3266666666666667</v>
      </c>
      <c r="L198" s="99">
        <v>1.1100000000000001</v>
      </c>
      <c r="M198" s="99">
        <v>3.7733333333333334</v>
      </c>
      <c r="N198" s="99">
        <v>3.0066666666666664</v>
      </c>
      <c r="O198" s="99">
        <v>0.60333333333333339</v>
      </c>
      <c r="P198" s="99">
        <v>1.67</v>
      </c>
      <c r="Q198" s="99">
        <v>3.6266666666666665</v>
      </c>
      <c r="R198" s="99">
        <v>3.9233333333333333</v>
      </c>
      <c r="S198" s="99">
        <v>5.2366666666666672</v>
      </c>
      <c r="T198" s="99">
        <v>2.2466666666666666</v>
      </c>
      <c r="U198" s="99">
        <v>4.9800000000000004</v>
      </c>
      <c r="V198" s="99">
        <v>1.4766666666666666</v>
      </c>
      <c r="W198" s="99">
        <v>2.02</v>
      </c>
      <c r="X198" s="99">
        <v>2.1033333333333335</v>
      </c>
      <c r="Y198" s="99">
        <v>20.503333333333334</v>
      </c>
      <c r="Z198" s="99">
        <v>4.8133333333333326</v>
      </c>
      <c r="AA198" s="99">
        <v>3.0866666666666664</v>
      </c>
      <c r="AB198" s="99">
        <v>1.4466666666666665</v>
      </c>
      <c r="AC198" s="99">
        <v>2.92</v>
      </c>
      <c r="AD198" s="99">
        <v>1.9833333333333334</v>
      </c>
      <c r="AE198" s="92">
        <v>545.55666666666673</v>
      </c>
      <c r="AF198" s="92">
        <v>345600</v>
      </c>
      <c r="AG198" s="100">
        <v>4.8750000000000071</v>
      </c>
      <c r="AH198" s="92">
        <v>1373.7776674147754</v>
      </c>
      <c r="AI198" s="99" t="s">
        <v>829</v>
      </c>
      <c r="AJ198" s="99">
        <v>95.262667676527926</v>
      </c>
      <c r="AK198" s="99">
        <v>76.457229865351181</v>
      </c>
      <c r="AL198" s="99">
        <v>171.71989754187911</v>
      </c>
      <c r="AM198" s="99">
        <v>195.95869999999999</v>
      </c>
      <c r="AN198" s="99">
        <v>67.553333333333327</v>
      </c>
      <c r="AO198" s="101">
        <v>3.6419999999999999</v>
      </c>
      <c r="AP198" s="99">
        <v>116.39</v>
      </c>
      <c r="AQ198" s="99">
        <v>72.74666666666667</v>
      </c>
      <c r="AR198" s="99">
        <v>116.10000000000001</v>
      </c>
      <c r="AS198" s="99">
        <v>10.17</v>
      </c>
      <c r="AT198" s="99">
        <v>509.17666666666668</v>
      </c>
      <c r="AU198" s="99">
        <v>4.99</v>
      </c>
      <c r="AV198" s="99">
        <v>11.133333333333333</v>
      </c>
      <c r="AW198" s="99">
        <v>5.14</v>
      </c>
      <c r="AX198" s="99">
        <v>14.723333333333334</v>
      </c>
      <c r="AY198" s="99">
        <v>35.666666666666664</v>
      </c>
      <c r="AZ198" s="99">
        <v>2.3199999999999998</v>
      </c>
      <c r="BA198" s="99">
        <v>1.3266666666666667</v>
      </c>
      <c r="BB198" s="99">
        <v>17.666666666666668</v>
      </c>
      <c r="BC198" s="99">
        <v>21.933333333333334</v>
      </c>
      <c r="BD198" s="99">
        <v>15.32</v>
      </c>
      <c r="BE198" s="99">
        <v>20.313333333333333</v>
      </c>
      <c r="BF198" s="99">
        <v>73.89</v>
      </c>
      <c r="BG198" s="99">
        <v>8.1388888888888875</v>
      </c>
      <c r="BH198" s="99">
        <v>10.949999999999998</v>
      </c>
      <c r="BI198" s="99">
        <v>13.333333333333334</v>
      </c>
      <c r="BJ198" s="99">
        <v>2.5533333333333332</v>
      </c>
      <c r="BK198" s="99">
        <v>46.733333333333327</v>
      </c>
      <c r="BL198" s="99">
        <v>9.67</v>
      </c>
      <c r="BM198" s="99">
        <v>7.0633333333333335</v>
      </c>
    </row>
    <row r="199" spans="1:65" x14ac:dyDescent="0.15">
      <c r="A199" s="13">
        <v>4046140800</v>
      </c>
      <c r="B199" s="14" t="s">
        <v>534</v>
      </c>
      <c r="C199" s="14" t="s">
        <v>546</v>
      </c>
      <c r="D199" s="14" t="s">
        <v>548</v>
      </c>
      <c r="E199" s="99">
        <v>13.516666666666666</v>
      </c>
      <c r="F199" s="99">
        <v>4.4466666666666663</v>
      </c>
      <c r="G199" s="99">
        <v>4.793333333333333</v>
      </c>
      <c r="H199" s="99">
        <v>1.4566666666666663</v>
      </c>
      <c r="I199" s="99">
        <v>0.91999999999999993</v>
      </c>
      <c r="J199" s="99">
        <v>2.5666666666666664</v>
      </c>
      <c r="K199" s="99">
        <v>1.9733333333333334</v>
      </c>
      <c r="L199" s="99">
        <v>1.1100000000000001</v>
      </c>
      <c r="M199" s="99">
        <v>3.8033333333333332</v>
      </c>
      <c r="N199" s="99">
        <v>2.8866666666666667</v>
      </c>
      <c r="O199" s="99">
        <v>0.58666666666666656</v>
      </c>
      <c r="P199" s="99">
        <v>1.7733333333333334</v>
      </c>
      <c r="Q199" s="99">
        <v>3.86</v>
      </c>
      <c r="R199" s="99">
        <v>3.5733333333333328</v>
      </c>
      <c r="S199" s="99">
        <v>4.6633333333333331</v>
      </c>
      <c r="T199" s="99">
        <v>2.2733333333333334</v>
      </c>
      <c r="U199" s="99">
        <v>3.793333333333333</v>
      </c>
      <c r="V199" s="99">
        <v>1.36</v>
      </c>
      <c r="W199" s="99">
        <v>1.8433333333333335</v>
      </c>
      <c r="X199" s="99">
        <v>1.9666666666666668</v>
      </c>
      <c r="Y199" s="99">
        <v>18.916666666666668</v>
      </c>
      <c r="Z199" s="99">
        <v>5.419999999999999</v>
      </c>
      <c r="AA199" s="99">
        <v>2.9766666666666666</v>
      </c>
      <c r="AB199" s="99">
        <v>1.3800000000000001</v>
      </c>
      <c r="AC199" s="99">
        <v>2.7366666666666668</v>
      </c>
      <c r="AD199" s="99">
        <v>2.1</v>
      </c>
      <c r="AE199" s="92">
        <v>852.16666666666663</v>
      </c>
      <c r="AF199" s="92">
        <v>313412.66666666669</v>
      </c>
      <c r="AG199" s="100">
        <v>4.8139444444444255</v>
      </c>
      <c r="AH199" s="92">
        <v>1244.7684554445532</v>
      </c>
      <c r="AI199" s="99" t="s">
        <v>829</v>
      </c>
      <c r="AJ199" s="99">
        <v>90.898973257728514</v>
      </c>
      <c r="AK199" s="99">
        <v>68.433348400432592</v>
      </c>
      <c r="AL199" s="99">
        <v>159.33232165816111</v>
      </c>
      <c r="AM199" s="99">
        <v>190.78734999999998</v>
      </c>
      <c r="AN199" s="99">
        <v>60.4</v>
      </c>
      <c r="AO199" s="101">
        <v>3.2343333333333333</v>
      </c>
      <c r="AP199" s="99">
        <v>105.72333333333334</v>
      </c>
      <c r="AQ199" s="99">
        <v>126.64666666666666</v>
      </c>
      <c r="AR199" s="99">
        <v>101.5</v>
      </c>
      <c r="AS199" s="99">
        <v>9.6866666666666656</v>
      </c>
      <c r="AT199" s="99">
        <v>472.90666666666669</v>
      </c>
      <c r="AU199" s="99">
        <v>4.4166666666666661</v>
      </c>
      <c r="AV199" s="99">
        <v>10.983333333333334</v>
      </c>
      <c r="AW199" s="99">
        <v>4.63</v>
      </c>
      <c r="AX199" s="99">
        <v>20.776666666666667</v>
      </c>
      <c r="AY199" s="99">
        <v>43.676666666666669</v>
      </c>
      <c r="AZ199" s="99">
        <v>1.9466666666666665</v>
      </c>
      <c r="BA199" s="99">
        <v>1.0966666666666667</v>
      </c>
      <c r="BB199" s="99">
        <v>14.453333333333333</v>
      </c>
      <c r="BC199" s="99">
        <v>29.27333333333333</v>
      </c>
      <c r="BD199" s="99">
        <v>24.133333333333336</v>
      </c>
      <c r="BE199" s="99">
        <v>28.356666666666666</v>
      </c>
      <c r="BF199" s="99">
        <v>93.54</v>
      </c>
      <c r="BG199" s="99">
        <v>8.3291666666666675</v>
      </c>
      <c r="BH199" s="99">
        <v>9.9066666666666663</v>
      </c>
      <c r="BI199" s="99">
        <v>15.266666666666666</v>
      </c>
      <c r="BJ199" s="99">
        <v>3.0633333333333339</v>
      </c>
      <c r="BK199" s="99">
        <v>63.4</v>
      </c>
      <c r="BL199" s="99">
        <v>9.8033333333333328</v>
      </c>
      <c r="BM199" s="99">
        <v>8.5900000000000016</v>
      </c>
    </row>
    <row r="200" spans="1:65" x14ac:dyDescent="0.15">
      <c r="A200" s="13">
        <v>4121660400</v>
      </c>
      <c r="B200" s="14" t="s">
        <v>549</v>
      </c>
      <c r="C200" s="14" t="s">
        <v>852</v>
      </c>
      <c r="D200" s="14" t="s">
        <v>853</v>
      </c>
      <c r="E200" s="99">
        <v>12.588044352830186</v>
      </c>
      <c r="F200" s="99">
        <v>5.7420262138883045</v>
      </c>
      <c r="G200" s="99">
        <v>5.0124389099122899</v>
      </c>
      <c r="H200" s="99">
        <v>0.97913361101355412</v>
      </c>
      <c r="I200" s="99">
        <v>1.1224278430728367</v>
      </c>
      <c r="J200" s="99">
        <v>2.9103743555263244</v>
      </c>
      <c r="K200" s="99">
        <v>3.0276376410167338</v>
      </c>
      <c r="L200" s="99">
        <v>1.1283371561790696</v>
      </c>
      <c r="M200" s="99">
        <v>4.7689589680050561</v>
      </c>
      <c r="N200" s="99">
        <v>3.2675955829750039</v>
      </c>
      <c r="O200" s="99">
        <v>0.69277604865640774</v>
      </c>
      <c r="P200" s="99">
        <v>1.5600353360200951</v>
      </c>
      <c r="Q200" s="99">
        <v>3.8077137029119914</v>
      </c>
      <c r="R200" s="99">
        <v>4.1102362617462367</v>
      </c>
      <c r="S200" s="99">
        <v>6.4282053483989792</v>
      </c>
      <c r="T200" s="99">
        <v>3.7879351265520529</v>
      </c>
      <c r="U200" s="99">
        <v>5.1003843871530217</v>
      </c>
      <c r="V200" s="99">
        <v>1.4641691571579425</v>
      </c>
      <c r="W200" s="99">
        <v>2.4914733375020384</v>
      </c>
      <c r="X200" s="99">
        <v>2.1408781210843744</v>
      </c>
      <c r="Y200" s="99">
        <v>21.478018439596479</v>
      </c>
      <c r="Z200" s="99">
        <v>6.2590221135327937</v>
      </c>
      <c r="AA200" s="99">
        <v>3.395700669878595</v>
      </c>
      <c r="AB200" s="99">
        <v>1.8217565326429259</v>
      </c>
      <c r="AC200" s="99">
        <v>3.3742412903941328</v>
      </c>
      <c r="AD200" s="99">
        <v>2.1678179273004399</v>
      </c>
      <c r="AE200" s="92">
        <v>1484.4410066894027</v>
      </c>
      <c r="AF200" s="92">
        <v>654270.50149676984</v>
      </c>
      <c r="AG200" s="100">
        <v>4.7764240756867808</v>
      </c>
      <c r="AH200" s="92">
        <v>2567.0146514510875</v>
      </c>
      <c r="AI200" s="99" t="s">
        <v>829</v>
      </c>
      <c r="AJ200" s="99">
        <v>172.54692216024924</v>
      </c>
      <c r="AK200" s="99">
        <v>80.348559888843624</v>
      </c>
      <c r="AL200" s="99">
        <v>252.89548204909286</v>
      </c>
      <c r="AM200" s="99">
        <v>178.388803328064</v>
      </c>
      <c r="AN200" s="99">
        <v>108.99605745602662</v>
      </c>
      <c r="AO200" s="101">
        <v>4.5472482697419894</v>
      </c>
      <c r="AP200" s="99">
        <v>101.46655568104988</v>
      </c>
      <c r="AQ200" s="99">
        <v>106.06658477178753</v>
      </c>
      <c r="AR200" s="99">
        <v>142.16457467082355</v>
      </c>
      <c r="AS200" s="99">
        <v>10.552322462282438</v>
      </c>
      <c r="AT200" s="99">
        <v>339.45517344776687</v>
      </c>
      <c r="AU200" s="99">
        <v>5.6546773361592235</v>
      </c>
      <c r="AV200" s="99">
        <v>12.126790203564093</v>
      </c>
      <c r="AW200" s="99">
        <v>4.3693060895149065</v>
      </c>
      <c r="AX200" s="99">
        <v>28.566116271901333</v>
      </c>
      <c r="AY200" s="99">
        <v>45.096969754166089</v>
      </c>
      <c r="AZ200" s="99">
        <v>3.2029495414084703</v>
      </c>
      <c r="BA200" s="99">
        <v>1.4153778486930448</v>
      </c>
      <c r="BB200" s="99">
        <v>22.194164104459645</v>
      </c>
      <c r="BC200" s="99">
        <v>27.43634415130828</v>
      </c>
      <c r="BD200" s="99">
        <v>22.598574780849628</v>
      </c>
      <c r="BE200" s="99">
        <v>25.392280172852697</v>
      </c>
      <c r="BF200" s="99">
        <v>110.27350655829842</v>
      </c>
      <c r="BG200" s="99">
        <v>7.8534129752545594</v>
      </c>
      <c r="BH200" s="99">
        <v>10.249486967151332</v>
      </c>
      <c r="BI200" s="99">
        <v>19.080798048977925</v>
      </c>
      <c r="BJ200" s="99">
        <v>2.8787521622759833</v>
      </c>
      <c r="BK200" s="99">
        <v>59.500848377621431</v>
      </c>
      <c r="BL200" s="99">
        <v>10.35857403619953</v>
      </c>
      <c r="BM200" s="99">
        <v>10.342050055071651</v>
      </c>
    </row>
    <row r="201" spans="1:65" x14ac:dyDescent="0.15">
      <c r="A201" s="13">
        <v>4138900600</v>
      </c>
      <c r="B201" s="14" t="s">
        <v>549</v>
      </c>
      <c r="C201" s="14" t="s">
        <v>550</v>
      </c>
      <c r="D201" s="14" t="s">
        <v>551</v>
      </c>
      <c r="E201" s="99">
        <v>12.146666666666667</v>
      </c>
      <c r="F201" s="99">
        <v>5.583333333333333</v>
      </c>
      <c r="G201" s="99">
        <v>5.0066666666666668</v>
      </c>
      <c r="H201" s="99">
        <v>1.28</v>
      </c>
      <c r="I201" s="99">
        <v>1.1599999999999999</v>
      </c>
      <c r="J201" s="99">
        <v>2.8766666666666669</v>
      </c>
      <c r="K201" s="99">
        <v>2.75</v>
      </c>
      <c r="L201" s="99">
        <v>1.1833333333333333</v>
      </c>
      <c r="M201" s="99">
        <v>4.79</v>
      </c>
      <c r="N201" s="99">
        <v>3.6033333333333331</v>
      </c>
      <c r="O201" s="99">
        <v>0.71666666666666667</v>
      </c>
      <c r="P201" s="99">
        <v>1.58</v>
      </c>
      <c r="Q201" s="99">
        <v>3.793333333333333</v>
      </c>
      <c r="R201" s="99">
        <v>4.1000000000000005</v>
      </c>
      <c r="S201" s="99">
        <v>6.4833333333333334</v>
      </c>
      <c r="T201" s="99">
        <v>3.8533333333333331</v>
      </c>
      <c r="U201" s="99">
        <v>5.0699999999999994</v>
      </c>
      <c r="V201" s="99">
        <v>1.4666666666666668</v>
      </c>
      <c r="W201" s="99">
        <v>2.3933333333333331</v>
      </c>
      <c r="X201" s="99">
        <v>2.17</v>
      </c>
      <c r="Y201" s="99">
        <v>18.903333333333336</v>
      </c>
      <c r="Z201" s="99">
        <v>6.1566666666666663</v>
      </c>
      <c r="AA201" s="99">
        <v>3.39</v>
      </c>
      <c r="AB201" s="99">
        <v>1.7833333333333332</v>
      </c>
      <c r="AC201" s="99">
        <v>3.3733333333333335</v>
      </c>
      <c r="AD201" s="99">
        <v>2.2033333333333336</v>
      </c>
      <c r="AE201" s="92">
        <v>2635.8033333333337</v>
      </c>
      <c r="AF201" s="92">
        <v>661664</v>
      </c>
      <c r="AG201" s="100">
        <v>4.7684615383333604</v>
      </c>
      <c r="AH201" s="92">
        <v>2599.0157655878861</v>
      </c>
      <c r="AI201" s="99" t="s">
        <v>829</v>
      </c>
      <c r="AJ201" s="99">
        <v>80.743907227777783</v>
      </c>
      <c r="AK201" s="99">
        <v>76.635738154952051</v>
      </c>
      <c r="AL201" s="99">
        <v>157.37964538272985</v>
      </c>
      <c r="AM201" s="99">
        <v>181.33105</v>
      </c>
      <c r="AN201" s="99">
        <v>69.563333333333333</v>
      </c>
      <c r="AO201" s="101">
        <v>4.7203333333333335</v>
      </c>
      <c r="AP201" s="99">
        <v>122.47666666666667</v>
      </c>
      <c r="AQ201" s="99">
        <v>142.04333333333332</v>
      </c>
      <c r="AR201" s="99">
        <v>113.83333333333333</v>
      </c>
      <c r="AS201" s="99">
        <v>10.763333333333334</v>
      </c>
      <c r="AT201" s="99">
        <v>435.27666666666664</v>
      </c>
      <c r="AU201" s="99">
        <v>6.5333333333333341</v>
      </c>
      <c r="AV201" s="99">
        <v>12.643333333333333</v>
      </c>
      <c r="AW201" s="99">
        <v>4.8766666666666669</v>
      </c>
      <c r="AX201" s="99">
        <v>39.583333333333336</v>
      </c>
      <c r="AY201" s="99">
        <v>56.609999999999992</v>
      </c>
      <c r="AZ201" s="99">
        <v>3.3200000000000003</v>
      </c>
      <c r="BA201" s="99">
        <v>1.39</v>
      </c>
      <c r="BB201" s="99">
        <v>17.733333333333334</v>
      </c>
      <c r="BC201" s="99">
        <v>32.880000000000003</v>
      </c>
      <c r="BD201" s="99">
        <v>22.22</v>
      </c>
      <c r="BE201" s="99">
        <v>27.91</v>
      </c>
      <c r="BF201" s="99">
        <v>81.216666666666654</v>
      </c>
      <c r="BG201" s="99">
        <v>7.6944444444444438</v>
      </c>
      <c r="BH201" s="99">
        <v>13.5</v>
      </c>
      <c r="BI201" s="99">
        <v>17.25</v>
      </c>
      <c r="BJ201" s="99">
        <v>3.64</v>
      </c>
      <c r="BK201" s="99">
        <v>73.5</v>
      </c>
      <c r="BL201" s="99">
        <v>10.46</v>
      </c>
      <c r="BM201" s="99">
        <v>9.7633333333333336</v>
      </c>
    </row>
    <row r="202" spans="1:65" x14ac:dyDescent="0.15">
      <c r="A202" s="13">
        <v>4210900075</v>
      </c>
      <c r="B202" s="14" t="s">
        <v>552</v>
      </c>
      <c r="C202" s="14" t="s">
        <v>553</v>
      </c>
      <c r="D202" s="14" t="s">
        <v>554</v>
      </c>
      <c r="E202" s="99">
        <v>15.796666666666667</v>
      </c>
      <c r="F202" s="99">
        <v>4.6933333333333334</v>
      </c>
      <c r="G202" s="99">
        <v>5.1733333333333329</v>
      </c>
      <c r="H202" s="99">
        <v>1.6066666666666667</v>
      </c>
      <c r="I202" s="99">
        <v>1.2533333333333332</v>
      </c>
      <c r="J202" s="99">
        <v>2.5566666666666666</v>
      </c>
      <c r="K202" s="99">
        <v>2.1133333333333333</v>
      </c>
      <c r="L202" s="99">
        <v>1.3</v>
      </c>
      <c r="M202" s="99">
        <v>4.45</v>
      </c>
      <c r="N202" s="99">
        <v>3.28</v>
      </c>
      <c r="O202" s="99">
        <v>0.53</v>
      </c>
      <c r="P202" s="99">
        <v>1.6166666666666665</v>
      </c>
      <c r="Q202" s="99">
        <v>3.8566666666666669</v>
      </c>
      <c r="R202" s="99">
        <v>3.7366666666666668</v>
      </c>
      <c r="S202" s="99">
        <v>3.8966666666666669</v>
      </c>
      <c r="T202" s="99">
        <v>2.3466666666666671</v>
      </c>
      <c r="U202" s="99">
        <v>4.13</v>
      </c>
      <c r="V202" s="99">
        <v>1.25</v>
      </c>
      <c r="W202" s="99">
        <v>2.06</v>
      </c>
      <c r="X202" s="99">
        <v>1.75</v>
      </c>
      <c r="Y202" s="99">
        <v>20.036666666666665</v>
      </c>
      <c r="Z202" s="99">
        <v>5.7166666666666659</v>
      </c>
      <c r="AA202" s="99">
        <v>3.1233333333333335</v>
      </c>
      <c r="AB202" s="99">
        <v>1.2333333333333334</v>
      </c>
      <c r="AC202" s="99">
        <v>3.5966666666666662</v>
      </c>
      <c r="AD202" s="99">
        <v>2.17</v>
      </c>
      <c r="AE202" s="92">
        <v>1679.4233333333334</v>
      </c>
      <c r="AF202" s="92">
        <v>485338.66666666669</v>
      </c>
      <c r="AG202" s="100">
        <v>4.7100000000000968</v>
      </c>
      <c r="AH202" s="92">
        <v>1898.1419329525827</v>
      </c>
      <c r="AI202" s="99" t="s">
        <v>829</v>
      </c>
      <c r="AJ202" s="99">
        <v>99.245941138888895</v>
      </c>
      <c r="AK202" s="99">
        <v>82.352578183264313</v>
      </c>
      <c r="AL202" s="99">
        <v>181.59851932215321</v>
      </c>
      <c r="AM202" s="99">
        <v>193.11419999999998</v>
      </c>
      <c r="AN202" s="99">
        <v>57.04999999999999</v>
      </c>
      <c r="AO202" s="101">
        <v>4.1236666666666668</v>
      </c>
      <c r="AP202" s="99">
        <v>108.43333333333334</v>
      </c>
      <c r="AQ202" s="99">
        <v>107.2</v>
      </c>
      <c r="AR202" s="99">
        <v>115.91666666666667</v>
      </c>
      <c r="AS202" s="99">
        <v>9.8833333333333329</v>
      </c>
      <c r="AT202" s="99">
        <v>490.60999999999996</v>
      </c>
      <c r="AU202" s="99">
        <v>6.4233333333333329</v>
      </c>
      <c r="AV202" s="99">
        <v>11.016666666666667</v>
      </c>
      <c r="AW202" s="99">
        <v>6.2866666666666662</v>
      </c>
      <c r="AX202" s="99">
        <v>20.74</v>
      </c>
      <c r="AY202" s="99">
        <v>53.066666666666663</v>
      </c>
      <c r="AZ202" s="99">
        <v>2.1966666666666668</v>
      </c>
      <c r="BA202" s="99">
        <v>1.0633333333333335</v>
      </c>
      <c r="BB202" s="99">
        <v>13.44</v>
      </c>
      <c r="BC202" s="99">
        <v>35.536666666666669</v>
      </c>
      <c r="BD202" s="99">
        <v>28.52333333333333</v>
      </c>
      <c r="BE202" s="99">
        <v>34.396666666666668</v>
      </c>
      <c r="BF202" s="99">
        <v>86.81</v>
      </c>
      <c r="BG202" s="99">
        <v>6.9444444444444455</v>
      </c>
      <c r="BH202" s="99">
        <v>12.083333333333334</v>
      </c>
      <c r="BI202" s="99">
        <v>15.660000000000002</v>
      </c>
      <c r="BJ202" s="99">
        <v>2.6633333333333331</v>
      </c>
      <c r="BK202" s="99">
        <v>59.886666666666663</v>
      </c>
      <c r="BL202" s="99">
        <v>10.103333333333333</v>
      </c>
      <c r="BM202" s="99">
        <v>10.4</v>
      </c>
    </row>
    <row r="203" spans="1:65" x14ac:dyDescent="0.15">
      <c r="A203" s="13">
        <v>4221500200</v>
      </c>
      <c r="B203" s="14" t="s">
        <v>552</v>
      </c>
      <c r="C203" s="14" t="s">
        <v>854</v>
      </c>
      <c r="D203" s="14" t="s">
        <v>855</v>
      </c>
      <c r="E203" s="99">
        <v>12.246666666666668</v>
      </c>
      <c r="F203" s="99">
        <v>5.9266666666666667</v>
      </c>
      <c r="G203" s="99">
        <v>4.8500000000000005</v>
      </c>
      <c r="H203" s="99">
        <v>1.3266666666666669</v>
      </c>
      <c r="I203" s="99">
        <v>1.0133333333333334</v>
      </c>
      <c r="J203" s="99">
        <v>2.5566666666666666</v>
      </c>
      <c r="K203" s="99">
        <v>2.3533333333333335</v>
      </c>
      <c r="L203" s="99">
        <v>1.1399999999999999</v>
      </c>
      <c r="M203" s="99">
        <v>3.8933333333333331</v>
      </c>
      <c r="N203" s="99">
        <v>4.3033333333333337</v>
      </c>
      <c r="O203" s="99">
        <v>0.67666666666666675</v>
      </c>
      <c r="P203" s="99">
        <v>1.7133333333333336</v>
      </c>
      <c r="Q203" s="99">
        <v>3.2633333333333332</v>
      </c>
      <c r="R203" s="99">
        <v>4.0366666666666671</v>
      </c>
      <c r="S203" s="99">
        <v>5.56</v>
      </c>
      <c r="T203" s="99">
        <v>3.3166666666666664</v>
      </c>
      <c r="U203" s="99">
        <v>4.4933333333333332</v>
      </c>
      <c r="V203" s="99">
        <v>1.3699999999999999</v>
      </c>
      <c r="W203" s="99">
        <v>1.9766666666666666</v>
      </c>
      <c r="X203" s="99">
        <v>1.6633333333333333</v>
      </c>
      <c r="Y203" s="99">
        <v>19.599999999999998</v>
      </c>
      <c r="Z203" s="99">
        <v>6.1366666666666667</v>
      </c>
      <c r="AA203" s="99">
        <v>2.9733333333333332</v>
      </c>
      <c r="AB203" s="99">
        <v>1.54</v>
      </c>
      <c r="AC203" s="99">
        <v>3.2833333333333332</v>
      </c>
      <c r="AD203" s="99">
        <v>2.2333333333333329</v>
      </c>
      <c r="AE203" s="92">
        <v>735.95333333333338</v>
      </c>
      <c r="AF203" s="92">
        <v>325600</v>
      </c>
      <c r="AG203" s="100">
        <v>4.6416666666668123</v>
      </c>
      <c r="AH203" s="92">
        <v>1264.0222837558256</v>
      </c>
      <c r="AI203" s="99" t="s">
        <v>829</v>
      </c>
      <c r="AJ203" s="99">
        <v>98.101177027050952</v>
      </c>
      <c r="AK203" s="99">
        <v>98.692396913528057</v>
      </c>
      <c r="AL203" s="99">
        <v>196.79357394057899</v>
      </c>
      <c r="AM203" s="99">
        <v>184.0291666666667</v>
      </c>
      <c r="AN203" s="99">
        <v>55.49666666666667</v>
      </c>
      <c r="AO203" s="101">
        <v>4.2009999999999996</v>
      </c>
      <c r="AP203" s="99">
        <v>72.776666666666657</v>
      </c>
      <c r="AQ203" s="99">
        <v>126.66666666666667</v>
      </c>
      <c r="AR203" s="99">
        <v>130.26666666666668</v>
      </c>
      <c r="AS203" s="99">
        <v>9.5233333333333317</v>
      </c>
      <c r="AT203" s="99">
        <v>348.09333333333331</v>
      </c>
      <c r="AU203" s="99">
        <v>5.8566666666666665</v>
      </c>
      <c r="AV203" s="99">
        <v>10.99</v>
      </c>
      <c r="AW203" s="99">
        <v>4.8566666666666665</v>
      </c>
      <c r="AX203" s="99">
        <v>24</v>
      </c>
      <c r="AY203" s="99">
        <v>39</v>
      </c>
      <c r="AZ203" s="99">
        <v>2.9766666666666666</v>
      </c>
      <c r="BA203" s="99">
        <v>1.1533333333333333</v>
      </c>
      <c r="BB203" s="99">
        <v>15.6</v>
      </c>
      <c r="BC203" s="99">
        <v>30.603333333333335</v>
      </c>
      <c r="BD203" s="99">
        <v>21.893333333333331</v>
      </c>
      <c r="BE203" s="99">
        <v>23.873333333333335</v>
      </c>
      <c r="BF203" s="99">
        <v>79.543333333333337</v>
      </c>
      <c r="BG203" s="99">
        <v>8.6566666666666663</v>
      </c>
      <c r="BH203" s="99">
        <v>9.8733333333333331</v>
      </c>
      <c r="BI203" s="99">
        <v>14.5</v>
      </c>
      <c r="BJ203" s="99">
        <v>2.4966666666666666</v>
      </c>
      <c r="BK203" s="99">
        <v>51.083333333333336</v>
      </c>
      <c r="BL203" s="99">
        <v>9.5166666666666675</v>
      </c>
      <c r="BM203" s="99">
        <v>14.386666666666668</v>
      </c>
    </row>
    <row r="204" spans="1:65" x14ac:dyDescent="0.15">
      <c r="A204" s="13">
        <v>4225420430</v>
      </c>
      <c r="B204" s="14" t="s">
        <v>552</v>
      </c>
      <c r="C204" s="14" t="s">
        <v>856</v>
      </c>
      <c r="D204" s="14" t="s">
        <v>857</v>
      </c>
      <c r="E204" s="99">
        <v>16.400711022900769</v>
      </c>
      <c r="F204" s="99">
        <v>4.5809306956738922</v>
      </c>
      <c r="G204" s="99">
        <v>5.2979646092751169</v>
      </c>
      <c r="H204" s="99">
        <v>1.8748408835850079</v>
      </c>
      <c r="I204" s="99">
        <v>1.2143384097089511</v>
      </c>
      <c r="J204" s="99">
        <v>2.0112333661853672</v>
      </c>
      <c r="K204" s="99">
        <v>2.7621090685843988</v>
      </c>
      <c r="L204" s="99">
        <v>1.1960413124428657</v>
      </c>
      <c r="M204" s="99">
        <v>4.2141918275558616</v>
      </c>
      <c r="N204" s="99">
        <v>3.8103367997836521</v>
      </c>
      <c r="O204" s="99">
        <v>0.61089308320423463</v>
      </c>
      <c r="P204" s="99">
        <v>1.8709914647095716</v>
      </c>
      <c r="Q204" s="99">
        <v>4.2482584068133473</v>
      </c>
      <c r="R204" s="99">
        <v>3.8664983155081338</v>
      </c>
      <c r="S204" s="99">
        <v>4.1199638952251822</v>
      </c>
      <c r="T204" s="99">
        <v>2.8815060972722102</v>
      </c>
      <c r="U204" s="99">
        <v>4.7932858421189941</v>
      </c>
      <c r="V204" s="99">
        <v>1.3853557362814077</v>
      </c>
      <c r="W204" s="99">
        <v>2.3801237103196429</v>
      </c>
      <c r="X204" s="99">
        <v>1.8645004118849338</v>
      </c>
      <c r="Y204" s="99">
        <v>19.796849030472689</v>
      </c>
      <c r="Z204" s="99">
        <v>6.4481766702261991</v>
      </c>
      <c r="AA204" s="99">
        <v>3.4680435819152855</v>
      </c>
      <c r="AB204" s="99">
        <v>1.6879992493241662</v>
      </c>
      <c r="AC204" s="99">
        <v>2.9099265264838565</v>
      </c>
      <c r="AD204" s="99">
        <v>2.0402499428273964</v>
      </c>
      <c r="AE204" s="92">
        <v>1421.0473326512335</v>
      </c>
      <c r="AF204" s="92">
        <v>472119.26013659057</v>
      </c>
      <c r="AG204" s="100">
        <v>4.2446020660876842</v>
      </c>
      <c r="AH204" s="92">
        <v>1737.5454266899169</v>
      </c>
      <c r="AI204" s="99">
        <v>200.2701294060781</v>
      </c>
      <c r="AJ204" s="99" t="s">
        <v>829</v>
      </c>
      <c r="AK204" s="99" t="s">
        <v>829</v>
      </c>
      <c r="AL204" s="99">
        <v>200.2701294060781</v>
      </c>
      <c r="AM204" s="99">
        <v>194.21852360420795</v>
      </c>
      <c r="AN204" s="99">
        <v>60.98184981291589</v>
      </c>
      <c r="AO204" s="101">
        <v>4.0338424163551601</v>
      </c>
      <c r="AP204" s="99">
        <v>64.030880759733392</v>
      </c>
      <c r="AQ204" s="99">
        <v>111.06754927825784</v>
      </c>
      <c r="AR204" s="99">
        <v>114.83063285534752</v>
      </c>
      <c r="AS204" s="99">
        <v>9.3692328057781555</v>
      </c>
      <c r="AT204" s="99">
        <v>454.38637926474195</v>
      </c>
      <c r="AU204" s="99">
        <v>5.6686625482447539</v>
      </c>
      <c r="AV204" s="99">
        <v>12.229333489208768</v>
      </c>
      <c r="AW204" s="99">
        <v>4.5940663296167568</v>
      </c>
      <c r="AX204" s="99">
        <v>25.915400289478029</v>
      </c>
      <c r="AY204" s="99">
        <v>37.95617147123091</v>
      </c>
      <c r="AZ204" s="99">
        <v>2.3708044621074991</v>
      </c>
      <c r="BA204" s="99">
        <v>1.1572630658177128</v>
      </c>
      <c r="BB204" s="99">
        <v>16.24280201860012</v>
      </c>
      <c r="BC204" s="99">
        <v>36.592423236045697</v>
      </c>
      <c r="BD204" s="99">
        <v>24.892888645290483</v>
      </c>
      <c r="BE204" s="99">
        <v>32.475363375549648</v>
      </c>
      <c r="BF204" s="99">
        <v>98.923780404260242</v>
      </c>
      <c r="BG204" s="99">
        <v>8.3151592613637337</v>
      </c>
      <c r="BH204" s="99">
        <v>11.336420914129368</v>
      </c>
      <c r="BI204" s="99">
        <v>17.542064910781662</v>
      </c>
      <c r="BJ204" s="99">
        <v>2.6719998088434713</v>
      </c>
      <c r="BK204" s="99">
        <v>64.199887302961784</v>
      </c>
      <c r="BL204" s="99">
        <v>11.440527856629506</v>
      </c>
      <c r="BM204" s="99">
        <v>11.503794705057784</v>
      </c>
    </row>
    <row r="205" spans="1:65" x14ac:dyDescent="0.15">
      <c r="A205" s="13">
        <v>4237964700</v>
      </c>
      <c r="B205" s="14" t="s">
        <v>552</v>
      </c>
      <c r="C205" s="14" t="s">
        <v>555</v>
      </c>
      <c r="D205" s="14" t="s">
        <v>556</v>
      </c>
      <c r="E205" s="99">
        <v>16.433333333333334</v>
      </c>
      <c r="F205" s="99">
        <v>4.5933333333333328</v>
      </c>
      <c r="G205" s="99">
        <v>5.8233333333333333</v>
      </c>
      <c r="H205" s="99">
        <v>1.9066666666666665</v>
      </c>
      <c r="I205" s="99">
        <v>1.4100000000000001</v>
      </c>
      <c r="J205" s="99">
        <v>2.5733333333333337</v>
      </c>
      <c r="K205" s="99">
        <v>2.4733333333333332</v>
      </c>
      <c r="L205" s="99">
        <v>1.3333333333333333</v>
      </c>
      <c r="M205" s="99">
        <v>5.293333333333333</v>
      </c>
      <c r="N205" s="99">
        <v>3.7566666666666664</v>
      </c>
      <c r="O205" s="99">
        <v>0.64666666666666661</v>
      </c>
      <c r="P205" s="99">
        <v>2.0766666666666667</v>
      </c>
      <c r="Q205" s="99">
        <v>4.4666666666666659</v>
      </c>
      <c r="R205" s="99">
        <v>4.1900000000000004</v>
      </c>
      <c r="S205" s="99">
        <v>5.666666666666667</v>
      </c>
      <c r="T205" s="99">
        <v>2.8466666666666671</v>
      </c>
      <c r="U205" s="99">
        <v>5.47</v>
      </c>
      <c r="V205" s="99">
        <v>1.5066666666666668</v>
      </c>
      <c r="W205" s="99">
        <v>2.3233333333333333</v>
      </c>
      <c r="X205" s="99">
        <v>2.09</v>
      </c>
      <c r="Y205" s="99">
        <v>21.446666666666662</v>
      </c>
      <c r="Z205" s="99">
        <v>6.4433333333333325</v>
      </c>
      <c r="AA205" s="99">
        <v>4.0566666666666666</v>
      </c>
      <c r="AB205" s="99">
        <v>1.8633333333333333</v>
      </c>
      <c r="AC205" s="99">
        <v>4.2466666666666661</v>
      </c>
      <c r="AD205" s="99">
        <v>2.8366666666666664</v>
      </c>
      <c r="AE205" s="92">
        <v>1541.6000000000001</v>
      </c>
      <c r="AF205" s="92">
        <v>430066.66666666669</v>
      </c>
      <c r="AG205" s="100">
        <v>4.6087500000000157</v>
      </c>
      <c r="AH205" s="92">
        <v>1657.9873230728529</v>
      </c>
      <c r="AI205" s="99" t="s">
        <v>829</v>
      </c>
      <c r="AJ205" s="99">
        <v>105.61613342733034</v>
      </c>
      <c r="AK205" s="99">
        <v>103.26782219572516</v>
      </c>
      <c r="AL205" s="99">
        <v>208.8839556230555</v>
      </c>
      <c r="AM205" s="99">
        <v>196.34209999999999</v>
      </c>
      <c r="AN205" s="99">
        <v>62.973333333333336</v>
      </c>
      <c r="AO205" s="101">
        <v>4.1903333333333332</v>
      </c>
      <c r="AP205" s="99">
        <v>118.66666666666667</v>
      </c>
      <c r="AQ205" s="99">
        <v>136.16666666666666</v>
      </c>
      <c r="AR205" s="99">
        <v>96.166666666666671</v>
      </c>
      <c r="AS205" s="99">
        <v>10.866666666666667</v>
      </c>
      <c r="AT205" s="99">
        <v>397.27666666666664</v>
      </c>
      <c r="AU205" s="99">
        <v>4.2433333333333332</v>
      </c>
      <c r="AV205" s="99">
        <v>11.066666666666668</v>
      </c>
      <c r="AW205" s="99">
        <v>4.0599999999999996</v>
      </c>
      <c r="AX205" s="99">
        <v>21.656666666666666</v>
      </c>
      <c r="AY205" s="99">
        <v>63.109999999999992</v>
      </c>
      <c r="AZ205" s="99">
        <v>2.7433333333333336</v>
      </c>
      <c r="BA205" s="99">
        <v>1.2133333333333332</v>
      </c>
      <c r="BB205" s="99">
        <v>12.89</v>
      </c>
      <c r="BC205" s="99">
        <v>34.669999999999995</v>
      </c>
      <c r="BD205" s="99">
        <v>26.570000000000004</v>
      </c>
      <c r="BE205" s="99">
        <v>38.18333333333333</v>
      </c>
      <c r="BF205" s="99">
        <v>63.333333333333336</v>
      </c>
      <c r="BG205" s="99">
        <v>12.956666666666665</v>
      </c>
      <c r="BH205" s="99">
        <v>11.916666666666666</v>
      </c>
      <c r="BI205" s="99">
        <v>19.566666666666666</v>
      </c>
      <c r="BJ205" s="99">
        <v>2.97</v>
      </c>
      <c r="BK205" s="99">
        <v>76.043333333333337</v>
      </c>
      <c r="BL205" s="99">
        <v>9.1833333333333318</v>
      </c>
      <c r="BM205" s="99">
        <v>13.99</v>
      </c>
    </row>
    <row r="206" spans="1:65" x14ac:dyDescent="0.15">
      <c r="A206" s="13">
        <v>4238300750</v>
      </c>
      <c r="B206" s="14" t="s">
        <v>552</v>
      </c>
      <c r="C206" s="14" t="s">
        <v>557</v>
      </c>
      <c r="D206" s="14" t="s">
        <v>558</v>
      </c>
      <c r="E206" s="99">
        <v>16.666666666666668</v>
      </c>
      <c r="F206" s="99">
        <v>4.8733333333333331</v>
      </c>
      <c r="G206" s="99">
        <v>5.29</v>
      </c>
      <c r="H206" s="99">
        <v>2.1566666666666667</v>
      </c>
      <c r="I206" s="99">
        <v>1.2166666666666666</v>
      </c>
      <c r="J206" s="99">
        <v>2.5000000000000004</v>
      </c>
      <c r="K206" s="99">
        <v>1.9333333333333333</v>
      </c>
      <c r="L206" s="99">
        <v>1.2699999999999998</v>
      </c>
      <c r="M206" s="99">
        <v>3.6966666666666668</v>
      </c>
      <c r="N206" s="99">
        <v>4.3766666666666669</v>
      </c>
      <c r="O206" s="99">
        <v>0.54999999999999993</v>
      </c>
      <c r="P206" s="99">
        <v>2.3666666666666671</v>
      </c>
      <c r="Q206" s="99">
        <v>4.666666666666667</v>
      </c>
      <c r="R206" s="99">
        <v>3.9033333333333338</v>
      </c>
      <c r="S206" s="99">
        <v>5.333333333333333</v>
      </c>
      <c r="T206" s="99">
        <v>2.3166666666666664</v>
      </c>
      <c r="U206" s="99">
        <v>4.666666666666667</v>
      </c>
      <c r="V206" s="99">
        <v>1.4566666666666668</v>
      </c>
      <c r="W206" s="99">
        <v>2.5466666666666669</v>
      </c>
      <c r="X206" s="99">
        <v>2.1333333333333333</v>
      </c>
      <c r="Y206" s="99">
        <v>24.16</v>
      </c>
      <c r="Z206" s="99">
        <v>6.3166666666666664</v>
      </c>
      <c r="AA206" s="99">
        <v>3.5366666666666666</v>
      </c>
      <c r="AB206" s="99">
        <v>1.1633333333333333</v>
      </c>
      <c r="AC206" s="99">
        <v>3.35</v>
      </c>
      <c r="AD206" s="99">
        <v>2.4466666666666668</v>
      </c>
      <c r="AE206" s="92">
        <v>1280.5899999999999</v>
      </c>
      <c r="AF206" s="92">
        <v>418872</v>
      </c>
      <c r="AG206" s="100">
        <v>4.6833333333333691</v>
      </c>
      <c r="AH206" s="92">
        <v>1633.8058662446613</v>
      </c>
      <c r="AI206" s="99" t="s">
        <v>829</v>
      </c>
      <c r="AJ206" s="99">
        <v>118.67797687161813</v>
      </c>
      <c r="AK206" s="99">
        <v>149.99275896836721</v>
      </c>
      <c r="AL206" s="99">
        <v>268.67073583998535</v>
      </c>
      <c r="AM206" s="99">
        <v>194.84209999999999</v>
      </c>
      <c r="AN206" s="99">
        <v>59.166666666666664</v>
      </c>
      <c r="AO206" s="101">
        <v>3.9939999999999998</v>
      </c>
      <c r="AP206" s="99">
        <v>96.583333333333329</v>
      </c>
      <c r="AQ206" s="99">
        <v>98.25</v>
      </c>
      <c r="AR206" s="99">
        <v>112.79666666666667</v>
      </c>
      <c r="AS206" s="99">
        <v>10.423333333333334</v>
      </c>
      <c r="AT206" s="99">
        <v>476.67666666666668</v>
      </c>
      <c r="AU206" s="99">
        <v>5.31</v>
      </c>
      <c r="AV206" s="99">
        <v>11.99</v>
      </c>
      <c r="AW206" s="99">
        <v>4.9066666666666672</v>
      </c>
      <c r="AX206" s="99">
        <v>23.066666666666663</v>
      </c>
      <c r="AY206" s="99">
        <v>37.033333333333339</v>
      </c>
      <c r="AZ206" s="99">
        <v>2.4233333333333333</v>
      </c>
      <c r="BA206" s="99">
        <v>1.2433333333333334</v>
      </c>
      <c r="BB206" s="99">
        <v>14.19</v>
      </c>
      <c r="BC206" s="99">
        <v>20.62</v>
      </c>
      <c r="BD206" s="99">
        <v>22.113333333333333</v>
      </c>
      <c r="BE206" s="99">
        <v>22.599999999999998</v>
      </c>
      <c r="BF206" s="99">
        <v>74.313333333333347</v>
      </c>
      <c r="BG206" s="99">
        <v>8.5722222222222211</v>
      </c>
      <c r="BH206" s="99">
        <v>11.316666666666668</v>
      </c>
      <c r="BI206" s="99">
        <v>15.566666666666668</v>
      </c>
      <c r="BJ206" s="99">
        <v>2.6733333333333333</v>
      </c>
      <c r="BK206" s="99">
        <v>57.786666666666669</v>
      </c>
      <c r="BL206" s="99">
        <v>9.99</v>
      </c>
      <c r="BM206" s="99">
        <v>11.656666666666666</v>
      </c>
    </row>
    <row r="207" spans="1:65" x14ac:dyDescent="0.15">
      <c r="A207" s="13">
        <v>4239740825</v>
      </c>
      <c r="B207" s="14" t="s">
        <v>552</v>
      </c>
      <c r="C207" s="14" t="s">
        <v>559</v>
      </c>
      <c r="D207" s="14" t="s">
        <v>560</v>
      </c>
      <c r="E207" s="99">
        <v>12.261247005196145</v>
      </c>
      <c r="F207" s="99">
        <v>4.929063084482407</v>
      </c>
      <c r="G207" s="99">
        <v>4.9459436827783732</v>
      </c>
      <c r="H207" s="99">
        <v>1.5780769326684763</v>
      </c>
      <c r="I207" s="99">
        <v>1.1957849626919703</v>
      </c>
      <c r="J207" s="99">
        <v>2.4773645333379744</v>
      </c>
      <c r="K207" s="99">
        <v>2.5091762907498167</v>
      </c>
      <c r="L207" s="99">
        <v>1.1255195943898344</v>
      </c>
      <c r="M207" s="99">
        <v>4.351019614492361</v>
      </c>
      <c r="N207" s="99">
        <v>5.0339136616901241</v>
      </c>
      <c r="O207" s="99">
        <v>0.5755385990491958</v>
      </c>
      <c r="P207" s="99">
        <v>1.7372506951010107</v>
      </c>
      <c r="Q207" s="99">
        <v>3.7657235048989945</v>
      </c>
      <c r="R207" s="99">
        <v>3.9027890460310659</v>
      </c>
      <c r="S207" s="99">
        <v>3.8429729471373157</v>
      </c>
      <c r="T207" s="99">
        <v>2.7144607454091911</v>
      </c>
      <c r="U207" s="99">
        <v>4.6175119124850026</v>
      </c>
      <c r="V207" s="99">
        <v>1.2070086848829604</v>
      </c>
      <c r="W207" s="99">
        <v>1.9883302010298267</v>
      </c>
      <c r="X207" s="99">
        <v>1.9681009972279668</v>
      </c>
      <c r="Y207" s="99">
        <v>19.389257488077451</v>
      </c>
      <c r="Z207" s="99">
        <v>4.9634182372255973</v>
      </c>
      <c r="AA207" s="99">
        <v>3.3273227506025704</v>
      </c>
      <c r="AB207" s="99">
        <v>1.1153828654992883</v>
      </c>
      <c r="AC207" s="99">
        <v>3.7381990131350524</v>
      </c>
      <c r="AD207" s="99">
        <v>1.9993807657321796</v>
      </c>
      <c r="AE207" s="92">
        <v>1736.0499753401857</v>
      </c>
      <c r="AF207" s="92">
        <v>450345.31361329462</v>
      </c>
      <c r="AG207" s="100">
        <v>4.4588539433872585</v>
      </c>
      <c r="AH207" s="92">
        <v>1706.321603432684</v>
      </c>
      <c r="AI207" s="99" t="s">
        <v>829</v>
      </c>
      <c r="AJ207" s="99">
        <v>53.320279300733574</v>
      </c>
      <c r="AK207" s="99">
        <v>82.30330403016147</v>
      </c>
      <c r="AL207" s="99">
        <v>135.62358333089503</v>
      </c>
      <c r="AM207" s="99">
        <v>184.22797167810441</v>
      </c>
      <c r="AN207" s="99">
        <v>74.635442953393607</v>
      </c>
      <c r="AO207" s="101">
        <v>4.0175036816433805</v>
      </c>
      <c r="AP207" s="99">
        <v>109.80627089681394</v>
      </c>
      <c r="AQ207" s="99">
        <v>211.58282889577194</v>
      </c>
      <c r="AR207" s="99">
        <v>149.61538822443583</v>
      </c>
      <c r="AS207" s="99">
        <v>10.229378953799094</v>
      </c>
      <c r="AT207" s="99">
        <v>516.87934062211752</v>
      </c>
      <c r="AU207" s="99">
        <v>5.433785807293309</v>
      </c>
      <c r="AV207" s="99">
        <v>11.141095359557008</v>
      </c>
      <c r="AW207" s="99">
        <v>4.7846271068894017</v>
      </c>
      <c r="AX207" s="99">
        <v>23.527592475304967</v>
      </c>
      <c r="AY207" s="99">
        <v>52.307576921846852</v>
      </c>
      <c r="AZ207" s="99">
        <v>3.3774297210696407</v>
      </c>
      <c r="BA207" s="99">
        <v>1.1305331707169495</v>
      </c>
      <c r="BB207" s="99">
        <v>9.7700898036670747</v>
      </c>
      <c r="BC207" s="99">
        <v>34.367514083144492</v>
      </c>
      <c r="BD207" s="99">
        <v>30.185861356561077</v>
      </c>
      <c r="BE207" s="99">
        <v>32.634527192634231</v>
      </c>
      <c r="BF207" s="99">
        <v>132.96613757038577</v>
      </c>
      <c r="BG207" s="99">
        <v>14.472344278996362</v>
      </c>
      <c r="BH207" s="99">
        <v>9.8114382738040931</v>
      </c>
      <c r="BI207" s="99">
        <v>14.766795617218257</v>
      </c>
      <c r="BJ207" s="99">
        <v>3.238542447185516</v>
      </c>
      <c r="BK207" s="99">
        <v>71.704891425719055</v>
      </c>
      <c r="BL207" s="99">
        <v>8.9428482605795079</v>
      </c>
      <c r="BM207" s="99">
        <v>6.3853653212552288</v>
      </c>
    </row>
    <row r="208" spans="1:65" x14ac:dyDescent="0.15">
      <c r="A208" s="13">
        <v>4242540815</v>
      </c>
      <c r="B208" s="14" t="s">
        <v>552</v>
      </c>
      <c r="C208" s="14" t="s">
        <v>858</v>
      </c>
      <c r="D208" s="14" t="s">
        <v>561</v>
      </c>
      <c r="E208" s="99">
        <v>13.87</v>
      </c>
      <c r="F208" s="99">
        <v>4.5666666666666664</v>
      </c>
      <c r="G208" s="99">
        <v>5.5266666666666664</v>
      </c>
      <c r="H208" s="99">
        <v>1.2866666666666668</v>
      </c>
      <c r="I208" s="99">
        <v>1.3266666666666669</v>
      </c>
      <c r="J208" s="99">
        <v>2.3666666666666671</v>
      </c>
      <c r="K208" s="99">
        <v>2.1599999999999997</v>
      </c>
      <c r="L208" s="99">
        <v>1.2066666666666668</v>
      </c>
      <c r="M208" s="99">
        <v>4.46</v>
      </c>
      <c r="N208" s="99">
        <v>4.1333333333333337</v>
      </c>
      <c r="O208" s="99">
        <v>0.55333333333333334</v>
      </c>
      <c r="P208" s="99">
        <v>2.0133333333333332</v>
      </c>
      <c r="Q208" s="99">
        <v>3.9766666666666666</v>
      </c>
      <c r="R208" s="99">
        <v>4.0600000000000005</v>
      </c>
      <c r="S208" s="99">
        <v>4.3499999999999996</v>
      </c>
      <c r="T208" s="99">
        <v>2.7766666666666668</v>
      </c>
      <c r="U208" s="99">
        <v>4.8233333333333333</v>
      </c>
      <c r="V208" s="99">
        <v>1.4433333333333334</v>
      </c>
      <c r="W208" s="99">
        <v>2.2833333333333332</v>
      </c>
      <c r="X208" s="99">
        <v>2.02</v>
      </c>
      <c r="Y208" s="99">
        <v>18.55</v>
      </c>
      <c r="Z208" s="99">
        <v>6.1733333333333329</v>
      </c>
      <c r="AA208" s="99">
        <v>3.27</v>
      </c>
      <c r="AB208" s="99">
        <v>1.71</v>
      </c>
      <c r="AC208" s="99">
        <v>3.51</v>
      </c>
      <c r="AD208" s="99">
        <v>2.3133333333333339</v>
      </c>
      <c r="AE208" s="92">
        <v>1631.0833333333333</v>
      </c>
      <c r="AF208" s="92">
        <v>256527.33333333334</v>
      </c>
      <c r="AG208" s="100">
        <v>4.6208333333334322</v>
      </c>
      <c r="AH208" s="92">
        <v>991.65849410568114</v>
      </c>
      <c r="AI208" s="99" t="s">
        <v>829</v>
      </c>
      <c r="AJ208" s="99">
        <v>100.99260780555556</v>
      </c>
      <c r="AK208" s="99">
        <v>83.429244849930981</v>
      </c>
      <c r="AL208" s="99">
        <v>184.42185265548653</v>
      </c>
      <c r="AM208" s="99">
        <v>193.34209999999999</v>
      </c>
      <c r="AN208" s="99">
        <v>47.830000000000005</v>
      </c>
      <c r="AO208" s="101">
        <v>4.0346666666666664</v>
      </c>
      <c r="AP208" s="99">
        <v>62.5</v>
      </c>
      <c r="AQ208" s="99">
        <v>75.666666666666671</v>
      </c>
      <c r="AR208" s="99">
        <v>116.33333333333333</v>
      </c>
      <c r="AS208" s="99">
        <v>9.379999999999999</v>
      </c>
      <c r="AT208" s="99">
        <v>478.38666666666671</v>
      </c>
      <c r="AU208" s="99">
        <v>5.09</v>
      </c>
      <c r="AV208" s="99">
        <v>10.58</v>
      </c>
      <c r="AW208" s="99">
        <v>4.6400000000000006</v>
      </c>
      <c r="AX208" s="99">
        <v>25.64</v>
      </c>
      <c r="AY208" s="99">
        <v>35.553333333333335</v>
      </c>
      <c r="AZ208" s="99">
        <v>2.2333333333333338</v>
      </c>
      <c r="BA208" s="99">
        <v>1.1599999999999999</v>
      </c>
      <c r="BB208" s="99">
        <v>14.589999999999998</v>
      </c>
      <c r="BC208" s="99">
        <v>34.523333333333333</v>
      </c>
      <c r="BD208" s="99">
        <v>31.596666666666664</v>
      </c>
      <c r="BE208" s="99">
        <v>30.84</v>
      </c>
      <c r="BF208" s="99">
        <v>92.333333333333329</v>
      </c>
      <c r="BG208" s="99">
        <v>9.6166666666666671</v>
      </c>
      <c r="BH208" s="99">
        <v>11.833333333333334</v>
      </c>
      <c r="BI208" s="99">
        <v>15.053333333333335</v>
      </c>
      <c r="BJ208" s="99">
        <v>2.7633333333333332</v>
      </c>
      <c r="BK208" s="99">
        <v>60.663333333333334</v>
      </c>
      <c r="BL208" s="99">
        <v>10.16</v>
      </c>
      <c r="BM208" s="99">
        <v>10.546666666666667</v>
      </c>
    </row>
    <row r="209" spans="1:65" x14ac:dyDescent="0.15">
      <c r="A209" s="13">
        <v>4242540900</v>
      </c>
      <c r="B209" s="14" t="s">
        <v>552</v>
      </c>
      <c r="C209" s="14" t="s">
        <v>858</v>
      </c>
      <c r="D209" s="14" t="s">
        <v>562</v>
      </c>
      <c r="E209" s="99">
        <v>11.4</v>
      </c>
      <c r="F209" s="99">
        <v>5.2833333333333332</v>
      </c>
      <c r="G209" s="99">
        <v>5.4866666666666672</v>
      </c>
      <c r="H209" s="99">
        <v>1.4966666666666668</v>
      </c>
      <c r="I209" s="99">
        <v>1.3766666666666667</v>
      </c>
      <c r="J209" s="99">
        <v>2.56</v>
      </c>
      <c r="K209" s="99">
        <v>2.0500000000000003</v>
      </c>
      <c r="L209" s="99">
        <v>1.4400000000000002</v>
      </c>
      <c r="M209" s="99">
        <v>4.7566666666666668</v>
      </c>
      <c r="N209" s="99">
        <v>4.1633333333333331</v>
      </c>
      <c r="O209" s="99">
        <v>0.57666666666666666</v>
      </c>
      <c r="P209" s="99">
        <v>2.0666666666666669</v>
      </c>
      <c r="Q209" s="99">
        <v>3.8000000000000003</v>
      </c>
      <c r="R209" s="99">
        <v>4.1333333333333329</v>
      </c>
      <c r="S209" s="99">
        <v>4.3099999999999996</v>
      </c>
      <c r="T209" s="99">
        <v>2.8533333333333335</v>
      </c>
      <c r="U209" s="99">
        <v>4.623333333333334</v>
      </c>
      <c r="V209" s="99">
        <v>1.3933333333333333</v>
      </c>
      <c r="W209" s="99">
        <v>2.2333333333333338</v>
      </c>
      <c r="X209" s="99">
        <v>1.5866666666666667</v>
      </c>
      <c r="Y209" s="99">
        <v>21.083333333333332</v>
      </c>
      <c r="Z209" s="99">
        <v>5.75</v>
      </c>
      <c r="AA209" s="99">
        <v>3.2766666666666668</v>
      </c>
      <c r="AB209" s="99">
        <v>1.7666666666666666</v>
      </c>
      <c r="AC209" s="99">
        <v>3.6399999999999992</v>
      </c>
      <c r="AD209" s="99">
        <v>2.3566666666666669</v>
      </c>
      <c r="AE209" s="92">
        <v>1368.5</v>
      </c>
      <c r="AF209" s="92">
        <v>258012</v>
      </c>
      <c r="AG209" s="100">
        <v>4.5199666666668046</v>
      </c>
      <c r="AH209" s="92">
        <v>985.74996350877188</v>
      </c>
      <c r="AI209" s="99" t="s">
        <v>829</v>
      </c>
      <c r="AJ209" s="99">
        <v>100.99260780555556</v>
      </c>
      <c r="AK209" s="99">
        <v>83.595911516597653</v>
      </c>
      <c r="AL209" s="99">
        <v>184.58851932215322</v>
      </c>
      <c r="AM209" s="99">
        <v>193.34209999999999</v>
      </c>
      <c r="AN209" s="99">
        <v>61.423333333333339</v>
      </c>
      <c r="AO209" s="101">
        <v>4.1350000000000007</v>
      </c>
      <c r="AP209" s="99">
        <v>68.5</v>
      </c>
      <c r="AQ209" s="99">
        <v>117.60000000000001</v>
      </c>
      <c r="AR209" s="99">
        <v>112.33333333333333</v>
      </c>
      <c r="AS209" s="99">
        <v>9.68</v>
      </c>
      <c r="AT209" s="99">
        <v>483.53666666666663</v>
      </c>
      <c r="AU209" s="99">
        <v>5.3133333333333335</v>
      </c>
      <c r="AV209" s="99">
        <v>10.58</v>
      </c>
      <c r="AW209" s="99">
        <v>4.503333333333333</v>
      </c>
      <c r="AX209" s="99">
        <v>23.333333333333332</v>
      </c>
      <c r="AY209" s="99">
        <v>34.72</v>
      </c>
      <c r="AZ209" s="99">
        <v>2.13</v>
      </c>
      <c r="BA209" s="99">
        <v>1.1333333333333331</v>
      </c>
      <c r="BB209" s="99">
        <v>12.816666666666668</v>
      </c>
      <c r="BC209" s="99">
        <v>36.496666666666663</v>
      </c>
      <c r="BD209" s="99">
        <v>32.33</v>
      </c>
      <c r="BE209" s="99">
        <v>31.773333333333337</v>
      </c>
      <c r="BF209" s="99">
        <v>85.833333333333329</v>
      </c>
      <c r="BG209" s="99">
        <v>9.99</v>
      </c>
      <c r="BH209" s="99">
        <v>11.399999999999999</v>
      </c>
      <c r="BI209" s="99">
        <v>14.993333333333334</v>
      </c>
      <c r="BJ209" s="99">
        <v>2.563333333333333</v>
      </c>
      <c r="BK209" s="99">
        <v>55.776666666666664</v>
      </c>
      <c r="BL209" s="99">
        <v>9.3233333333333324</v>
      </c>
      <c r="BM209" s="99">
        <v>8.5900000000000016</v>
      </c>
    </row>
    <row r="210" spans="1:65" x14ac:dyDescent="0.15">
      <c r="A210" s="13">
        <v>4339300250</v>
      </c>
      <c r="B210" s="14" t="s">
        <v>563</v>
      </c>
      <c r="C210" s="14" t="s">
        <v>564</v>
      </c>
      <c r="D210" s="14" t="s">
        <v>565</v>
      </c>
      <c r="E210" s="99">
        <v>15.726666666666667</v>
      </c>
      <c r="F210" s="99">
        <v>4.1399999999999997</v>
      </c>
      <c r="G210" s="99">
        <v>4.3166666666666673</v>
      </c>
      <c r="H210" s="99">
        <v>1.68</v>
      </c>
      <c r="I210" s="99">
        <v>1.04</v>
      </c>
      <c r="J210" s="99">
        <v>2.4233333333333333</v>
      </c>
      <c r="K210" s="99">
        <v>2.5166666666666666</v>
      </c>
      <c r="L210" s="99">
        <v>1.3733333333333333</v>
      </c>
      <c r="M210" s="99">
        <v>5.0066666666666668</v>
      </c>
      <c r="N210" s="99">
        <v>3.6733333333333338</v>
      </c>
      <c r="O210" s="99">
        <v>0.50666666666666671</v>
      </c>
      <c r="P210" s="99">
        <v>1.93</v>
      </c>
      <c r="Q210" s="99">
        <v>4.2333333333333334</v>
      </c>
      <c r="R210" s="99">
        <v>3.9</v>
      </c>
      <c r="S210" s="99">
        <v>3.9433333333333329</v>
      </c>
      <c r="T210" s="99">
        <v>2.9166666666666665</v>
      </c>
      <c r="U210" s="99">
        <v>4.5666666666666664</v>
      </c>
      <c r="V210" s="99">
        <v>1.23</v>
      </c>
      <c r="W210" s="99">
        <v>2.2233333333333332</v>
      </c>
      <c r="X210" s="99">
        <v>1.7566666666666668</v>
      </c>
      <c r="Y210" s="99">
        <v>22.266666666666666</v>
      </c>
      <c r="Z210" s="99">
        <v>4.7166666666666659</v>
      </c>
      <c r="AA210" s="99">
        <v>2.8366666666666664</v>
      </c>
      <c r="AB210" s="99">
        <v>1.2266666666666666</v>
      </c>
      <c r="AC210" s="99">
        <v>3.1933333333333334</v>
      </c>
      <c r="AD210" s="99">
        <v>2.3533333333333331</v>
      </c>
      <c r="AE210" s="92">
        <v>2084.9833333333336</v>
      </c>
      <c r="AF210" s="92">
        <v>462061</v>
      </c>
      <c r="AG210" s="100">
        <v>4.7050000000000773</v>
      </c>
      <c r="AH210" s="92">
        <v>1801.4336084252561</v>
      </c>
      <c r="AI210" s="99" t="s">
        <v>829</v>
      </c>
      <c r="AJ210" s="99">
        <v>132.21781074444445</v>
      </c>
      <c r="AK210" s="99">
        <v>119.09918782115085</v>
      </c>
      <c r="AL210" s="99">
        <v>251.3169985655953</v>
      </c>
      <c r="AM210" s="99">
        <v>193.25210000000001</v>
      </c>
      <c r="AN210" s="99">
        <v>69.393333333333331</v>
      </c>
      <c r="AO210" s="101">
        <v>3.9766666666666666</v>
      </c>
      <c r="AP210" s="99">
        <v>120.06</v>
      </c>
      <c r="AQ210" s="99">
        <v>143.54</v>
      </c>
      <c r="AR210" s="99">
        <v>117.33333333333333</v>
      </c>
      <c r="AS210" s="99">
        <v>9.7899999999999991</v>
      </c>
      <c r="AT210" s="99">
        <v>337.39</v>
      </c>
      <c r="AU210" s="99">
        <v>7.0066666666666668</v>
      </c>
      <c r="AV210" s="99">
        <v>10.923333333333334</v>
      </c>
      <c r="AW210" s="99">
        <v>4.8233333333333333</v>
      </c>
      <c r="AX210" s="99">
        <v>26.333333333333332</v>
      </c>
      <c r="AY210" s="99">
        <v>51</v>
      </c>
      <c r="AZ210" s="99">
        <v>2.37</v>
      </c>
      <c r="BA210" s="99">
        <v>0.98999999999999988</v>
      </c>
      <c r="BB210" s="99">
        <v>18.616666666666667</v>
      </c>
      <c r="BC210" s="99">
        <v>34.076666666666668</v>
      </c>
      <c r="BD210" s="99">
        <v>23.876666666666665</v>
      </c>
      <c r="BE210" s="99">
        <v>27</v>
      </c>
      <c r="BF210" s="99">
        <v>117.26333333333332</v>
      </c>
      <c r="BG210" s="99">
        <v>11.854444444444445</v>
      </c>
      <c r="BH210" s="99">
        <v>14</v>
      </c>
      <c r="BI210" s="99">
        <v>20.666666666666668</v>
      </c>
      <c r="BJ210" s="99">
        <v>2.84</v>
      </c>
      <c r="BK210" s="99">
        <v>82.516666666666666</v>
      </c>
      <c r="BL210" s="99">
        <v>10.656666666666666</v>
      </c>
      <c r="BM210" s="99">
        <v>10.99</v>
      </c>
    </row>
    <row r="211" spans="1:65" x14ac:dyDescent="0.15">
      <c r="A211" s="13">
        <v>4516700200</v>
      </c>
      <c r="B211" s="14" t="s">
        <v>566</v>
      </c>
      <c r="C211" s="14" t="s">
        <v>567</v>
      </c>
      <c r="D211" s="14" t="s">
        <v>568</v>
      </c>
      <c r="E211" s="99">
        <v>12.233333333333334</v>
      </c>
      <c r="F211" s="99">
        <v>4.5799999999999992</v>
      </c>
      <c r="G211" s="99">
        <v>5.5799999999999992</v>
      </c>
      <c r="H211" s="99">
        <v>1.63</v>
      </c>
      <c r="I211" s="99">
        <v>1.2033333333333334</v>
      </c>
      <c r="J211" s="99">
        <v>2.11</v>
      </c>
      <c r="K211" s="99">
        <v>1.9966666666666668</v>
      </c>
      <c r="L211" s="99">
        <v>1.2433333333333332</v>
      </c>
      <c r="M211" s="99">
        <v>4.5266666666666664</v>
      </c>
      <c r="N211" s="99">
        <v>4.6733333333333329</v>
      </c>
      <c r="O211" s="99">
        <v>0.6</v>
      </c>
      <c r="P211" s="99">
        <v>1.7133333333333332</v>
      </c>
      <c r="Q211" s="99">
        <v>4.2300000000000004</v>
      </c>
      <c r="R211" s="99">
        <v>4.0666666666666664</v>
      </c>
      <c r="S211" s="99">
        <v>4.9000000000000004</v>
      </c>
      <c r="T211" s="99">
        <v>2.8066666666666666</v>
      </c>
      <c r="U211" s="99">
        <v>4.8266666666666662</v>
      </c>
      <c r="V211" s="99">
        <v>1.47</v>
      </c>
      <c r="W211" s="99">
        <v>2.1333333333333333</v>
      </c>
      <c r="X211" s="99">
        <v>1.9333333333333333</v>
      </c>
      <c r="Y211" s="99">
        <v>22.37</v>
      </c>
      <c r="Z211" s="99">
        <v>4.53</v>
      </c>
      <c r="AA211" s="99">
        <v>3.293333333333333</v>
      </c>
      <c r="AB211" s="99">
        <v>1.17</v>
      </c>
      <c r="AC211" s="99">
        <v>3.1533333333333338</v>
      </c>
      <c r="AD211" s="99">
        <v>2.3566666666666665</v>
      </c>
      <c r="AE211" s="92">
        <v>1571.8766666666668</v>
      </c>
      <c r="AF211" s="92">
        <v>423780</v>
      </c>
      <c r="AG211" s="100">
        <v>4.1720500000000111</v>
      </c>
      <c r="AH211" s="92">
        <v>1555.3437187165612</v>
      </c>
      <c r="AI211" s="99">
        <v>224.47825500823777</v>
      </c>
      <c r="AJ211" s="99" t="s">
        <v>829</v>
      </c>
      <c r="AK211" s="99" t="s">
        <v>829</v>
      </c>
      <c r="AL211" s="99">
        <v>224.47825500823777</v>
      </c>
      <c r="AM211" s="99">
        <v>195.27969999999996</v>
      </c>
      <c r="AN211" s="99">
        <v>56.026666666666664</v>
      </c>
      <c r="AO211" s="101">
        <v>3.609666666666667</v>
      </c>
      <c r="AP211" s="99">
        <v>71.319999999999993</v>
      </c>
      <c r="AQ211" s="99">
        <v>146.94333333333336</v>
      </c>
      <c r="AR211" s="99">
        <v>92.166666666666671</v>
      </c>
      <c r="AS211" s="99">
        <v>10.413333333333332</v>
      </c>
      <c r="AT211" s="99">
        <v>341.25</v>
      </c>
      <c r="AU211" s="99">
        <v>3.5266666666666668</v>
      </c>
      <c r="AV211" s="99">
        <v>8.9066666666666663</v>
      </c>
      <c r="AW211" s="99">
        <v>4.3</v>
      </c>
      <c r="AX211" s="99">
        <v>20.5</v>
      </c>
      <c r="AY211" s="99">
        <v>59.166666666666664</v>
      </c>
      <c r="AZ211" s="99">
        <v>2.5166666666666671</v>
      </c>
      <c r="BA211" s="99">
        <v>1.1500000000000001</v>
      </c>
      <c r="BB211" s="99">
        <v>12.13</v>
      </c>
      <c r="BC211" s="99">
        <v>37.270000000000003</v>
      </c>
      <c r="BD211" s="99">
        <v>26.63</v>
      </c>
      <c r="BE211" s="99">
        <v>31.62</v>
      </c>
      <c r="BF211" s="99">
        <v>81.916666666666671</v>
      </c>
      <c r="BG211" s="99">
        <v>9.9044444444444437</v>
      </c>
      <c r="BH211" s="99">
        <v>10.813333333333333</v>
      </c>
      <c r="BI211" s="99">
        <v>15.166666666666666</v>
      </c>
      <c r="BJ211" s="99">
        <v>2.9633333333333334</v>
      </c>
      <c r="BK211" s="99">
        <v>56.5</v>
      </c>
      <c r="BL211" s="99">
        <v>10.933333333333335</v>
      </c>
      <c r="BM211" s="99">
        <v>11.44</v>
      </c>
    </row>
    <row r="212" spans="1:65" x14ac:dyDescent="0.15">
      <c r="A212" s="13">
        <v>4517900300</v>
      </c>
      <c r="B212" s="14" t="s">
        <v>566</v>
      </c>
      <c r="C212" s="14" t="s">
        <v>569</v>
      </c>
      <c r="D212" s="14" t="s">
        <v>570</v>
      </c>
      <c r="E212" s="99">
        <v>12.033333333333333</v>
      </c>
      <c r="F212" s="99">
        <v>4.6433333333333335</v>
      </c>
      <c r="G212" s="99">
        <v>4.79</v>
      </c>
      <c r="H212" s="99">
        <v>1.5633333333333332</v>
      </c>
      <c r="I212" s="99">
        <v>1.5</v>
      </c>
      <c r="J212" s="99">
        <v>2.3633333333333333</v>
      </c>
      <c r="K212" s="99">
        <v>2.0233333333333334</v>
      </c>
      <c r="L212" s="99">
        <v>1.1866666666666668</v>
      </c>
      <c r="M212" s="99">
        <v>4.3099999999999996</v>
      </c>
      <c r="N212" s="99">
        <v>3.4499999999999997</v>
      </c>
      <c r="O212" s="99">
        <v>0.52666666666666673</v>
      </c>
      <c r="P212" s="99">
        <v>1.9466666666666665</v>
      </c>
      <c r="Q212" s="99">
        <v>4.3833333333333329</v>
      </c>
      <c r="R212" s="99">
        <v>3.6633333333333336</v>
      </c>
      <c r="S212" s="99">
        <v>4.95</v>
      </c>
      <c r="T212" s="99">
        <v>2.5466666666666664</v>
      </c>
      <c r="U212" s="99">
        <v>5.2266666666666666</v>
      </c>
      <c r="V212" s="99">
        <v>1.3566666666666667</v>
      </c>
      <c r="W212" s="99">
        <v>2.1333333333333333</v>
      </c>
      <c r="X212" s="99">
        <v>1.9599999999999997</v>
      </c>
      <c r="Y212" s="99">
        <v>22.063333333333333</v>
      </c>
      <c r="Z212" s="99">
        <v>4.8666666666666671</v>
      </c>
      <c r="AA212" s="99">
        <v>3.1966666666666668</v>
      </c>
      <c r="AB212" s="99">
        <v>1.58</v>
      </c>
      <c r="AC212" s="99">
        <v>3.313333333333333</v>
      </c>
      <c r="AD212" s="99">
        <v>2.25</v>
      </c>
      <c r="AE212" s="92">
        <v>1106.9466666666667</v>
      </c>
      <c r="AF212" s="92">
        <v>322902.66666666669</v>
      </c>
      <c r="AG212" s="100">
        <v>4.6541666666667538</v>
      </c>
      <c r="AH212" s="92">
        <v>1255.2807589961731</v>
      </c>
      <c r="AI212" s="99" t="s">
        <v>829</v>
      </c>
      <c r="AJ212" s="99">
        <v>112.84739984331362</v>
      </c>
      <c r="AK212" s="99">
        <v>167.25113592153841</v>
      </c>
      <c r="AL212" s="99">
        <v>280.09853576485204</v>
      </c>
      <c r="AM212" s="99">
        <v>190.68260000000001</v>
      </c>
      <c r="AN212" s="99">
        <v>35</v>
      </c>
      <c r="AO212" s="101">
        <v>3.2633333333333332</v>
      </c>
      <c r="AP212" s="99">
        <v>53</v>
      </c>
      <c r="AQ212" s="99">
        <v>124.16666666666667</v>
      </c>
      <c r="AR212" s="99">
        <v>82.5</v>
      </c>
      <c r="AS212" s="99">
        <v>10.479999999999999</v>
      </c>
      <c r="AT212" s="99">
        <v>426.89999999999992</v>
      </c>
      <c r="AU212" s="99">
        <v>5.79</v>
      </c>
      <c r="AV212" s="99">
        <v>10.323333333333332</v>
      </c>
      <c r="AW212" s="99">
        <v>4.3999999999999995</v>
      </c>
      <c r="AX212" s="99">
        <v>18.599999999999998</v>
      </c>
      <c r="AY212" s="99">
        <v>42.36</v>
      </c>
      <c r="AZ212" s="99">
        <v>2.8466666666666671</v>
      </c>
      <c r="BA212" s="99">
        <v>1.1266666666666667</v>
      </c>
      <c r="BB212" s="99">
        <v>8.5</v>
      </c>
      <c r="BC212" s="99">
        <v>37.123333333333335</v>
      </c>
      <c r="BD212" s="99">
        <v>20.83</v>
      </c>
      <c r="BE212" s="99">
        <v>26.756666666666664</v>
      </c>
      <c r="BF212" s="99">
        <v>94.833333333333329</v>
      </c>
      <c r="BG212" s="99">
        <v>13.333333333333334</v>
      </c>
      <c r="BH212" s="99">
        <v>11.006666666666666</v>
      </c>
      <c r="BI212" s="99">
        <v>23</v>
      </c>
      <c r="BJ212" s="99">
        <v>3.99</v>
      </c>
      <c r="BK212" s="99">
        <v>50</v>
      </c>
      <c r="BL212" s="99">
        <v>10.873333333333335</v>
      </c>
      <c r="BM212" s="99">
        <v>9.2133333333333329</v>
      </c>
    </row>
    <row r="213" spans="1:65" x14ac:dyDescent="0.15">
      <c r="A213" s="13">
        <v>4524860400</v>
      </c>
      <c r="B213" s="14" t="s">
        <v>566</v>
      </c>
      <c r="C213" s="14" t="s">
        <v>571</v>
      </c>
      <c r="D213" s="14" t="s">
        <v>572</v>
      </c>
      <c r="E213" s="99">
        <v>14.876666666666667</v>
      </c>
      <c r="F213" s="99">
        <v>5.4466666666666663</v>
      </c>
      <c r="G213" s="99">
        <v>5.1499999999999995</v>
      </c>
      <c r="H213" s="99">
        <v>1.32</v>
      </c>
      <c r="I213" s="99">
        <v>1.1533333333333333</v>
      </c>
      <c r="J213" s="99">
        <v>1.9400000000000002</v>
      </c>
      <c r="K213" s="99">
        <v>1.8166666666666664</v>
      </c>
      <c r="L213" s="99">
        <v>1.26</v>
      </c>
      <c r="M213" s="99">
        <v>4.3366666666666669</v>
      </c>
      <c r="N213" s="99">
        <v>4.3566666666666665</v>
      </c>
      <c r="O213" s="99">
        <v>0.46333333333333332</v>
      </c>
      <c r="P213" s="99">
        <v>1.8266666666666664</v>
      </c>
      <c r="Q213" s="99">
        <v>4.0233333333333334</v>
      </c>
      <c r="R213" s="99">
        <v>4.0999999999999996</v>
      </c>
      <c r="S213" s="99">
        <v>4.4266666666666667</v>
      </c>
      <c r="T213" s="99">
        <v>2.6033333333333331</v>
      </c>
      <c r="U213" s="99">
        <v>4.4833333333333334</v>
      </c>
      <c r="V213" s="99">
        <v>1.5233333333333334</v>
      </c>
      <c r="W213" s="99">
        <v>2.273333333333333</v>
      </c>
      <c r="X213" s="99">
        <v>2.0866666666666664</v>
      </c>
      <c r="Y213" s="99">
        <v>20.113333333333333</v>
      </c>
      <c r="Z213" s="99">
        <v>5.0333333333333323</v>
      </c>
      <c r="AA213" s="99">
        <v>3.0500000000000003</v>
      </c>
      <c r="AB213" s="99">
        <v>1.6233333333333333</v>
      </c>
      <c r="AC213" s="99">
        <v>3.27</v>
      </c>
      <c r="AD213" s="99">
        <v>2.1166666666666667</v>
      </c>
      <c r="AE213" s="92">
        <v>1194.01</v>
      </c>
      <c r="AF213" s="92">
        <v>291038.66666666669</v>
      </c>
      <c r="AG213" s="100">
        <v>4.6533333333334097</v>
      </c>
      <c r="AH213" s="92">
        <v>1130.5705937731871</v>
      </c>
      <c r="AI213" s="99" t="s">
        <v>829</v>
      </c>
      <c r="AJ213" s="99">
        <v>93.50798927131568</v>
      </c>
      <c r="AK213" s="99">
        <v>70.063359053384502</v>
      </c>
      <c r="AL213" s="99">
        <v>163.57134832470018</v>
      </c>
      <c r="AM213" s="99">
        <v>198.40234999999998</v>
      </c>
      <c r="AN213" s="99">
        <v>54.920000000000009</v>
      </c>
      <c r="AO213" s="101">
        <v>3.3856666666666668</v>
      </c>
      <c r="AP213" s="99">
        <v>115.05666666666667</v>
      </c>
      <c r="AQ213" s="99">
        <v>110.21</v>
      </c>
      <c r="AR213" s="99">
        <v>105.51666666666667</v>
      </c>
      <c r="AS213" s="99">
        <v>11.003333333333336</v>
      </c>
      <c r="AT213" s="99">
        <v>503.7</v>
      </c>
      <c r="AU213" s="99">
        <v>4.7300000000000004</v>
      </c>
      <c r="AV213" s="99">
        <v>11.040000000000001</v>
      </c>
      <c r="AW213" s="99">
        <v>4.333333333333333</v>
      </c>
      <c r="AX213" s="99">
        <v>25.253333333333334</v>
      </c>
      <c r="AY213" s="99">
        <v>50.69</v>
      </c>
      <c r="AZ213" s="99">
        <v>2.44</v>
      </c>
      <c r="BA213" s="99">
        <v>1.1433333333333333</v>
      </c>
      <c r="BB213" s="99">
        <v>14.423333333333332</v>
      </c>
      <c r="BC213" s="99">
        <v>26.78</v>
      </c>
      <c r="BD213" s="99">
        <v>25.313333333333333</v>
      </c>
      <c r="BE213" s="99">
        <v>27.26</v>
      </c>
      <c r="BF213" s="99">
        <v>89.7</v>
      </c>
      <c r="BG213" s="99">
        <v>12.443333333333333</v>
      </c>
      <c r="BH213" s="99">
        <v>12.576666666666668</v>
      </c>
      <c r="BI213" s="99">
        <v>16.349999999999998</v>
      </c>
      <c r="BJ213" s="99">
        <v>2.8166666666666664</v>
      </c>
      <c r="BK213" s="99">
        <v>73.11666666666666</v>
      </c>
      <c r="BL213" s="99">
        <v>11.036666666666667</v>
      </c>
      <c r="BM213" s="99">
        <v>9.59</v>
      </c>
    </row>
    <row r="214" spans="1:65" x14ac:dyDescent="0.15">
      <c r="A214" s="13">
        <v>4525940500</v>
      </c>
      <c r="B214" s="14" t="s">
        <v>566</v>
      </c>
      <c r="C214" s="14" t="s">
        <v>889</v>
      </c>
      <c r="D214" s="14" t="s">
        <v>890</v>
      </c>
      <c r="E214" s="99">
        <v>15.210791646019191</v>
      </c>
      <c r="F214" s="99">
        <v>5.2236286074594451</v>
      </c>
      <c r="G214" s="99">
        <v>4.1629950689022612</v>
      </c>
      <c r="H214" s="99">
        <v>1.3581025723571127</v>
      </c>
      <c r="I214" s="99">
        <v>1.1103717510711153</v>
      </c>
      <c r="J214" s="99">
        <v>2.7716108955352055</v>
      </c>
      <c r="K214" s="99">
        <v>2.5667639433244029</v>
      </c>
      <c r="L214" s="99">
        <v>1.1255195943898344</v>
      </c>
      <c r="M214" s="99">
        <v>4.332019528839556</v>
      </c>
      <c r="N214" s="99">
        <v>4.0271309293520998</v>
      </c>
      <c r="O214" s="99">
        <v>0.60530783693105061</v>
      </c>
      <c r="P214" s="99">
        <v>1.6573770999239523</v>
      </c>
      <c r="Q214" s="99">
        <v>4.7497316569329024</v>
      </c>
      <c r="R214" s="99">
        <v>4.2558051406469417</v>
      </c>
      <c r="S214" s="99">
        <v>5.0835443111403817</v>
      </c>
      <c r="T214" s="99">
        <v>2.8279573619419796</v>
      </c>
      <c r="U214" s="99">
        <v>5.0877269748561833</v>
      </c>
      <c r="V214" s="99">
        <v>1.4256008089168823</v>
      </c>
      <c r="W214" s="99">
        <v>2.2737364499814769</v>
      </c>
      <c r="X214" s="99">
        <v>2.3175768752404093</v>
      </c>
      <c r="Y214" s="99">
        <v>20.584895154351496</v>
      </c>
      <c r="Z214" s="99">
        <v>5.105500820352284</v>
      </c>
      <c r="AA214" s="99">
        <v>3.2094611817801355</v>
      </c>
      <c r="AB214" s="99">
        <v>1.445148234429513</v>
      </c>
      <c r="AC214" s="99">
        <v>4.1864014458323675</v>
      </c>
      <c r="AD214" s="99">
        <v>2.4524424170803591</v>
      </c>
      <c r="AE214" s="92">
        <v>2132.4675699159429</v>
      </c>
      <c r="AF214" s="92">
        <v>468313.30855127302</v>
      </c>
      <c r="AG214" s="100">
        <v>4.9700601279794752</v>
      </c>
      <c r="AH214" s="92">
        <v>1893.6686618691363</v>
      </c>
      <c r="AI214" s="99">
        <v>180.66994713566382</v>
      </c>
      <c r="AJ214" s="99" t="s">
        <v>829</v>
      </c>
      <c r="AK214" s="99" t="s">
        <v>829</v>
      </c>
      <c r="AL214" s="99">
        <v>180.66994713566382</v>
      </c>
      <c r="AM214" s="99">
        <v>189.00676760984592</v>
      </c>
      <c r="AN214" s="99">
        <v>50.634296969561071</v>
      </c>
      <c r="AO214" s="101">
        <v>3.584287176367436</v>
      </c>
      <c r="AP214" s="99">
        <v>237.31948103139916</v>
      </c>
      <c r="AQ214" s="99">
        <v>119.98514878120415</v>
      </c>
      <c r="AR214" s="99">
        <v>97.310821609389151</v>
      </c>
      <c r="AS214" s="99">
        <v>9.9968930684854787</v>
      </c>
      <c r="AT214" s="99">
        <v>523.21880124894153</v>
      </c>
      <c r="AU214" s="99">
        <v>5.0378815590387873</v>
      </c>
      <c r="AV214" s="99">
        <v>12.771978807252305</v>
      </c>
      <c r="AW214" s="99">
        <v>4.2189096734094926</v>
      </c>
      <c r="AX214" s="99">
        <v>25.164720785044938</v>
      </c>
      <c r="AY214" s="99">
        <v>63.551261680748517</v>
      </c>
      <c r="AZ214" s="99">
        <v>2.8570974111009284</v>
      </c>
      <c r="BA214" s="99">
        <v>1.0214466367004018</v>
      </c>
      <c r="BB214" s="99">
        <v>18.817192961862787</v>
      </c>
      <c r="BC214" s="99">
        <v>22.59082091775716</v>
      </c>
      <c r="BD214" s="99">
        <v>30.185861356561077</v>
      </c>
      <c r="BE214" s="99">
        <v>23.741395957054305</v>
      </c>
      <c r="BF214" s="99">
        <v>99.120211643378482</v>
      </c>
      <c r="BG214" s="99">
        <v>11.197976385873437</v>
      </c>
      <c r="BH214" s="99">
        <v>10.380501693684728</v>
      </c>
      <c r="BI214" s="99">
        <v>21.657966905253446</v>
      </c>
      <c r="BJ214" s="99">
        <v>2.7192426378700545</v>
      </c>
      <c r="BK214" s="99">
        <v>62.630429398191204</v>
      </c>
      <c r="BL214" s="99">
        <v>10.584194159351052</v>
      </c>
      <c r="BM214" s="99">
        <v>12.052500028563413</v>
      </c>
    </row>
    <row r="215" spans="1:65" x14ac:dyDescent="0.15">
      <c r="A215" s="13">
        <v>4543900800</v>
      </c>
      <c r="B215" s="14" t="s">
        <v>566</v>
      </c>
      <c r="C215" s="14" t="s">
        <v>573</v>
      </c>
      <c r="D215" s="14" t="s">
        <v>574</v>
      </c>
      <c r="E215" s="99">
        <v>13.756666666666666</v>
      </c>
      <c r="F215" s="99">
        <v>5.1166666666666671</v>
      </c>
      <c r="G215" s="99">
        <v>4.6133333333333333</v>
      </c>
      <c r="H215" s="99">
        <v>1.3966666666666665</v>
      </c>
      <c r="I215" s="99">
        <v>1.1399999999999999</v>
      </c>
      <c r="J215" s="99">
        <v>1.8399999999999999</v>
      </c>
      <c r="K215" s="99">
        <v>1.8933333333333333</v>
      </c>
      <c r="L215" s="99">
        <v>1.1633333333333333</v>
      </c>
      <c r="M215" s="99">
        <v>4.3466666666666667</v>
      </c>
      <c r="N215" s="99">
        <v>3.7433333333333336</v>
      </c>
      <c r="O215" s="99">
        <v>0.42333333333333334</v>
      </c>
      <c r="P215" s="99">
        <v>1.7466666666666668</v>
      </c>
      <c r="Q215" s="99">
        <v>3.92</v>
      </c>
      <c r="R215" s="99">
        <v>3.973333333333334</v>
      </c>
      <c r="S215" s="99">
        <v>4.1033333333333326</v>
      </c>
      <c r="T215" s="99">
        <v>2.3366666666666664</v>
      </c>
      <c r="U215" s="99">
        <v>5.2133333333333338</v>
      </c>
      <c r="V215" s="99">
        <v>1.4666666666666668</v>
      </c>
      <c r="W215" s="99">
        <v>2.2066666666666666</v>
      </c>
      <c r="X215" s="99">
        <v>2.2166666666666668</v>
      </c>
      <c r="Y215" s="99">
        <v>20.27</v>
      </c>
      <c r="Z215" s="99">
        <v>4.7933333333333339</v>
      </c>
      <c r="AA215" s="99">
        <v>3.2666666666666671</v>
      </c>
      <c r="AB215" s="99">
        <v>1.4666666666666666</v>
      </c>
      <c r="AC215" s="99">
        <v>3.36</v>
      </c>
      <c r="AD215" s="99">
        <v>2.23</v>
      </c>
      <c r="AE215" s="92">
        <v>1428.67</v>
      </c>
      <c r="AF215" s="92">
        <v>338546.33333333331</v>
      </c>
      <c r="AG215" s="100">
        <v>4.7545833333334349</v>
      </c>
      <c r="AH215" s="92">
        <v>1332.4844824821246</v>
      </c>
      <c r="AI215" s="99" t="s">
        <v>829</v>
      </c>
      <c r="AJ215" s="99">
        <v>93.176847335608045</v>
      </c>
      <c r="AK215" s="99">
        <v>71.749877858117827</v>
      </c>
      <c r="AL215" s="99">
        <v>164.92672519372587</v>
      </c>
      <c r="AM215" s="99">
        <v>189.07259999999999</v>
      </c>
      <c r="AN215" s="99">
        <v>65.899999999999991</v>
      </c>
      <c r="AO215" s="101">
        <v>3.5973333333333337</v>
      </c>
      <c r="AP215" s="99">
        <v>111.49333333333334</v>
      </c>
      <c r="AQ215" s="99">
        <v>125.45</v>
      </c>
      <c r="AR215" s="99">
        <v>109.21333333333332</v>
      </c>
      <c r="AS215" s="99">
        <v>11.4</v>
      </c>
      <c r="AT215" s="99">
        <v>500.30999999999995</v>
      </c>
      <c r="AU215" s="99">
        <v>4.34</v>
      </c>
      <c r="AV215" s="99">
        <v>10.28</v>
      </c>
      <c r="AW215" s="99">
        <v>4.5</v>
      </c>
      <c r="AX215" s="99">
        <v>21.74</v>
      </c>
      <c r="AY215" s="99">
        <v>52.356666666666662</v>
      </c>
      <c r="AZ215" s="99">
        <v>2.4166666666666665</v>
      </c>
      <c r="BA215" s="99">
        <v>1.1566666666666667</v>
      </c>
      <c r="BB215" s="99">
        <v>13.646666666666667</v>
      </c>
      <c r="BC215" s="99">
        <v>33.463333333333331</v>
      </c>
      <c r="BD215" s="99">
        <v>30.493333333333329</v>
      </c>
      <c r="BE215" s="99">
        <v>39.830000000000005</v>
      </c>
      <c r="BF215" s="99">
        <v>95.133333333333326</v>
      </c>
      <c r="BG215" s="99">
        <v>5.0791666666666657</v>
      </c>
      <c r="BH215" s="99">
        <v>10.983333333333334</v>
      </c>
      <c r="BI215" s="99">
        <v>13.556666666666667</v>
      </c>
      <c r="BJ215" s="99">
        <v>2.7366666666666664</v>
      </c>
      <c r="BK215" s="99">
        <v>54.06</v>
      </c>
      <c r="BL215" s="99">
        <v>10.453333333333333</v>
      </c>
      <c r="BM215" s="99">
        <v>9.6300000000000008</v>
      </c>
    </row>
    <row r="216" spans="1:65" x14ac:dyDescent="0.15">
      <c r="A216" s="13">
        <v>4638180700</v>
      </c>
      <c r="B216" s="14" t="s">
        <v>575</v>
      </c>
      <c r="C216" s="14" t="s">
        <v>576</v>
      </c>
      <c r="D216" s="14" t="s">
        <v>577</v>
      </c>
      <c r="E216" s="99">
        <v>14.646666666666667</v>
      </c>
      <c r="F216" s="99">
        <v>3.8966666666666665</v>
      </c>
      <c r="G216" s="99">
        <v>5.8500000000000005</v>
      </c>
      <c r="H216" s="99">
        <v>1.6866666666666668</v>
      </c>
      <c r="I216" s="99">
        <v>1.1333333333333331</v>
      </c>
      <c r="J216" s="99">
        <v>2.6266666666666669</v>
      </c>
      <c r="K216" s="99">
        <v>2.4933333333333336</v>
      </c>
      <c r="L216" s="99">
        <v>1.18</v>
      </c>
      <c r="M216" s="99">
        <v>5.19</v>
      </c>
      <c r="N216" s="99">
        <v>3.4966666666666666</v>
      </c>
      <c r="O216" s="99">
        <v>0.77</v>
      </c>
      <c r="P216" s="99">
        <v>2.1533333333333333</v>
      </c>
      <c r="Q216" s="99">
        <v>4.3</v>
      </c>
      <c r="R216" s="99">
        <v>4.8999999999999995</v>
      </c>
      <c r="S216" s="99">
        <v>5.1366666666666667</v>
      </c>
      <c r="T216" s="99">
        <v>2.42</v>
      </c>
      <c r="U216" s="99">
        <v>4.1399999999999997</v>
      </c>
      <c r="V216" s="99">
        <v>1.5733333333333333</v>
      </c>
      <c r="W216" s="99">
        <v>2.1766666666666663</v>
      </c>
      <c r="X216" s="99">
        <v>2.2933333333333334</v>
      </c>
      <c r="Y216" s="99">
        <v>21.3</v>
      </c>
      <c r="Z216" s="99">
        <v>5.166666666666667</v>
      </c>
      <c r="AA216" s="99">
        <v>2.9600000000000004</v>
      </c>
      <c r="AB216" s="99">
        <v>1.45</v>
      </c>
      <c r="AC216" s="99">
        <v>3.33</v>
      </c>
      <c r="AD216" s="99">
        <v>2.14</v>
      </c>
      <c r="AE216" s="92">
        <v>835.77666666666664</v>
      </c>
      <c r="AF216" s="92">
        <v>561628.33333333337</v>
      </c>
      <c r="AG216" s="100">
        <v>4.5850000000000852</v>
      </c>
      <c r="AH216" s="92">
        <v>2163.9620890970323</v>
      </c>
      <c r="AI216" s="99" t="s">
        <v>829</v>
      </c>
      <c r="AJ216" s="99">
        <v>77.611448713220796</v>
      </c>
      <c r="AK216" s="99">
        <v>83.618936139141525</v>
      </c>
      <c r="AL216" s="99">
        <v>161.23038485236231</v>
      </c>
      <c r="AM216" s="99">
        <v>191.87284999999997</v>
      </c>
      <c r="AN216" s="99">
        <v>42.39</v>
      </c>
      <c r="AO216" s="101">
        <v>3.8223333333333334</v>
      </c>
      <c r="AP216" s="99">
        <v>177.56000000000003</v>
      </c>
      <c r="AQ216" s="99">
        <v>127.08333333333333</v>
      </c>
      <c r="AR216" s="99">
        <v>72.666666666666671</v>
      </c>
      <c r="AS216" s="99">
        <v>13.156666666666666</v>
      </c>
      <c r="AT216" s="99">
        <v>492.32333333333332</v>
      </c>
      <c r="AU216" s="99">
        <v>6.3566666666666665</v>
      </c>
      <c r="AV216" s="99">
        <v>10.99</v>
      </c>
      <c r="AW216" s="99">
        <v>5.29</v>
      </c>
      <c r="AX216" s="99">
        <v>15.666666666666666</v>
      </c>
      <c r="AY216" s="99">
        <v>23.636666666666667</v>
      </c>
      <c r="AZ216" s="99">
        <v>2.0699999999999998</v>
      </c>
      <c r="BA216" s="99">
        <v>1.2033333333333334</v>
      </c>
      <c r="BB216" s="99">
        <v>13</v>
      </c>
      <c r="BC216" s="99">
        <v>23.599999999999998</v>
      </c>
      <c r="BD216" s="99">
        <v>15.38</v>
      </c>
      <c r="BE216" s="99">
        <v>27.756666666666671</v>
      </c>
      <c r="BF216" s="99">
        <v>86</v>
      </c>
      <c r="BG216" s="99">
        <v>17.349999999999998</v>
      </c>
      <c r="BH216" s="99">
        <v>9.1666666666666661</v>
      </c>
      <c r="BI216" s="99">
        <v>10</v>
      </c>
      <c r="BJ216" s="99">
        <v>2.5700000000000003</v>
      </c>
      <c r="BK216" s="99">
        <v>62.793333333333329</v>
      </c>
      <c r="BL216" s="99">
        <v>10.406666666666666</v>
      </c>
      <c r="BM216" s="99">
        <v>9.8933333333333326</v>
      </c>
    </row>
    <row r="217" spans="1:65" x14ac:dyDescent="0.15">
      <c r="A217" s="13">
        <v>4639660800</v>
      </c>
      <c r="B217" s="14" t="s">
        <v>575</v>
      </c>
      <c r="C217" s="14" t="s">
        <v>859</v>
      </c>
      <c r="D217" s="14" t="s">
        <v>860</v>
      </c>
      <c r="E217" s="99">
        <v>15.038583644654084</v>
      </c>
      <c r="F217" s="99">
        <v>5.4587318650043306</v>
      </c>
      <c r="G217" s="99">
        <v>4.2954299734118457</v>
      </c>
      <c r="H217" s="99">
        <v>2.7330073053311743</v>
      </c>
      <c r="I217" s="99">
        <v>1.0448852814639913</v>
      </c>
      <c r="J217" s="99">
        <v>3.1805112177484478</v>
      </c>
      <c r="K217" s="99">
        <v>2.3161101128133867</v>
      </c>
      <c r="L217" s="99">
        <v>1.256700157189943</v>
      </c>
      <c r="M217" s="99">
        <v>4.8361464493382416</v>
      </c>
      <c r="N217" s="99">
        <v>4.8801439713974437</v>
      </c>
      <c r="O217" s="99">
        <v>0.6228088301079916</v>
      </c>
      <c r="P217" s="99">
        <v>1.7494998869616765</v>
      </c>
      <c r="Q217" s="99">
        <v>4.2281059104830794</v>
      </c>
      <c r="R217" s="99">
        <v>4.1699900299974866</v>
      </c>
      <c r="S217" s="99">
        <v>6.7579316832736795</v>
      </c>
      <c r="T217" s="99">
        <v>3.6731958051248834</v>
      </c>
      <c r="U217" s="99">
        <v>4.6783088102486436</v>
      </c>
      <c r="V217" s="99">
        <v>1.3112096685263577</v>
      </c>
      <c r="W217" s="99">
        <v>1.5528808792344078</v>
      </c>
      <c r="X217" s="99">
        <v>1.4063871396661536</v>
      </c>
      <c r="Y217" s="99">
        <v>19.656316042028052</v>
      </c>
      <c r="Z217" s="99">
        <v>7.4354433245078368</v>
      </c>
      <c r="AA217" s="99">
        <v>3.8586869390813185</v>
      </c>
      <c r="AB217" s="99">
        <v>2.3244599368894416</v>
      </c>
      <c r="AC217" s="99">
        <v>3.3103829546347252</v>
      </c>
      <c r="AD217" s="99">
        <v>2.3043130035571937</v>
      </c>
      <c r="AE217" s="92">
        <v>1134.0900513231645</v>
      </c>
      <c r="AF217" s="92">
        <v>369514.64439200266</v>
      </c>
      <c r="AG217" s="100">
        <v>4.8254810388475375</v>
      </c>
      <c r="AH217" s="92">
        <v>1461.1410978797246</v>
      </c>
      <c r="AI217" s="99" t="s">
        <v>829</v>
      </c>
      <c r="AJ217" s="99">
        <v>74.560145096770142</v>
      </c>
      <c r="AK217" s="99">
        <v>81.893331030072972</v>
      </c>
      <c r="AL217" s="99">
        <v>156.4534761268431</v>
      </c>
      <c r="AM217" s="99">
        <v>183.27912567121442</v>
      </c>
      <c r="AN217" s="99">
        <v>60.558972565622717</v>
      </c>
      <c r="AO217" s="101">
        <v>3.7230611277489487</v>
      </c>
      <c r="AP217" s="99">
        <v>142.05317795346983</v>
      </c>
      <c r="AQ217" s="99">
        <v>111.11737452282505</v>
      </c>
      <c r="AR217" s="99">
        <v>91.270263184189716</v>
      </c>
      <c r="AS217" s="99">
        <v>9.9376905783583869</v>
      </c>
      <c r="AT217" s="99">
        <v>263.19291383189096</v>
      </c>
      <c r="AU217" s="99">
        <v>5.8190650903398407</v>
      </c>
      <c r="AV217" s="99">
        <v>11.346111958121952</v>
      </c>
      <c r="AW217" s="99">
        <v>4.482904774479179</v>
      </c>
      <c r="AX217" s="99">
        <v>21.177761516724654</v>
      </c>
      <c r="AY217" s="99">
        <v>38.347904623935705</v>
      </c>
      <c r="AZ217" s="99">
        <v>3.0744484925111837</v>
      </c>
      <c r="BA217" s="99">
        <v>1.2918838748671628</v>
      </c>
      <c r="BB217" s="99">
        <v>11.702377436896905</v>
      </c>
      <c r="BC217" s="99">
        <v>24.13234071652407</v>
      </c>
      <c r="BD217" s="99">
        <v>21.203912860723623</v>
      </c>
      <c r="BE217" s="99">
        <v>22.247498776751758</v>
      </c>
      <c r="BF217" s="99">
        <v>65.759430516416487</v>
      </c>
      <c r="BG217" s="99">
        <v>20.477192780701291</v>
      </c>
      <c r="BH217" s="99">
        <v>9.2682654225320533</v>
      </c>
      <c r="BI217" s="99">
        <v>17.062250465901837</v>
      </c>
      <c r="BJ217" s="99">
        <v>2.8934500248857504</v>
      </c>
      <c r="BK217" s="99">
        <v>50.424447777645277</v>
      </c>
      <c r="BL217" s="99">
        <v>9.5305243362619425</v>
      </c>
      <c r="BM217" s="99">
        <v>9.1774471016366945</v>
      </c>
    </row>
    <row r="218" spans="1:65" x14ac:dyDescent="0.15">
      <c r="A218" s="13">
        <v>4643620800</v>
      </c>
      <c r="B218" s="14" t="s">
        <v>575</v>
      </c>
      <c r="C218" s="14" t="s">
        <v>578</v>
      </c>
      <c r="D218" s="14" t="s">
        <v>579</v>
      </c>
      <c r="E218" s="99">
        <v>12.853333333333332</v>
      </c>
      <c r="F218" s="99">
        <v>4.873333333333334</v>
      </c>
      <c r="G218" s="99">
        <v>4.6933333333333334</v>
      </c>
      <c r="H218" s="99">
        <v>1.4666666666666666</v>
      </c>
      <c r="I218" s="99">
        <v>1.0366666666666666</v>
      </c>
      <c r="J218" s="99">
        <v>2.6066666666666669</v>
      </c>
      <c r="K218" s="99">
        <v>2.2566666666666664</v>
      </c>
      <c r="L218" s="99">
        <v>1.0266666666666666</v>
      </c>
      <c r="M218" s="99">
        <v>4.0233333333333334</v>
      </c>
      <c r="N218" s="99">
        <v>3.64</v>
      </c>
      <c r="O218" s="99">
        <v>0.58333333333333337</v>
      </c>
      <c r="P218" s="99">
        <v>1.64</v>
      </c>
      <c r="Q218" s="99">
        <v>3.34</v>
      </c>
      <c r="R218" s="99">
        <v>3.6266666666666669</v>
      </c>
      <c r="S218" s="99">
        <v>5.53</v>
      </c>
      <c r="T218" s="99">
        <v>2.9666666666666668</v>
      </c>
      <c r="U218" s="99">
        <v>4.22</v>
      </c>
      <c r="V218" s="99">
        <v>1.3266666666666667</v>
      </c>
      <c r="W218" s="99">
        <v>2.02</v>
      </c>
      <c r="X218" s="99">
        <v>1.6733333333333331</v>
      </c>
      <c r="Y218" s="99">
        <v>18.343333333333334</v>
      </c>
      <c r="Z218" s="99">
        <v>5.3566666666666665</v>
      </c>
      <c r="AA218" s="99">
        <v>2.8533333333333335</v>
      </c>
      <c r="AB218" s="99">
        <v>1.2899999999999998</v>
      </c>
      <c r="AC218" s="99">
        <v>2.7333333333333329</v>
      </c>
      <c r="AD218" s="99">
        <v>2.25</v>
      </c>
      <c r="AE218" s="92">
        <v>1111.3900000000001</v>
      </c>
      <c r="AF218" s="92">
        <v>450933.33333333331</v>
      </c>
      <c r="AG218" s="100">
        <v>4.6291666666666638</v>
      </c>
      <c r="AH218" s="92">
        <v>1743.3125172754092</v>
      </c>
      <c r="AI218" s="99" t="s">
        <v>829</v>
      </c>
      <c r="AJ218" s="99">
        <v>84.188198992859867</v>
      </c>
      <c r="AK218" s="99">
        <v>47.865568888216409</v>
      </c>
      <c r="AL218" s="99">
        <v>132.05376788107628</v>
      </c>
      <c r="AM218" s="99">
        <v>182.71974999999998</v>
      </c>
      <c r="AN218" s="99">
        <v>42</v>
      </c>
      <c r="AO218" s="101">
        <v>3.5746666666666669</v>
      </c>
      <c r="AP218" s="99">
        <v>126.5</v>
      </c>
      <c r="AQ218" s="99">
        <v>164.33333333333334</v>
      </c>
      <c r="AR218" s="99">
        <v>103.08333333333333</v>
      </c>
      <c r="AS218" s="99">
        <v>10.176666666666668</v>
      </c>
      <c r="AT218" s="99">
        <v>327.07333333333332</v>
      </c>
      <c r="AU218" s="99">
        <v>5.1233333333333331</v>
      </c>
      <c r="AV218" s="99">
        <v>11.223333333333334</v>
      </c>
      <c r="AW218" s="99">
        <v>4.3233333333333333</v>
      </c>
      <c r="AX218" s="99">
        <v>20.843333333333334</v>
      </c>
      <c r="AY218" s="99">
        <v>33.333333333333336</v>
      </c>
      <c r="AZ218" s="99">
        <v>2.7566666666666664</v>
      </c>
      <c r="BA218" s="99">
        <v>1.2866666666666668</v>
      </c>
      <c r="BB218" s="99">
        <v>14.536666666666667</v>
      </c>
      <c r="BC218" s="99">
        <v>24.126666666666665</v>
      </c>
      <c r="BD218" s="99">
        <v>25.02</v>
      </c>
      <c r="BE218" s="99">
        <v>25.923333333333332</v>
      </c>
      <c r="BF218" s="99">
        <v>90.06</v>
      </c>
      <c r="BG218" s="99">
        <v>4.25</v>
      </c>
      <c r="BH218" s="99">
        <v>10.166666666666666</v>
      </c>
      <c r="BI218" s="99">
        <v>15.466666666666667</v>
      </c>
      <c r="BJ218" s="99">
        <v>2.44</v>
      </c>
      <c r="BK218" s="99">
        <v>41.81666666666667</v>
      </c>
      <c r="BL218" s="99">
        <v>9.5233333333333334</v>
      </c>
      <c r="BM218" s="99">
        <v>10.636666666666668</v>
      </c>
    </row>
    <row r="219" spans="1:65" x14ac:dyDescent="0.15">
      <c r="A219" s="13">
        <v>4716860300</v>
      </c>
      <c r="B219" s="14" t="s">
        <v>580</v>
      </c>
      <c r="C219" s="14" t="s">
        <v>581</v>
      </c>
      <c r="D219" s="14" t="s">
        <v>582</v>
      </c>
      <c r="E219" s="99">
        <v>14.479999999999999</v>
      </c>
      <c r="F219" s="99">
        <v>5.68</v>
      </c>
      <c r="G219" s="99">
        <v>4.8566666666666665</v>
      </c>
      <c r="H219" s="99">
        <v>1.28</v>
      </c>
      <c r="I219" s="99">
        <v>1.0599999999999998</v>
      </c>
      <c r="J219" s="99">
        <v>2.3366666666666664</v>
      </c>
      <c r="K219" s="99">
        <v>2.2833333333333332</v>
      </c>
      <c r="L219" s="99">
        <v>1.17</v>
      </c>
      <c r="M219" s="99">
        <v>3.9966666666666666</v>
      </c>
      <c r="N219" s="99">
        <v>3.81</v>
      </c>
      <c r="O219" s="99">
        <v>0.60666666666666658</v>
      </c>
      <c r="P219" s="99">
        <v>1.8933333333333333</v>
      </c>
      <c r="Q219" s="99">
        <v>3.9800000000000004</v>
      </c>
      <c r="R219" s="99">
        <v>4.1433333333333335</v>
      </c>
      <c r="S219" s="99">
        <v>4.3633333333333333</v>
      </c>
      <c r="T219" s="99">
        <v>2.5366666666666666</v>
      </c>
      <c r="U219" s="99">
        <v>4.3066666666666666</v>
      </c>
      <c r="V219" s="99">
        <v>1.3766666666666667</v>
      </c>
      <c r="W219" s="99">
        <v>2.0266666666666668</v>
      </c>
      <c r="X219" s="99">
        <v>2.2633333333333336</v>
      </c>
      <c r="Y219" s="99">
        <v>19.476666666666667</v>
      </c>
      <c r="Z219" s="99">
        <v>4.8633333333333333</v>
      </c>
      <c r="AA219" s="99">
        <v>2.9</v>
      </c>
      <c r="AB219" s="99">
        <v>1.1399999999999999</v>
      </c>
      <c r="AC219" s="99">
        <v>2.7966666666666669</v>
      </c>
      <c r="AD219" s="99">
        <v>2.2166666666666668</v>
      </c>
      <c r="AE219" s="92">
        <v>1341.3766666666668</v>
      </c>
      <c r="AF219" s="92">
        <v>404898</v>
      </c>
      <c r="AG219" s="100">
        <v>4.6440666666668147</v>
      </c>
      <c r="AH219" s="92">
        <v>1573.461514228786</v>
      </c>
      <c r="AI219" s="99" t="s">
        <v>829</v>
      </c>
      <c r="AJ219" s="99">
        <v>78.189252255555559</v>
      </c>
      <c r="AK219" s="99">
        <v>68.43851066448282</v>
      </c>
      <c r="AL219" s="99">
        <v>146.62776292003838</v>
      </c>
      <c r="AM219" s="99">
        <v>193.48419999999999</v>
      </c>
      <c r="AN219" s="99">
        <v>50.663333333333334</v>
      </c>
      <c r="AO219" s="101">
        <v>3.5986666666666665</v>
      </c>
      <c r="AP219" s="99">
        <v>100.66666666666667</v>
      </c>
      <c r="AQ219" s="99">
        <v>124.33333333333333</v>
      </c>
      <c r="AR219" s="99">
        <v>94.666666666666671</v>
      </c>
      <c r="AS219" s="99">
        <v>10.763333333333334</v>
      </c>
      <c r="AT219" s="99">
        <v>483.20666666666671</v>
      </c>
      <c r="AU219" s="99">
        <v>4.4766666666666666</v>
      </c>
      <c r="AV219" s="99">
        <v>10.99</v>
      </c>
      <c r="AW219" s="99">
        <v>4.41</v>
      </c>
      <c r="AX219" s="99">
        <v>16.2</v>
      </c>
      <c r="AY219" s="99">
        <v>44.333333333333336</v>
      </c>
      <c r="AZ219" s="99">
        <v>1.9533333333333331</v>
      </c>
      <c r="BA219" s="99">
        <v>0.95666666666666667</v>
      </c>
      <c r="BB219" s="99">
        <v>14.566666666666668</v>
      </c>
      <c r="BC219" s="99">
        <v>26.303333333333331</v>
      </c>
      <c r="BD219" s="99">
        <v>25.656666666666666</v>
      </c>
      <c r="BE219" s="99">
        <v>26.516666666666666</v>
      </c>
      <c r="BF219" s="99">
        <v>68.333333333333329</v>
      </c>
      <c r="BG219" s="99">
        <v>34</v>
      </c>
      <c r="BH219" s="99">
        <v>12.469999999999999</v>
      </c>
      <c r="BI219" s="99">
        <v>16.066666666666666</v>
      </c>
      <c r="BJ219" s="99">
        <v>2.4233333333333333</v>
      </c>
      <c r="BK219" s="99">
        <v>52.133333333333333</v>
      </c>
      <c r="BL219" s="99">
        <v>10.57</v>
      </c>
      <c r="BM219" s="99">
        <v>10.233333333333333</v>
      </c>
    </row>
    <row r="220" spans="1:65" x14ac:dyDescent="0.15">
      <c r="A220" s="13">
        <v>4734980325</v>
      </c>
      <c r="B220" s="14" t="s">
        <v>580</v>
      </c>
      <c r="C220" s="14" t="s">
        <v>593</v>
      </c>
      <c r="D220" s="14" t="s">
        <v>861</v>
      </c>
      <c r="E220" s="99">
        <v>13.57</v>
      </c>
      <c r="F220" s="99">
        <v>5.1533333333333333</v>
      </c>
      <c r="G220" s="99">
        <v>4.6966666666666663</v>
      </c>
      <c r="H220" s="99">
        <v>1.17</v>
      </c>
      <c r="I220" s="99">
        <v>1.0266666666666666</v>
      </c>
      <c r="J220" s="99">
        <v>2.4133333333333336</v>
      </c>
      <c r="K220" s="99">
        <v>1.7833333333333332</v>
      </c>
      <c r="L220" s="99">
        <v>1.1466666666666667</v>
      </c>
      <c r="M220" s="99">
        <v>4.3366666666666669</v>
      </c>
      <c r="N220" s="99">
        <v>3.043333333333333</v>
      </c>
      <c r="O220" s="99">
        <v>0.55333333333333334</v>
      </c>
      <c r="P220" s="99">
        <v>1.8266666666666669</v>
      </c>
      <c r="Q220" s="99">
        <v>3.8366666666666664</v>
      </c>
      <c r="R220" s="99">
        <v>3.6966666666666668</v>
      </c>
      <c r="S220" s="99">
        <v>4.6533333333333333</v>
      </c>
      <c r="T220" s="99">
        <v>2.33</v>
      </c>
      <c r="U220" s="99">
        <v>4.55</v>
      </c>
      <c r="V220" s="99">
        <v>1.3033333333333335</v>
      </c>
      <c r="W220" s="99">
        <v>2.0500000000000003</v>
      </c>
      <c r="X220" s="99">
        <v>1.8399999999999999</v>
      </c>
      <c r="Y220" s="99">
        <v>20.56</v>
      </c>
      <c r="Z220" s="99">
        <v>4.26</v>
      </c>
      <c r="AA220" s="99">
        <v>2.8266666666666667</v>
      </c>
      <c r="AB220" s="99">
        <v>1.0733333333333333</v>
      </c>
      <c r="AC220" s="99">
        <v>2.9733333333333332</v>
      </c>
      <c r="AD220" s="99">
        <v>2.1700000000000004</v>
      </c>
      <c r="AE220" s="92">
        <v>1257.4233333333334</v>
      </c>
      <c r="AF220" s="92">
        <v>420728.33333333331</v>
      </c>
      <c r="AG220" s="100">
        <v>4.8913888888888879</v>
      </c>
      <c r="AH220" s="92">
        <v>1681.5129114923946</v>
      </c>
      <c r="AI220" s="99" t="s">
        <v>829</v>
      </c>
      <c r="AJ220" s="99">
        <v>100.34326773870636</v>
      </c>
      <c r="AK220" s="99">
        <v>58.795828349722477</v>
      </c>
      <c r="AL220" s="99">
        <v>159.13909608842883</v>
      </c>
      <c r="AM220" s="99">
        <v>208.3092</v>
      </c>
      <c r="AN220" s="99">
        <v>53.653333333333329</v>
      </c>
      <c r="AO220" s="101">
        <v>3.6826666666666674</v>
      </c>
      <c r="AP220" s="99">
        <v>86.030000000000015</v>
      </c>
      <c r="AQ220" s="99">
        <v>101.89</v>
      </c>
      <c r="AR220" s="99">
        <v>84.666666666666671</v>
      </c>
      <c r="AS220" s="99">
        <v>10.039999999999999</v>
      </c>
      <c r="AT220" s="99">
        <v>497.99333333333334</v>
      </c>
      <c r="AU220" s="99">
        <v>4.7733333333333334</v>
      </c>
      <c r="AV220" s="99">
        <v>9.6766666666666676</v>
      </c>
      <c r="AW220" s="99">
        <v>4.4399999999999995</v>
      </c>
      <c r="AX220" s="99">
        <v>18.583333333333332</v>
      </c>
      <c r="AY220" s="99">
        <v>36.666666666666664</v>
      </c>
      <c r="AZ220" s="99">
        <v>2.0266666666666668</v>
      </c>
      <c r="BA220" s="99">
        <v>1.0633333333333335</v>
      </c>
      <c r="BB220" s="99">
        <v>15.65</v>
      </c>
      <c r="BC220" s="99">
        <v>50</v>
      </c>
      <c r="BD220" s="99">
        <v>41</v>
      </c>
      <c r="BE220" s="99">
        <v>41.166666666666664</v>
      </c>
      <c r="BF220" s="99">
        <v>81.666666666666671</v>
      </c>
      <c r="BG220" s="99">
        <v>10.993333333333334</v>
      </c>
      <c r="BH220" s="99">
        <v>12.156666666666666</v>
      </c>
      <c r="BI220" s="99">
        <v>12.333333333333334</v>
      </c>
      <c r="BJ220" s="99">
        <v>2.8833333333333333</v>
      </c>
      <c r="BK220" s="99">
        <v>54.763333333333343</v>
      </c>
      <c r="BL220" s="99">
        <v>10.43</v>
      </c>
      <c r="BM220" s="99">
        <v>9.6866666666666674</v>
      </c>
    </row>
    <row r="221" spans="1:65" x14ac:dyDescent="0.15">
      <c r="A221" s="13">
        <v>4718260330</v>
      </c>
      <c r="B221" s="14" t="s">
        <v>580</v>
      </c>
      <c r="C221" s="14" t="s">
        <v>583</v>
      </c>
      <c r="D221" s="14" t="s">
        <v>584</v>
      </c>
      <c r="E221" s="99">
        <v>14.014229697201023</v>
      </c>
      <c r="F221" s="99">
        <v>4.8833163385803262</v>
      </c>
      <c r="G221" s="99">
        <v>4.6622939698872505</v>
      </c>
      <c r="H221" s="99">
        <v>1.0914868645838782</v>
      </c>
      <c r="I221" s="99">
        <v>1.0863851665967417</v>
      </c>
      <c r="J221" s="99">
        <v>2.0189354619742068</v>
      </c>
      <c r="K221" s="99">
        <v>1.9538149038180046</v>
      </c>
      <c r="L221" s="99">
        <v>1.0119604985533484</v>
      </c>
      <c r="M221" s="99">
        <v>4.0759855568077041</v>
      </c>
      <c r="N221" s="99">
        <v>3.1299652057085132</v>
      </c>
      <c r="O221" s="99">
        <v>0.53811848375436255</v>
      </c>
      <c r="P221" s="99">
        <v>1.7096177741896845</v>
      </c>
      <c r="Q221" s="99">
        <v>3.3472519777159082</v>
      </c>
      <c r="R221" s="99">
        <v>3.9634419398054028</v>
      </c>
      <c r="S221" s="99">
        <v>4.3746476041051414</v>
      </c>
      <c r="T221" s="99">
        <v>2.6614490663431174</v>
      </c>
      <c r="U221" s="99">
        <v>4.1807635102179352</v>
      </c>
      <c r="V221" s="99">
        <v>1.4190723243688768</v>
      </c>
      <c r="W221" s="99">
        <v>1.9192977832530378</v>
      </c>
      <c r="X221" s="99">
        <v>1.9220820163896175</v>
      </c>
      <c r="Y221" s="99">
        <v>20.031890374452715</v>
      </c>
      <c r="Z221" s="99">
        <v>4.9232663692258338</v>
      </c>
      <c r="AA221" s="99">
        <v>3.2820320407283181</v>
      </c>
      <c r="AB221" s="99">
        <v>1.2588386328085683</v>
      </c>
      <c r="AC221" s="99">
        <v>3.2572870793627637</v>
      </c>
      <c r="AD221" s="99">
        <v>2.082345352919214</v>
      </c>
      <c r="AE221" s="92">
        <v>911.81830634668415</v>
      </c>
      <c r="AF221" s="92">
        <v>342146.89953059732</v>
      </c>
      <c r="AG221" s="100">
        <v>4.7487352980872126</v>
      </c>
      <c r="AH221" s="92">
        <v>1345.360962212224</v>
      </c>
      <c r="AI221" s="99" t="s">
        <v>829</v>
      </c>
      <c r="AJ221" s="99">
        <v>104.49880444154053</v>
      </c>
      <c r="AK221" s="99">
        <v>46.671095918590858</v>
      </c>
      <c r="AL221" s="99">
        <v>151.16990036013138</v>
      </c>
      <c r="AM221" s="99">
        <v>191.13894344587084</v>
      </c>
      <c r="AN221" s="99">
        <v>48.499206103063834</v>
      </c>
      <c r="AO221" s="101">
        <v>3.5258267920048341</v>
      </c>
      <c r="AP221" s="99">
        <v>85.061557531452266</v>
      </c>
      <c r="AQ221" s="99">
        <v>94.650617714523221</v>
      </c>
      <c r="AR221" s="99">
        <v>83.066521384895665</v>
      </c>
      <c r="AS221" s="99">
        <v>9.6222049705163268</v>
      </c>
      <c r="AT221" s="99">
        <v>500.72184412514542</v>
      </c>
      <c r="AU221" s="99">
        <v>4.6729052959270616</v>
      </c>
      <c r="AV221" s="99">
        <v>10.209995169889018</v>
      </c>
      <c r="AW221" s="99">
        <v>4.572033787210759</v>
      </c>
      <c r="AX221" s="99">
        <v>16.056864874122162</v>
      </c>
      <c r="AY221" s="99">
        <v>40.417491451055866</v>
      </c>
      <c r="AZ221" s="99">
        <v>2.6819516768035618</v>
      </c>
      <c r="BA221" s="99">
        <v>1.0346343171067283</v>
      </c>
      <c r="BB221" s="99">
        <v>15.266787492745648</v>
      </c>
      <c r="BC221" s="99">
        <v>38.26993300334243</v>
      </c>
      <c r="BD221" s="99">
        <v>25.01036162372138</v>
      </c>
      <c r="BE221" s="99">
        <v>47.294193655151787</v>
      </c>
      <c r="BF221" s="99">
        <v>86.830573809705683</v>
      </c>
      <c r="BG221" s="99">
        <v>6.984733779545536</v>
      </c>
      <c r="BH221" s="99">
        <v>11.736891318746316</v>
      </c>
      <c r="BI221" s="99">
        <v>14.891396358897843</v>
      </c>
      <c r="BJ221" s="99">
        <v>3.229476495843842</v>
      </c>
      <c r="BK221" s="99">
        <v>55.365722223340981</v>
      </c>
      <c r="BL221" s="99">
        <v>9.7705561308726008</v>
      </c>
      <c r="BM221" s="99">
        <v>12.247937194936389</v>
      </c>
    </row>
    <row r="222" spans="1:65" x14ac:dyDescent="0.15">
      <c r="A222" s="13">
        <v>4727180400</v>
      </c>
      <c r="B222" s="14" t="s">
        <v>580</v>
      </c>
      <c r="C222" s="14" t="s">
        <v>585</v>
      </c>
      <c r="D222" s="14" t="s">
        <v>586</v>
      </c>
      <c r="E222" s="99">
        <v>11.5</v>
      </c>
      <c r="F222" s="99">
        <v>3.9633333333333329</v>
      </c>
      <c r="G222" s="99">
        <v>4.8500000000000005</v>
      </c>
      <c r="H222" s="99">
        <v>1.2833333333333332</v>
      </c>
      <c r="I222" s="99">
        <v>1.1133333333333333</v>
      </c>
      <c r="J222" s="99">
        <v>3.4499999999999997</v>
      </c>
      <c r="K222" s="99">
        <v>1.9433333333333334</v>
      </c>
      <c r="L222" s="99">
        <v>1.1233333333333333</v>
      </c>
      <c r="M222" s="99">
        <v>3.1166666666666667</v>
      </c>
      <c r="N222" s="99">
        <v>3.7666666666666671</v>
      </c>
      <c r="O222" s="99">
        <v>0.56000000000000005</v>
      </c>
      <c r="P222" s="99">
        <v>1.8</v>
      </c>
      <c r="Q222" s="99">
        <v>3.9833333333333329</v>
      </c>
      <c r="R222" s="99">
        <v>3.39</v>
      </c>
      <c r="S222" s="99">
        <v>6.586666666666666</v>
      </c>
      <c r="T222" s="99">
        <v>2.3533333333333335</v>
      </c>
      <c r="U222" s="99">
        <v>4.4766666666666666</v>
      </c>
      <c r="V222" s="99">
        <v>1.22</v>
      </c>
      <c r="W222" s="99">
        <v>1.75</v>
      </c>
      <c r="X222" s="99">
        <v>1.64</v>
      </c>
      <c r="Y222" s="99">
        <v>18.849999999999998</v>
      </c>
      <c r="Z222" s="99">
        <v>4.4266666666666667</v>
      </c>
      <c r="AA222" s="99">
        <v>3.03</v>
      </c>
      <c r="AB222" s="99">
        <v>1.3433333333333335</v>
      </c>
      <c r="AC222" s="99">
        <v>2.21</v>
      </c>
      <c r="AD222" s="99">
        <v>2.1433333333333331</v>
      </c>
      <c r="AE222" s="92">
        <v>962.5100000000001</v>
      </c>
      <c r="AF222" s="92">
        <v>337591</v>
      </c>
      <c r="AG222" s="100">
        <v>4.185833333333556</v>
      </c>
      <c r="AH222" s="92">
        <v>1240.1141145773302</v>
      </c>
      <c r="AI222" s="99" t="s">
        <v>829</v>
      </c>
      <c r="AJ222" s="99">
        <v>97.680333886169947</v>
      </c>
      <c r="AK222" s="99">
        <v>62.414781124180941</v>
      </c>
      <c r="AL222" s="99">
        <v>160.0951150103509</v>
      </c>
      <c r="AM222" s="99">
        <v>193.48419999999999</v>
      </c>
      <c r="AN222" s="99">
        <v>48.263333333333328</v>
      </c>
      <c r="AO222" s="101">
        <v>3.5289999999999999</v>
      </c>
      <c r="AP222" s="99">
        <v>111.44666666666667</v>
      </c>
      <c r="AQ222" s="99">
        <v>135.72000000000003</v>
      </c>
      <c r="AR222" s="99">
        <v>82.616666666666674</v>
      </c>
      <c r="AS222" s="99">
        <v>9.34</v>
      </c>
      <c r="AT222" s="99">
        <v>335.55666666666667</v>
      </c>
      <c r="AU222" s="99">
        <v>3.8266666666666667</v>
      </c>
      <c r="AV222" s="99">
        <v>10.123333333333333</v>
      </c>
      <c r="AW222" s="99">
        <v>3.7099999999999995</v>
      </c>
      <c r="AX222" s="99">
        <v>24.123333333333335</v>
      </c>
      <c r="AY222" s="99">
        <v>33.203333333333333</v>
      </c>
      <c r="AZ222" s="99">
        <v>1.2533333333333332</v>
      </c>
      <c r="BA222" s="99">
        <v>1.0166666666666668</v>
      </c>
      <c r="BB222" s="99">
        <v>14.353333333333333</v>
      </c>
      <c r="BC222" s="99">
        <v>40.666666666666664</v>
      </c>
      <c r="BD222" s="99">
        <v>38.943333333333335</v>
      </c>
      <c r="BE222" s="99">
        <v>39.583333333333336</v>
      </c>
      <c r="BF222" s="99">
        <v>79.650000000000006</v>
      </c>
      <c r="BG222" s="99">
        <v>14.444444444444443</v>
      </c>
      <c r="BH222" s="99">
        <v>13.87</v>
      </c>
      <c r="BI222" s="99">
        <v>12.5</v>
      </c>
      <c r="BJ222" s="99">
        <v>2.543333333333333</v>
      </c>
      <c r="BK222" s="99">
        <v>53.023333333333333</v>
      </c>
      <c r="BL222" s="99">
        <v>9.43</v>
      </c>
      <c r="BM222" s="99">
        <v>11.406666666666666</v>
      </c>
    </row>
    <row r="223" spans="1:65" x14ac:dyDescent="0.15">
      <c r="A223" s="13">
        <v>4728940500</v>
      </c>
      <c r="B223" s="14" t="s">
        <v>580</v>
      </c>
      <c r="C223" s="14" t="s">
        <v>587</v>
      </c>
      <c r="D223" s="14" t="s">
        <v>588</v>
      </c>
      <c r="E223" s="99">
        <v>12.513333333333334</v>
      </c>
      <c r="F223" s="99">
        <v>4.4466666666666672</v>
      </c>
      <c r="G223" s="99">
        <v>4.6833333333333336</v>
      </c>
      <c r="H223" s="99">
        <v>1.1599999999999999</v>
      </c>
      <c r="I223" s="99">
        <v>0.9900000000000001</v>
      </c>
      <c r="J223" s="99">
        <v>2.2200000000000002</v>
      </c>
      <c r="K223" s="99">
        <v>1.8966666666666667</v>
      </c>
      <c r="L223" s="99">
        <v>1.1500000000000001</v>
      </c>
      <c r="M223" s="99">
        <v>4.0166666666666666</v>
      </c>
      <c r="N223" s="99">
        <v>3.2733333333333334</v>
      </c>
      <c r="O223" s="99">
        <v>0.59333333333333327</v>
      </c>
      <c r="P223" s="99">
        <v>1.7466666666666668</v>
      </c>
      <c r="Q223" s="99">
        <v>3.8066666666666666</v>
      </c>
      <c r="R223" s="99">
        <v>3.3666666666666671</v>
      </c>
      <c r="S223" s="99">
        <v>3.8666666666666671</v>
      </c>
      <c r="T223" s="99">
        <v>2.1966666666666668</v>
      </c>
      <c r="U223" s="99">
        <v>4.0333333333333332</v>
      </c>
      <c r="V223" s="99">
        <v>1.1866666666666665</v>
      </c>
      <c r="W223" s="99">
        <v>1.9433333333333334</v>
      </c>
      <c r="X223" s="99">
        <v>1.8166666666666664</v>
      </c>
      <c r="Y223" s="99">
        <v>19.583333333333332</v>
      </c>
      <c r="Z223" s="99">
        <v>4.3833333333333329</v>
      </c>
      <c r="AA223" s="99">
        <v>2.73</v>
      </c>
      <c r="AB223" s="99">
        <v>0.91333333333333344</v>
      </c>
      <c r="AC223" s="99">
        <v>2.9466666666666668</v>
      </c>
      <c r="AD223" s="99">
        <v>1.9799999999999998</v>
      </c>
      <c r="AE223" s="92">
        <v>887.0333333333333</v>
      </c>
      <c r="AF223" s="92">
        <v>341706.33333333331</v>
      </c>
      <c r="AG223" s="100">
        <v>4.475333333333432</v>
      </c>
      <c r="AH223" s="92">
        <v>1302.6095322111707</v>
      </c>
      <c r="AI223" s="99" t="s">
        <v>829</v>
      </c>
      <c r="AJ223" s="99">
        <v>97.105617511501421</v>
      </c>
      <c r="AK223" s="99">
        <v>75.195949935494625</v>
      </c>
      <c r="AL223" s="99">
        <v>172.30156744699605</v>
      </c>
      <c r="AM223" s="99">
        <v>189.91210000000001</v>
      </c>
      <c r="AN223" s="99">
        <v>46.266666666666673</v>
      </c>
      <c r="AO223" s="101">
        <v>3.7436666666666665</v>
      </c>
      <c r="AP223" s="99">
        <v>91</v>
      </c>
      <c r="AQ223" s="99">
        <v>112</v>
      </c>
      <c r="AR223" s="99">
        <v>91.59999999999998</v>
      </c>
      <c r="AS223" s="99">
        <v>9.58</v>
      </c>
      <c r="AT223" s="99">
        <v>510.10000000000008</v>
      </c>
      <c r="AU223" s="99">
        <v>4.3266666666666671</v>
      </c>
      <c r="AV223" s="99">
        <v>10.99</v>
      </c>
      <c r="AW223" s="99">
        <v>4.123333333333334</v>
      </c>
      <c r="AX223" s="99">
        <v>16.2</v>
      </c>
      <c r="AY223" s="99">
        <v>39.799999999999997</v>
      </c>
      <c r="AZ223" s="99">
        <v>1.406666666666667</v>
      </c>
      <c r="BA223" s="99">
        <v>0.97333333333333327</v>
      </c>
      <c r="BB223" s="99">
        <v>15.449999999999998</v>
      </c>
      <c r="BC223" s="99">
        <v>37.023333333333333</v>
      </c>
      <c r="BD223" s="99">
        <v>26.156666666666666</v>
      </c>
      <c r="BE223" s="99">
        <v>31.78</v>
      </c>
      <c r="BF223" s="99">
        <v>65.39</v>
      </c>
      <c r="BG223" s="99">
        <v>14.99</v>
      </c>
      <c r="BH223" s="99">
        <v>11.066666666666668</v>
      </c>
      <c r="BI223" s="99">
        <v>21.399999999999995</v>
      </c>
      <c r="BJ223" s="99">
        <v>2.36</v>
      </c>
      <c r="BK223" s="99">
        <v>39.4</v>
      </c>
      <c r="BL223" s="99">
        <v>9.64</v>
      </c>
      <c r="BM223" s="99">
        <v>6.9233333333333329</v>
      </c>
    </row>
    <row r="224" spans="1:65" x14ac:dyDescent="0.15">
      <c r="A224" s="13">
        <v>4732820600</v>
      </c>
      <c r="B224" s="14" t="s">
        <v>580</v>
      </c>
      <c r="C224" s="14" t="s">
        <v>589</v>
      </c>
      <c r="D224" s="14" t="s">
        <v>590</v>
      </c>
      <c r="E224" s="99">
        <v>12.479999999999999</v>
      </c>
      <c r="F224" s="99">
        <v>4.1333333333333329</v>
      </c>
      <c r="G224" s="99">
        <v>4.6433333333333335</v>
      </c>
      <c r="H224" s="99">
        <v>1.1333333333333335</v>
      </c>
      <c r="I224" s="99">
        <v>0.9900000000000001</v>
      </c>
      <c r="J224" s="99">
        <v>2.6199999999999997</v>
      </c>
      <c r="K224" s="99">
        <v>2.0233333333333334</v>
      </c>
      <c r="L224" s="99">
        <v>1.0833333333333333</v>
      </c>
      <c r="M224" s="99">
        <v>4.166666666666667</v>
      </c>
      <c r="N224" s="99">
        <v>3.84</v>
      </c>
      <c r="O224" s="99">
        <v>0.6</v>
      </c>
      <c r="P224" s="99">
        <v>1.74</v>
      </c>
      <c r="Q224" s="99">
        <v>3.84</v>
      </c>
      <c r="R224" s="99">
        <v>3.3266666666666667</v>
      </c>
      <c r="S224" s="99">
        <v>4.0466666666666669</v>
      </c>
      <c r="T224" s="99">
        <v>2.3966666666666665</v>
      </c>
      <c r="U224" s="99">
        <v>4.5566666666666658</v>
      </c>
      <c r="V224" s="99">
        <v>1.2233333333333334</v>
      </c>
      <c r="W224" s="99">
        <v>1.9333333333333333</v>
      </c>
      <c r="X224" s="99">
        <v>1.8733333333333333</v>
      </c>
      <c r="Y224" s="99">
        <v>18.916666666666668</v>
      </c>
      <c r="Z224" s="99">
        <v>4.1700000000000008</v>
      </c>
      <c r="AA224" s="99">
        <v>2.81</v>
      </c>
      <c r="AB224" s="99">
        <v>0.89333333333333342</v>
      </c>
      <c r="AC224" s="99">
        <v>2.8666666666666667</v>
      </c>
      <c r="AD224" s="99">
        <v>2.0766666666666667</v>
      </c>
      <c r="AE224" s="92">
        <v>1286.6333333333332</v>
      </c>
      <c r="AF224" s="92">
        <v>347062</v>
      </c>
      <c r="AG224" s="100">
        <v>4.2902666666668381</v>
      </c>
      <c r="AH224" s="92">
        <v>1292.3392160602934</v>
      </c>
      <c r="AI224" s="99" t="s">
        <v>829</v>
      </c>
      <c r="AJ224" s="99">
        <v>95.791681530641867</v>
      </c>
      <c r="AK224" s="99">
        <v>52.554181486570201</v>
      </c>
      <c r="AL224" s="99">
        <v>148.34586301721208</v>
      </c>
      <c r="AM224" s="99">
        <v>190.25210000000001</v>
      </c>
      <c r="AN224" s="99">
        <v>48.66</v>
      </c>
      <c r="AO224" s="101">
        <v>3.7236666666666665</v>
      </c>
      <c r="AP224" s="99">
        <v>78.99666666666667</v>
      </c>
      <c r="AQ224" s="99">
        <v>96.030000000000015</v>
      </c>
      <c r="AR224" s="99">
        <v>99.733333333333334</v>
      </c>
      <c r="AS224" s="99">
        <v>9.58</v>
      </c>
      <c r="AT224" s="99">
        <v>466.24333333333334</v>
      </c>
      <c r="AU224" s="99">
        <v>4.873333333333334</v>
      </c>
      <c r="AV224" s="99">
        <v>10.623333333333333</v>
      </c>
      <c r="AW224" s="99">
        <v>4.25</v>
      </c>
      <c r="AX224" s="99">
        <v>19.266666666666666</v>
      </c>
      <c r="AY224" s="99">
        <v>41</v>
      </c>
      <c r="AZ224" s="99">
        <v>1.9966666666666668</v>
      </c>
      <c r="BA224" s="99">
        <v>1.0233333333333334</v>
      </c>
      <c r="BB224" s="99">
        <v>9.5500000000000007</v>
      </c>
      <c r="BC224" s="99">
        <v>32.506666666666668</v>
      </c>
      <c r="BD224" s="99">
        <v>28.473333333333333</v>
      </c>
      <c r="BE224" s="99">
        <v>26.77</v>
      </c>
      <c r="BF224" s="99">
        <v>68.833333333333329</v>
      </c>
      <c r="BG224" s="99">
        <v>5.4950000000000001</v>
      </c>
      <c r="BH224" s="99">
        <v>13.13</v>
      </c>
      <c r="BI224" s="99">
        <v>16.25</v>
      </c>
      <c r="BJ224" s="99">
        <v>2.3966666666666665</v>
      </c>
      <c r="BK224" s="99">
        <v>52.633333333333333</v>
      </c>
      <c r="BL224" s="99">
        <v>9.6166666666666671</v>
      </c>
      <c r="BM224" s="99">
        <v>8.1866666666666656</v>
      </c>
    </row>
    <row r="225" spans="1:65" x14ac:dyDescent="0.15">
      <c r="A225" s="13">
        <v>4734100640</v>
      </c>
      <c r="B225" s="14" t="s">
        <v>580</v>
      </c>
      <c r="C225" s="14" t="s">
        <v>591</v>
      </c>
      <c r="D225" s="14" t="s">
        <v>592</v>
      </c>
      <c r="E225" s="99">
        <v>12.203333333333333</v>
      </c>
      <c r="F225" s="99">
        <v>4.7633333333333328</v>
      </c>
      <c r="G225" s="99">
        <v>4.916666666666667</v>
      </c>
      <c r="H225" s="99">
        <v>1.27</v>
      </c>
      <c r="I225" s="99">
        <v>1.0566666666666666</v>
      </c>
      <c r="J225" s="99">
        <v>2.313333333333333</v>
      </c>
      <c r="K225" s="99">
        <v>2.1800000000000002</v>
      </c>
      <c r="L225" s="99">
        <v>1.25</v>
      </c>
      <c r="M225" s="99">
        <v>4.3933333333333335</v>
      </c>
      <c r="N225" s="99">
        <v>4.4066666666666663</v>
      </c>
      <c r="O225" s="99">
        <v>0.55999999999999994</v>
      </c>
      <c r="P225" s="99">
        <v>1.93</v>
      </c>
      <c r="Q225" s="99">
        <v>3.9933333333333336</v>
      </c>
      <c r="R225" s="99">
        <v>3.3966666666666665</v>
      </c>
      <c r="S225" s="99">
        <v>4.45</v>
      </c>
      <c r="T225" s="99">
        <v>2.3366666666666664</v>
      </c>
      <c r="U225" s="99">
        <v>4.3833333333333329</v>
      </c>
      <c r="V225" s="99">
        <v>1.2866666666666668</v>
      </c>
      <c r="W225" s="99">
        <v>2.0033333333333334</v>
      </c>
      <c r="X225" s="99">
        <v>2.3199999999999998</v>
      </c>
      <c r="Y225" s="99">
        <v>19.48</v>
      </c>
      <c r="Z225" s="99">
        <v>4.7233333333333336</v>
      </c>
      <c r="AA225" s="99">
        <v>3.16</v>
      </c>
      <c r="AB225" s="99">
        <v>1.3133333333333335</v>
      </c>
      <c r="AC225" s="99">
        <v>3.17</v>
      </c>
      <c r="AD225" s="99">
        <v>2.16</v>
      </c>
      <c r="AE225" s="92">
        <v>923</v>
      </c>
      <c r="AF225" s="92">
        <v>315490</v>
      </c>
      <c r="AG225" s="100">
        <v>4.4725000000001902</v>
      </c>
      <c r="AH225" s="92">
        <v>1205.9988950176341</v>
      </c>
      <c r="AI225" s="99">
        <v>177.01356809690387</v>
      </c>
      <c r="AJ225" s="99" t="s">
        <v>829</v>
      </c>
      <c r="AK225" s="99" t="s">
        <v>829</v>
      </c>
      <c r="AL225" s="99">
        <v>177.01356809690387</v>
      </c>
      <c r="AM225" s="99">
        <v>190.02419999999998</v>
      </c>
      <c r="AN225" s="99">
        <v>32.833333333333336</v>
      </c>
      <c r="AO225" s="101">
        <v>3.6823333333333337</v>
      </c>
      <c r="AP225" s="99">
        <v>105.05666666666667</v>
      </c>
      <c r="AQ225" s="99">
        <v>131.16666666666666</v>
      </c>
      <c r="AR225" s="99">
        <v>86.223333333333343</v>
      </c>
      <c r="AS225" s="99">
        <v>8.99</v>
      </c>
      <c r="AT225" s="99">
        <v>447.13333333333327</v>
      </c>
      <c r="AU225" s="99">
        <v>5.0666666666666664</v>
      </c>
      <c r="AV225" s="99">
        <v>10.756666666666666</v>
      </c>
      <c r="AW225" s="99">
        <v>4.1500000000000004</v>
      </c>
      <c r="AX225" s="99">
        <v>14.113333333333335</v>
      </c>
      <c r="AY225" s="99">
        <v>26.693333333333332</v>
      </c>
      <c r="AZ225" s="99">
        <v>1.89</v>
      </c>
      <c r="BA225" s="99">
        <v>1.1466666666666667</v>
      </c>
      <c r="BB225" s="99">
        <v>11.633333333333333</v>
      </c>
      <c r="BC225" s="99">
        <v>45.133333333333326</v>
      </c>
      <c r="BD225" s="99">
        <v>33.556666666666665</v>
      </c>
      <c r="BE225" s="99">
        <v>40.516666666666666</v>
      </c>
      <c r="BF225" s="99">
        <v>115.16666666666667</v>
      </c>
      <c r="BG225" s="99">
        <v>9.99</v>
      </c>
      <c r="BH225" s="99">
        <v>12.49</v>
      </c>
      <c r="BI225" s="99">
        <v>6.330000000000001</v>
      </c>
      <c r="BJ225" s="99">
        <v>2.6066666666666669</v>
      </c>
      <c r="BK225" s="99">
        <v>69.11</v>
      </c>
      <c r="BL225" s="99">
        <v>10.316666666666666</v>
      </c>
      <c r="BM225" s="99">
        <v>9.1833333333333318</v>
      </c>
    </row>
    <row r="226" spans="1:65" x14ac:dyDescent="0.15">
      <c r="A226" s="13">
        <v>4734980700</v>
      </c>
      <c r="B226" s="14" t="s">
        <v>580</v>
      </c>
      <c r="C226" s="14" t="s">
        <v>593</v>
      </c>
      <c r="D226" s="14" t="s">
        <v>594</v>
      </c>
      <c r="E226" s="99">
        <v>14.626666666666667</v>
      </c>
      <c r="F226" s="99">
        <v>5.3</v>
      </c>
      <c r="G226" s="99">
        <v>4.9933333333333332</v>
      </c>
      <c r="H226" s="99">
        <v>1.68</v>
      </c>
      <c r="I226" s="99">
        <v>1.0866666666666667</v>
      </c>
      <c r="J226" s="99">
        <v>2.3333333333333335</v>
      </c>
      <c r="K226" s="99">
        <v>1.83</v>
      </c>
      <c r="L226" s="99">
        <v>1.1399999999999999</v>
      </c>
      <c r="M226" s="99">
        <v>4.2233333333333327</v>
      </c>
      <c r="N226" s="99">
        <v>3.25</v>
      </c>
      <c r="O226" s="99">
        <v>0.51666666666666672</v>
      </c>
      <c r="P226" s="99">
        <v>1.7233333333333334</v>
      </c>
      <c r="Q226" s="99">
        <v>4.0599999999999996</v>
      </c>
      <c r="R226" s="99">
        <v>3.9466666666666668</v>
      </c>
      <c r="S226" s="99">
        <v>4.9200000000000008</v>
      </c>
      <c r="T226" s="99">
        <v>2.2966666666666669</v>
      </c>
      <c r="U226" s="99">
        <v>4.7733333333333334</v>
      </c>
      <c r="V226" s="99">
        <v>1.2766666666666666</v>
      </c>
      <c r="W226" s="99">
        <v>2.0533333333333332</v>
      </c>
      <c r="X226" s="99">
        <v>1.9400000000000002</v>
      </c>
      <c r="Y226" s="99">
        <v>19.156666666666666</v>
      </c>
      <c r="Z226" s="99">
        <v>4.503333333333333</v>
      </c>
      <c r="AA226" s="99">
        <v>2.84</v>
      </c>
      <c r="AB226" s="99">
        <v>1.05</v>
      </c>
      <c r="AC226" s="99">
        <v>3.5066666666666664</v>
      </c>
      <c r="AD226" s="99">
        <v>2.2200000000000002</v>
      </c>
      <c r="AE226" s="92">
        <v>1465.0833333333333</v>
      </c>
      <c r="AF226" s="92">
        <v>483320.33333333331</v>
      </c>
      <c r="AG226" s="100">
        <v>4.5660000000001624</v>
      </c>
      <c r="AH226" s="92">
        <v>1861.5887822270686</v>
      </c>
      <c r="AI226" s="99" t="s">
        <v>829</v>
      </c>
      <c r="AJ226" s="99">
        <v>90.922835397549321</v>
      </c>
      <c r="AK226" s="99">
        <v>51.95431861011415</v>
      </c>
      <c r="AL226" s="99">
        <v>142.87715400766348</v>
      </c>
      <c r="AM226" s="99">
        <v>190.02419999999998</v>
      </c>
      <c r="AN226" s="99">
        <v>50.99</v>
      </c>
      <c r="AO226" s="101">
        <v>3.5676666666666663</v>
      </c>
      <c r="AP226" s="99">
        <v>86.766666666666666</v>
      </c>
      <c r="AQ226" s="99">
        <v>106.23333333333333</v>
      </c>
      <c r="AR226" s="99">
        <v>100.08</v>
      </c>
      <c r="AS226" s="99">
        <v>9.56</v>
      </c>
      <c r="AT226" s="99">
        <v>466.46000000000004</v>
      </c>
      <c r="AU226" s="99">
        <v>4.7399999999999993</v>
      </c>
      <c r="AV226" s="99">
        <v>10.183333333333334</v>
      </c>
      <c r="AW226" s="99">
        <v>4.5133333333333336</v>
      </c>
      <c r="AX226" s="99">
        <v>23.75</v>
      </c>
      <c r="AY226" s="99">
        <v>41.35</v>
      </c>
      <c r="AZ226" s="99">
        <v>2.0433333333333334</v>
      </c>
      <c r="BA226" s="99">
        <v>1.0633333333333335</v>
      </c>
      <c r="BB226" s="99">
        <v>16.18</v>
      </c>
      <c r="BC226" s="99">
        <v>27.393333333333331</v>
      </c>
      <c r="BD226" s="99">
        <v>18.21</v>
      </c>
      <c r="BE226" s="99">
        <v>25.856666666666666</v>
      </c>
      <c r="BF226" s="99">
        <v>81.790000000000006</v>
      </c>
      <c r="BG226" s="99">
        <v>11.323333333333332</v>
      </c>
      <c r="BH226" s="99">
        <v>12.843333333333334</v>
      </c>
      <c r="BI226" s="99">
        <v>19.536666666666665</v>
      </c>
      <c r="BJ226" s="99">
        <v>2.8433333333333337</v>
      </c>
      <c r="BK226" s="99">
        <v>50.463333333333338</v>
      </c>
      <c r="BL226" s="99">
        <v>10.066666666666668</v>
      </c>
      <c r="BM226" s="99">
        <v>13.003333333333332</v>
      </c>
    </row>
    <row r="227" spans="1:65" x14ac:dyDescent="0.15">
      <c r="A227" s="13">
        <v>4810180020</v>
      </c>
      <c r="B227" s="14" t="s">
        <v>595</v>
      </c>
      <c r="C227" s="14" t="s">
        <v>596</v>
      </c>
      <c r="D227" s="14" t="s">
        <v>597</v>
      </c>
      <c r="E227" s="99">
        <v>11.479999999999999</v>
      </c>
      <c r="F227" s="99">
        <v>5.206666666666667</v>
      </c>
      <c r="G227" s="99">
        <v>4.8066666666666666</v>
      </c>
      <c r="H227" s="99">
        <v>1.32</v>
      </c>
      <c r="I227" s="99">
        <v>0.9</v>
      </c>
      <c r="J227" s="99">
        <v>2.1466666666666665</v>
      </c>
      <c r="K227" s="99">
        <v>2.1599999999999997</v>
      </c>
      <c r="L227" s="99">
        <v>1.5833333333333333</v>
      </c>
      <c r="M227" s="99">
        <v>3.9066666666666663</v>
      </c>
      <c r="N227" s="99">
        <v>2.4433333333333334</v>
      </c>
      <c r="O227" s="99">
        <v>0.39666666666666667</v>
      </c>
      <c r="P227" s="99">
        <v>1.4933333333333334</v>
      </c>
      <c r="Q227" s="99">
        <v>3.6733333333333338</v>
      </c>
      <c r="R227" s="99">
        <v>3.7133333333333334</v>
      </c>
      <c r="S227" s="99">
        <v>4.93</v>
      </c>
      <c r="T227" s="99">
        <v>2.1633333333333336</v>
      </c>
      <c r="U227" s="99">
        <v>3.6966666666666668</v>
      </c>
      <c r="V227" s="99">
        <v>1.2366666666666666</v>
      </c>
      <c r="W227" s="99">
        <v>1.9733333333333334</v>
      </c>
      <c r="X227" s="99">
        <v>1.8866666666666667</v>
      </c>
      <c r="Y227" s="99">
        <v>19.193333333333332</v>
      </c>
      <c r="Z227" s="99">
        <v>4.5266666666666664</v>
      </c>
      <c r="AA227" s="99">
        <v>3.3333333333333335</v>
      </c>
      <c r="AB227" s="99">
        <v>1.1066666666666667</v>
      </c>
      <c r="AC227" s="99">
        <v>2.8933333333333331</v>
      </c>
      <c r="AD227" s="99">
        <v>1.9433333333333334</v>
      </c>
      <c r="AE227" s="92">
        <v>1064.7766666666666</v>
      </c>
      <c r="AF227" s="92">
        <v>390263</v>
      </c>
      <c r="AG227" s="100">
        <v>5.0277777777777928</v>
      </c>
      <c r="AH227" s="92">
        <v>1582.3997425229229</v>
      </c>
      <c r="AI227" s="99" t="s">
        <v>829</v>
      </c>
      <c r="AJ227" s="99">
        <v>106.37264399805876</v>
      </c>
      <c r="AK227" s="99">
        <v>83.460128664619461</v>
      </c>
      <c r="AL227" s="99">
        <v>189.83277266267822</v>
      </c>
      <c r="AM227" s="99">
        <v>196.78509999999997</v>
      </c>
      <c r="AN227" s="99">
        <v>65.849999999999994</v>
      </c>
      <c r="AO227" s="101">
        <v>3.4410000000000003</v>
      </c>
      <c r="AP227" s="99">
        <v>153.5</v>
      </c>
      <c r="AQ227" s="99">
        <v>104.33333333333333</v>
      </c>
      <c r="AR227" s="99">
        <v>104.47333333333334</v>
      </c>
      <c r="AS227" s="99">
        <v>10.159999999999998</v>
      </c>
      <c r="AT227" s="99">
        <v>329.20666666666665</v>
      </c>
      <c r="AU227" s="99">
        <v>4.8133333333333335</v>
      </c>
      <c r="AV227" s="99">
        <v>10.213333333333333</v>
      </c>
      <c r="AW227" s="99">
        <v>3.3933333333333331</v>
      </c>
      <c r="AX227" s="99">
        <v>25.973333333333333</v>
      </c>
      <c r="AY227" s="99">
        <v>35.666666666666664</v>
      </c>
      <c r="AZ227" s="99">
        <v>2.4099999999999997</v>
      </c>
      <c r="BA227" s="99">
        <v>1.0233333333333334</v>
      </c>
      <c r="BB227" s="99">
        <v>12.986666666666666</v>
      </c>
      <c r="BC227" s="99">
        <v>39.99</v>
      </c>
      <c r="BD227" s="99">
        <v>24.77333333333333</v>
      </c>
      <c r="BE227" s="99">
        <v>27.136666666666667</v>
      </c>
      <c r="BF227" s="99">
        <v>83.11</v>
      </c>
      <c r="BG227" s="99">
        <v>9.6111111111111125</v>
      </c>
      <c r="BH227" s="99">
        <v>10.236666666666666</v>
      </c>
      <c r="BI227" s="99">
        <v>13.5</v>
      </c>
      <c r="BJ227" s="99">
        <v>2.5533333333333332</v>
      </c>
      <c r="BK227" s="99">
        <v>52.333333333333336</v>
      </c>
      <c r="BL227" s="99">
        <v>10.220000000000001</v>
      </c>
      <c r="BM227" s="99">
        <v>9.0299999999999994</v>
      </c>
    </row>
    <row r="228" spans="1:65" x14ac:dyDescent="0.15">
      <c r="A228" s="13">
        <v>4811100040</v>
      </c>
      <c r="B228" s="14" t="s">
        <v>595</v>
      </c>
      <c r="C228" s="14" t="s">
        <v>598</v>
      </c>
      <c r="D228" s="14" t="s">
        <v>599</v>
      </c>
      <c r="E228" s="99">
        <v>13.13</v>
      </c>
      <c r="F228" s="99">
        <v>4.5366666666666662</v>
      </c>
      <c r="G228" s="99">
        <v>4.4466666666666663</v>
      </c>
      <c r="H228" s="99">
        <v>1.2233333333333334</v>
      </c>
      <c r="I228" s="99">
        <v>1.01</v>
      </c>
      <c r="J228" s="99">
        <v>2.16</v>
      </c>
      <c r="K228" s="99">
        <v>2.6733333333333333</v>
      </c>
      <c r="L228" s="99">
        <v>1.4666666666666668</v>
      </c>
      <c r="M228" s="99">
        <v>3.9166666666666665</v>
      </c>
      <c r="N228" s="99">
        <v>2.6966666666666668</v>
      </c>
      <c r="O228" s="99">
        <v>0.55333333333333334</v>
      </c>
      <c r="P228" s="99">
        <v>1.6899999999999997</v>
      </c>
      <c r="Q228" s="99">
        <v>3.8000000000000003</v>
      </c>
      <c r="R228" s="99">
        <v>3.6633333333333336</v>
      </c>
      <c r="S228" s="99">
        <v>4.9666666666666659</v>
      </c>
      <c r="T228" s="99">
        <v>2.313333333333333</v>
      </c>
      <c r="U228" s="99">
        <v>3.8200000000000003</v>
      </c>
      <c r="V228" s="99">
        <v>1.0533333333333335</v>
      </c>
      <c r="W228" s="99">
        <v>1.9766666666666666</v>
      </c>
      <c r="X228" s="99">
        <v>1.8499999999999999</v>
      </c>
      <c r="Y228" s="99">
        <v>21.56</v>
      </c>
      <c r="Z228" s="99">
        <v>4.3999999999999995</v>
      </c>
      <c r="AA228" s="99">
        <v>3.0166666666666671</v>
      </c>
      <c r="AB228" s="99">
        <v>1.18</v>
      </c>
      <c r="AC228" s="99">
        <v>2.813333333333333</v>
      </c>
      <c r="AD228" s="99">
        <v>2.0100000000000002</v>
      </c>
      <c r="AE228" s="92">
        <v>1061.5233333333333</v>
      </c>
      <c r="AF228" s="92">
        <v>310017</v>
      </c>
      <c r="AG228" s="100">
        <v>4.8250000000000597</v>
      </c>
      <c r="AH228" s="92">
        <v>1227.2233195216247</v>
      </c>
      <c r="AI228" s="99" t="s">
        <v>829</v>
      </c>
      <c r="AJ228" s="99">
        <v>110.61224384529646</v>
      </c>
      <c r="AK228" s="99">
        <v>44.558343515905953</v>
      </c>
      <c r="AL228" s="99">
        <v>155.17058736120242</v>
      </c>
      <c r="AM228" s="99">
        <v>196.78509999999997</v>
      </c>
      <c r="AN228" s="99">
        <v>42.22</v>
      </c>
      <c r="AO228" s="101">
        <v>3.3876666666666666</v>
      </c>
      <c r="AP228" s="99">
        <v>74.260000000000005</v>
      </c>
      <c r="AQ228" s="99">
        <v>114.17</v>
      </c>
      <c r="AR228" s="99">
        <v>88.336666666666659</v>
      </c>
      <c r="AS228" s="99">
        <v>9.8233333333333324</v>
      </c>
      <c r="AT228" s="99">
        <v>410.10666666666663</v>
      </c>
      <c r="AU228" s="99">
        <v>3.7900000000000005</v>
      </c>
      <c r="AV228" s="99">
        <v>8.99</v>
      </c>
      <c r="AW228" s="99">
        <v>3.66</v>
      </c>
      <c r="AX228" s="99">
        <v>25.713333333333335</v>
      </c>
      <c r="AY228" s="99">
        <v>39.723333333333336</v>
      </c>
      <c r="AZ228" s="99">
        <v>2.3533333333333335</v>
      </c>
      <c r="BA228" s="99">
        <v>1.1599999999999999</v>
      </c>
      <c r="BB228" s="99">
        <v>10.106666666666667</v>
      </c>
      <c r="BC228" s="99">
        <v>42.663333333333334</v>
      </c>
      <c r="BD228" s="99">
        <v>32.410000000000004</v>
      </c>
      <c r="BE228" s="99">
        <v>40.99666666666667</v>
      </c>
      <c r="BF228" s="99">
        <v>75.83</v>
      </c>
      <c r="BG228" s="99">
        <v>7.9899999999999993</v>
      </c>
      <c r="BH228" s="99">
        <v>9.6833333333333318</v>
      </c>
      <c r="BI228" s="99">
        <v>13.33</v>
      </c>
      <c r="BJ228" s="99">
        <v>2.4700000000000002</v>
      </c>
      <c r="BK228" s="99">
        <v>53.126666666666665</v>
      </c>
      <c r="BL228" s="99">
        <v>10.43</v>
      </c>
      <c r="BM228" s="99">
        <v>9.0433333333333348</v>
      </c>
    </row>
    <row r="229" spans="1:65" x14ac:dyDescent="0.15">
      <c r="A229" s="13">
        <v>4812420080</v>
      </c>
      <c r="B229" s="14" t="s">
        <v>595</v>
      </c>
      <c r="C229" s="14" t="s">
        <v>862</v>
      </c>
      <c r="D229" s="14" t="s">
        <v>600</v>
      </c>
      <c r="E229" s="99">
        <v>11.436666666666667</v>
      </c>
      <c r="F229" s="99">
        <v>3.9899999999999998</v>
      </c>
      <c r="G229" s="99">
        <v>4</v>
      </c>
      <c r="H229" s="99">
        <v>1.0833333333333333</v>
      </c>
      <c r="I229" s="99">
        <v>1.03</v>
      </c>
      <c r="J229" s="99">
        <v>2.14</v>
      </c>
      <c r="K229" s="99">
        <v>2.1800000000000002</v>
      </c>
      <c r="L229" s="99">
        <v>1.0966666666666667</v>
      </c>
      <c r="M229" s="99">
        <v>3.6199999999999997</v>
      </c>
      <c r="N229" s="99">
        <v>4.0466666666666669</v>
      </c>
      <c r="O229" s="99">
        <v>0.5099999999999999</v>
      </c>
      <c r="P229" s="99">
        <v>1.4766666666666666</v>
      </c>
      <c r="Q229" s="99">
        <v>3.5866666666666664</v>
      </c>
      <c r="R229" s="99">
        <v>3.36</v>
      </c>
      <c r="S229" s="99">
        <v>4.2633333333333328</v>
      </c>
      <c r="T229" s="99">
        <v>2.2833333333333332</v>
      </c>
      <c r="U229" s="99">
        <v>4.003333333333333</v>
      </c>
      <c r="V229" s="99">
        <v>1.1500000000000001</v>
      </c>
      <c r="W229" s="99">
        <v>2.0133333333333332</v>
      </c>
      <c r="X229" s="99">
        <v>1.86</v>
      </c>
      <c r="Y229" s="99">
        <v>19.496666666666666</v>
      </c>
      <c r="Z229" s="99">
        <v>4.2</v>
      </c>
      <c r="AA229" s="99">
        <v>2.7966666666666669</v>
      </c>
      <c r="AB229" s="99">
        <v>1.0733333333333335</v>
      </c>
      <c r="AC229" s="99">
        <v>2.9599999999999995</v>
      </c>
      <c r="AD229" s="99">
        <v>2.1033333333333331</v>
      </c>
      <c r="AE229" s="92">
        <v>1806.5066666666669</v>
      </c>
      <c r="AF229" s="92">
        <v>484044</v>
      </c>
      <c r="AG229" s="100">
        <v>4.7354444444444974</v>
      </c>
      <c r="AH229" s="92">
        <v>1900.6854602413507</v>
      </c>
      <c r="AI229" s="99" t="s">
        <v>829</v>
      </c>
      <c r="AJ229" s="99">
        <v>101.22075506896533</v>
      </c>
      <c r="AK229" s="99">
        <v>51.845270539644652</v>
      </c>
      <c r="AL229" s="99">
        <v>153.06602560860998</v>
      </c>
      <c r="AM229" s="99">
        <v>196.78509999999997</v>
      </c>
      <c r="AN229" s="99">
        <v>53.386666666666663</v>
      </c>
      <c r="AO229" s="101">
        <v>3.4649999999999999</v>
      </c>
      <c r="AP229" s="99">
        <v>118.77666666666666</v>
      </c>
      <c r="AQ229" s="99">
        <v>122.16666666666667</v>
      </c>
      <c r="AR229" s="99">
        <v>119.14333333333333</v>
      </c>
      <c r="AS229" s="99">
        <v>9.09</v>
      </c>
      <c r="AT229" s="99">
        <v>486.91333333333336</v>
      </c>
      <c r="AU229" s="99">
        <v>4.336666666666666</v>
      </c>
      <c r="AV229" s="99">
        <v>9.6600000000000019</v>
      </c>
      <c r="AW229" s="99">
        <v>4.4133333333333331</v>
      </c>
      <c r="AX229" s="99">
        <v>32.256666666666668</v>
      </c>
      <c r="AY229" s="99">
        <v>52.91</v>
      </c>
      <c r="AZ229" s="99">
        <v>2.11</v>
      </c>
      <c r="BA229" s="99">
        <v>1.0433333333333332</v>
      </c>
      <c r="BB229" s="99">
        <v>12.780000000000001</v>
      </c>
      <c r="BC229" s="99">
        <v>34.723333333333329</v>
      </c>
      <c r="BD229" s="99">
        <v>29.586666666666662</v>
      </c>
      <c r="BE229" s="99">
        <v>31.166666666666668</v>
      </c>
      <c r="BF229" s="99">
        <v>98.286666666666676</v>
      </c>
      <c r="BG229" s="99">
        <v>5.9950000000000001</v>
      </c>
      <c r="BH229" s="99">
        <v>12.6</v>
      </c>
      <c r="BI229" s="99">
        <v>19.576666666666664</v>
      </c>
      <c r="BJ229" s="99">
        <v>2.8333333333333335</v>
      </c>
      <c r="BK229" s="99">
        <v>60.523333333333341</v>
      </c>
      <c r="BL229" s="99">
        <v>10.270000000000001</v>
      </c>
      <c r="BM229" s="99">
        <v>7.13</v>
      </c>
    </row>
    <row r="230" spans="1:65" x14ac:dyDescent="0.15">
      <c r="A230" s="13">
        <v>4813140120</v>
      </c>
      <c r="B230" s="14" t="s">
        <v>595</v>
      </c>
      <c r="C230" s="14" t="s">
        <v>603</v>
      </c>
      <c r="D230" s="14" t="s">
        <v>604</v>
      </c>
      <c r="E230" s="99">
        <v>12.913333333333334</v>
      </c>
      <c r="F230" s="99">
        <v>4.9633333333333338</v>
      </c>
      <c r="G230" s="99">
        <v>4.9466666666666663</v>
      </c>
      <c r="H230" s="99">
        <v>1.46</v>
      </c>
      <c r="I230" s="99">
        <v>1.0666666666666667</v>
      </c>
      <c r="J230" s="99">
        <v>2.3166666666666669</v>
      </c>
      <c r="K230" s="99">
        <v>2.2066666666666666</v>
      </c>
      <c r="L230" s="99">
        <v>1.1900000000000002</v>
      </c>
      <c r="M230" s="99">
        <v>4.0199999999999996</v>
      </c>
      <c r="N230" s="99">
        <v>4.78</v>
      </c>
      <c r="O230" s="99">
        <v>0.53666666666666674</v>
      </c>
      <c r="P230" s="99">
        <v>1.6500000000000001</v>
      </c>
      <c r="Q230" s="99">
        <v>4</v>
      </c>
      <c r="R230" s="99">
        <v>3.8866666666666667</v>
      </c>
      <c r="S230" s="99">
        <v>4.5766666666666662</v>
      </c>
      <c r="T230" s="99">
        <v>2.44</v>
      </c>
      <c r="U230" s="99">
        <v>4.3366666666666669</v>
      </c>
      <c r="V230" s="99">
        <v>1.4133333333333333</v>
      </c>
      <c r="W230" s="99">
        <v>1.9433333333333334</v>
      </c>
      <c r="X230" s="99">
        <v>2.0466666666666664</v>
      </c>
      <c r="Y230" s="99">
        <v>20.52</v>
      </c>
      <c r="Z230" s="99">
        <v>4.72</v>
      </c>
      <c r="AA230" s="99">
        <v>2.91</v>
      </c>
      <c r="AB230" s="99">
        <v>1.2533333333333334</v>
      </c>
      <c r="AC230" s="99">
        <v>3.27</v>
      </c>
      <c r="AD230" s="99">
        <v>2.08</v>
      </c>
      <c r="AE230" s="92">
        <v>1174.19</v>
      </c>
      <c r="AF230" s="92">
        <v>477958.33333333331</v>
      </c>
      <c r="AG230" s="100">
        <v>4.2307222222222691</v>
      </c>
      <c r="AH230" s="92">
        <v>1755.4031789641506</v>
      </c>
      <c r="AI230" s="99" t="s">
        <v>829</v>
      </c>
      <c r="AJ230" s="99">
        <v>124.9218647352908</v>
      </c>
      <c r="AK230" s="99">
        <v>53.957712743672062</v>
      </c>
      <c r="AL230" s="99">
        <v>178.87957747896286</v>
      </c>
      <c r="AM230" s="99">
        <v>197.0172</v>
      </c>
      <c r="AN230" s="99">
        <v>59.113333333333337</v>
      </c>
      <c r="AO230" s="101">
        <v>3.5259999999999998</v>
      </c>
      <c r="AP230" s="99">
        <v>151.72</v>
      </c>
      <c r="AQ230" s="99">
        <v>116.38666666666666</v>
      </c>
      <c r="AR230" s="99">
        <v>86.5</v>
      </c>
      <c r="AS230" s="99">
        <v>9.8833333333333329</v>
      </c>
      <c r="AT230" s="99">
        <v>281.28333333333336</v>
      </c>
      <c r="AU230" s="99">
        <v>4.583333333333333</v>
      </c>
      <c r="AV230" s="99">
        <v>10.823333333333332</v>
      </c>
      <c r="AW230" s="99">
        <v>4.8600000000000003</v>
      </c>
      <c r="AX230" s="99">
        <v>16.89</v>
      </c>
      <c r="AY230" s="99">
        <v>42.553333333333335</v>
      </c>
      <c r="AZ230" s="99">
        <v>2.936666666666667</v>
      </c>
      <c r="BA230" s="99">
        <v>1.0533333333333335</v>
      </c>
      <c r="BB230" s="99">
        <v>10.893333333333333</v>
      </c>
      <c r="BC230" s="99">
        <v>42.81</v>
      </c>
      <c r="BD230" s="99">
        <v>29.31</v>
      </c>
      <c r="BE230" s="99">
        <v>38.380000000000003</v>
      </c>
      <c r="BF230" s="99">
        <v>75</v>
      </c>
      <c r="BG230" s="99">
        <v>15.637777777777776</v>
      </c>
      <c r="BH230" s="99">
        <v>11.016666666666666</v>
      </c>
      <c r="BI230" s="99">
        <v>13</v>
      </c>
      <c r="BJ230" s="99">
        <v>2.7399999999999998</v>
      </c>
      <c r="BK230" s="99">
        <v>42</v>
      </c>
      <c r="BL230" s="99">
        <v>10.723333333333334</v>
      </c>
      <c r="BM230" s="99">
        <v>10.596666666666668</v>
      </c>
    </row>
    <row r="231" spans="1:65" x14ac:dyDescent="0.15">
      <c r="A231" s="13">
        <v>4812420280</v>
      </c>
      <c r="B231" s="14" t="s">
        <v>595</v>
      </c>
      <c r="C231" s="14" t="s">
        <v>862</v>
      </c>
      <c r="D231" s="14" t="s">
        <v>601</v>
      </c>
      <c r="E231" s="99">
        <v>11.386666666666668</v>
      </c>
      <c r="F231" s="99">
        <v>4.8266666666666671</v>
      </c>
      <c r="G231" s="99">
        <v>4.6800000000000006</v>
      </c>
      <c r="H231" s="99">
        <v>1.04</v>
      </c>
      <c r="I231" s="99">
        <v>1.0900000000000001</v>
      </c>
      <c r="J231" s="99">
        <v>2.0533333333333332</v>
      </c>
      <c r="K231" s="99">
        <v>2.1833333333333331</v>
      </c>
      <c r="L231" s="99">
        <v>1.72</v>
      </c>
      <c r="M231" s="99">
        <v>3.7833333333333332</v>
      </c>
      <c r="N231" s="99">
        <v>2.6066666666666665</v>
      </c>
      <c r="O231" s="99">
        <v>0.55333333333333334</v>
      </c>
      <c r="P231" s="99">
        <v>1.4533333333333331</v>
      </c>
      <c r="Q231" s="99">
        <v>3.1033333333333331</v>
      </c>
      <c r="R231" s="99">
        <v>2.8966666666666665</v>
      </c>
      <c r="S231" s="99">
        <v>3.8000000000000003</v>
      </c>
      <c r="T231" s="99">
        <v>2.1166666666666667</v>
      </c>
      <c r="U231" s="99">
        <v>3.53</v>
      </c>
      <c r="V231" s="99">
        <v>0.99333333333333318</v>
      </c>
      <c r="W231" s="99">
        <v>1.8966666666666665</v>
      </c>
      <c r="X231" s="99">
        <v>1.7100000000000002</v>
      </c>
      <c r="Y231" s="99">
        <v>19.083333333333332</v>
      </c>
      <c r="Z231" s="99">
        <v>3.8933333333333331</v>
      </c>
      <c r="AA231" s="99">
        <v>2.65</v>
      </c>
      <c r="AB231" s="99">
        <v>1</v>
      </c>
      <c r="AC231" s="99">
        <v>2.97</v>
      </c>
      <c r="AD231" s="99">
        <v>1.9800000000000002</v>
      </c>
      <c r="AE231" s="92">
        <v>1286.6666666666667</v>
      </c>
      <c r="AF231" s="92">
        <v>476078.66666666669</v>
      </c>
      <c r="AG231" s="100">
        <v>4.2269444444445092</v>
      </c>
      <c r="AH231" s="92">
        <v>1757.6160428636247</v>
      </c>
      <c r="AI231" s="99" t="s">
        <v>829</v>
      </c>
      <c r="AJ231" s="99">
        <v>149.56118214215607</v>
      </c>
      <c r="AK231" s="99">
        <v>50.492792485693748</v>
      </c>
      <c r="AL231" s="99">
        <v>200.05397462784981</v>
      </c>
      <c r="AM231" s="99">
        <v>196.55719999999999</v>
      </c>
      <c r="AN231" s="99">
        <v>53.99666666666667</v>
      </c>
      <c r="AO231" s="101">
        <v>3.3480000000000003</v>
      </c>
      <c r="AP231" s="99">
        <v>83.666666666666671</v>
      </c>
      <c r="AQ231" s="99">
        <v>96</v>
      </c>
      <c r="AR231" s="99">
        <v>101.32666666666667</v>
      </c>
      <c r="AS231" s="99">
        <v>8.4700000000000006</v>
      </c>
      <c r="AT231" s="99">
        <v>487.29666666666662</v>
      </c>
      <c r="AU231" s="99">
        <v>4.8233333333333333</v>
      </c>
      <c r="AV231" s="99">
        <v>10.606666666666667</v>
      </c>
      <c r="AW231" s="99">
        <v>4.3733333333333331</v>
      </c>
      <c r="AX231" s="99">
        <v>21.5</v>
      </c>
      <c r="AY231" s="99">
        <v>47.443333333333328</v>
      </c>
      <c r="AZ231" s="99">
        <v>2.1666666666666665</v>
      </c>
      <c r="BA231" s="99">
        <v>0.97000000000000008</v>
      </c>
      <c r="BB231" s="99">
        <v>7.5133333333333328</v>
      </c>
      <c r="BC231" s="99">
        <v>30.52</v>
      </c>
      <c r="BD231" s="99">
        <v>32.376666666666665</v>
      </c>
      <c r="BE231" s="99">
        <v>33.456666666666671</v>
      </c>
      <c r="BF231" s="99">
        <v>64</v>
      </c>
      <c r="BG231" s="99">
        <v>10.99</v>
      </c>
      <c r="BH231" s="99">
        <v>11.6</v>
      </c>
      <c r="BI231" s="99">
        <v>15</v>
      </c>
      <c r="BJ231" s="99">
        <v>2.2866666666666666</v>
      </c>
      <c r="BK231" s="99">
        <v>55.526666666666664</v>
      </c>
      <c r="BL231" s="99">
        <v>10.113333333333335</v>
      </c>
      <c r="BM231" s="99">
        <v>3.5966666666666671</v>
      </c>
    </row>
    <row r="232" spans="1:65" x14ac:dyDescent="0.15">
      <c r="A232" s="13">
        <v>4826420180</v>
      </c>
      <c r="B232" s="14" t="s">
        <v>595</v>
      </c>
      <c r="C232" s="14" t="s">
        <v>614</v>
      </c>
      <c r="D232" s="14" t="s">
        <v>615</v>
      </c>
      <c r="E232" s="99">
        <v>12.753333333333332</v>
      </c>
      <c r="F232" s="99">
        <v>5.1566666666666663</v>
      </c>
      <c r="G232" s="99">
        <v>4.6633333333333331</v>
      </c>
      <c r="H232" s="99">
        <v>1.5333333333333334</v>
      </c>
      <c r="I232" s="99">
        <v>1.0233333333333334</v>
      </c>
      <c r="J232" s="99">
        <v>2.8166666666666664</v>
      </c>
      <c r="K232" s="99">
        <v>2.06</v>
      </c>
      <c r="L232" s="99">
        <v>1.2366666666666666</v>
      </c>
      <c r="M232" s="99">
        <v>4.3299999999999992</v>
      </c>
      <c r="N232" s="99">
        <v>3.1266666666666665</v>
      </c>
      <c r="O232" s="99">
        <v>0.42333333333333334</v>
      </c>
      <c r="P232" s="99">
        <v>1.5266666666666666</v>
      </c>
      <c r="Q232" s="99">
        <v>3.936666666666667</v>
      </c>
      <c r="R232" s="99">
        <v>4.4733333333333327</v>
      </c>
      <c r="S232" s="99">
        <v>4.5566666666666666</v>
      </c>
      <c r="T232" s="99">
        <v>2.78</v>
      </c>
      <c r="U232" s="99">
        <v>4.1900000000000004</v>
      </c>
      <c r="V232" s="99">
        <v>1.406666666666667</v>
      </c>
      <c r="W232" s="99">
        <v>1.92</v>
      </c>
      <c r="X232" s="99">
        <v>2.0333333333333332</v>
      </c>
      <c r="Y232" s="99">
        <v>17.02333333333333</v>
      </c>
      <c r="Z232" s="99">
        <v>5.666666666666667</v>
      </c>
      <c r="AA232" s="99">
        <v>2.9933333333333336</v>
      </c>
      <c r="AB232" s="99">
        <v>1.4233333333333331</v>
      </c>
      <c r="AC232" s="99">
        <v>2.8566666666666669</v>
      </c>
      <c r="AD232" s="99">
        <v>1.9466666666666665</v>
      </c>
      <c r="AE232" s="92">
        <v>1415.86</v>
      </c>
      <c r="AF232" s="92">
        <v>368721.33333333331</v>
      </c>
      <c r="AG232" s="100">
        <v>4.3999999999999408</v>
      </c>
      <c r="AH232" s="92">
        <v>1395.4005995458967</v>
      </c>
      <c r="AI232" s="99" t="s">
        <v>829</v>
      </c>
      <c r="AJ232" s="99">
        <v>123.54654380019308</v>
      </c>
      <c r="AK232" s="99">
        <v>45.328213137477597</v>
      </c>
      <c r="AL232" s="99">
        <v>168.87475693767067</v>
      </c>
      <c r="AM232" s="99">
        <v>196.49720000000002</v>
      </c>
      <c r="AN232" s="99">
        <v>49.676666666666669</v>
      </c>
      <c r="AO232" s="101">
        <v>3.4169999999999998</v>
      </c>
      <c r="AP232" s="99">
        <v>90.219999999999985</v>
      </c>
      <c r="AQ232" s="99">
        <v>122.13</v>
      </c>
      <c r="AR232" s="99">
        <v>140.75</v>
      </c>
      <c r="AS232" s="99">
        <v>10.466666666666667</v>
      </c>
      <c r="AT232" s="99">
        <v>487.64000000000004</v>
      </c>
      <c r="AU232" s="99">
        <v>4.3900000000000006</v>
      </c>
      <c r="AV232" s="99">
        <v>10.796666666666667</v>
      </c>
      <c r="AW232" s="99">
        <v>4.2</v>
      </c>
      <c r="AX232" s="99">
        <v>20.016666666666666</v>
      </c>
      <c r="AY232" s="99">
        <v>45.916666666666664</v>
      </c>
      <c r="AZ232" s="99">
        <v>2.9633333333333334</v>
      </c>
      <c r="BA232" s="99">
        <v>1.0733333333333335</v>
      </c>
      <c r="BB232" s="99">
        <v>9.5566666666666666</v>
      </c>
      <c r="BC232" s="99">
        <v>44.5</v>
      </c>
      <c r="BD232" s="99">
        <v>34.333333333333336</v>
      </c>
      <c r="BE232" s="99">
        <v>39.553333333333335</v>
      </c>
      <c r="BF232" s="99">
        <v>86.219999999999985</v>
      </c>
      <c r="BG232" s="99">
        <v>21.666666666666668</v>
      </c>
      <c r="BH232" s="99">
        <v>12.533333333333333</v>
      </c>
      <c r="BI232" s="99">
        <v>19.166666666666668</v>
      </c>
      <c r="BJ232" s="99">
        <v>4.1900000000000004</v>
      </c>
      <c r="BK232" s="99">
        <v>54.366666666666667</v>
      </c>
      <c r="BL232" s="99">
        <v>10.906666666666666</v>
      </c>
      <c r="BM232" s="99">
        <v>9.6133333333333333</v>
      </c>
    </row>
    <row r="233" spans="1:65" x14ac:dyDescent="0.15">
      <c r="A233" s="13">
        <v>4818580200</v>
      </c>
      <c r="B233" s="14" t="s">
        <v>595</v>
      </c>
      <c r="C233" s="14" t="s">
        <v>607</v>
      </c>
      <c r="D233" s="14" t="s">
        <v>608</v>
      </c>
      <c r="E233" s="99">
        <v>12.116666666666667</v>
      </c>
      <c r="F233" s="99">
        <v>4.6133333333333333</v>
      </c>
      <c r="G233" s="99">
        <v>3.8033333333333332</v>
      </c>
      <c r="H233" s="99">
        <v>1.1133333333333333</v>
      </c>
      <c r="I233" s="99">
        <v>1.0599999999999998</v>
      </c>
      <c r="J233" s="99">
        <v>2.2733333333333334</v>
      </c>
      <c r="K233" s="99">
        <v>2.21</v>
      </c>
      <c r="L233" s="99">
        <v>1.0999999999999999</v>
      </c>
      <c r="M233" s="99">
        <v>3.7833333333333332</v>
      </c>
      <c r="N233" s="99">
        <v>2.7866666666666666</v>
      </c>
      <c r="O233" s="99">
        <v>0.52</v>
      </c>
      <c r="P233" s="99">
        <v>1.4966666666666668</v>
      </c>
      <c r="Q233" s="99">
        <v>3.6366666666666667</v>
      </c>
      <c r="R233" s="99">
        <v>3.2233333333333332</v>
      </c>
      <c r="S233" s="99">
        <v>4.0533333333333337</v>
      </c>
      <c r="T233" s="99">
        <v>2.1599999999999997</v>
      </c>
      <c r="U233" s="99">
        <v>3.3699999999999997</v>
      </c>
      <c r="V233" s="99">
        <v>1.2066666666666668</v>
      </c>
      <c r="W233" s="99">
        <v>1.9133333333333333</v>
      </c>
      <c r="X233" s="99">
        <v>1.8833333333333335</v>
      </c>
      <c r="Y233" s="99">
        <v>19.330000000000002</v>
      </c>
      <c r="Z233" s="99">
        <v>4.8933333333333335</v>
      </c>
      <c r="AA233" s="99">
        <v>2.7000000000000006</v>
      </c>
      <c r="AB233" s="99">
        <v>1.0766666666666667</v>
      </c>
      <c r="AC233" s="99">
        <v>2.4266666666666667</v>
      </c>
      <c r="AD233" s="99">
        <v>2.0666666666666664</v>
      </c>
      <c r="AE233" s="92">
        <v>1431.2233333333334</v>
      </c>
      <c r="AF233" s="92">
        <v>332793</v>
      </c>
      <c r="AG233" s="100">
        <v>4.4666666666667849</v>
      </c>
      <c r="AH233" s="92">
        <v>1265.2033503078728</v>
      </c>
      <c r="AI233" s="99" t="s">
        <v>829</v>
      </c>
      <c r="AJ233" s="99">
        <v>127.91892787089948</v>
      </c>
      <c r="AK233" s="99">
        <v>97.952488203755152</v>
      </c>
      <c r="AL233" s="99">
        <v>225.87141607465463</v>
      </c>
      <c r="AM233" s="99">
        <v>200.0172</v>
      </c>
      <c r="AN233" s="99">
        <v>66.166666666666671</v>
      </c>
      <c r="AO233" s="101">
        <v>3.1776666666666666</v>
      </c>
      <c r="AP233" s="99">
        <v>109.27666666666666</v>
      </c>
      <c r="AQ233" s="99">
        <v>91.39</v>
      </c>
      <c r="AR233" s="99">
        <v>81.333333333333329</v>
      </c>
      <c r="AS233" s="99">
        <v>9.01</v>
      </c>
      <c r="AT233" s="99">
        <v>460.89000000000004</v>
      </c>
      <c r="AU233" s="99">
        <v>5.2</v>
      </c>
      <c r="AV233" s="99">
        <v>13.323333333333332</v>
      </c>
      <c r="AW233" s="99">
        <v>4.88</v>
      </c>
      <c r="AX233" s="99">
        <v>16.333333333333332</v>
      </c>
      <c r="AY233" s="99">
        <v>46</v>
      </c>
      <c r="AZ233" s="99">
        <v>2.1799999999999997</v>
      </c>
      <c r="BA233" s="99">
        <v>0.97333333333333327</v>
      </c>
      <c r="BB233" s="99">
        <v>13.653333333333334</v>
      </c>
      <c r="BC233" s="99">
        <v>30.709999999999997</v>
      </c>
      <c r="BD233" s="99">
        <v>25.653333333333336</v>
      </c>
      <c r="BE233" s="99">
        <v>34.76</v>
      </c>
      <c r="BF233" s="99">
        <v>66.39</v>
      </c>
      <c r="BG233" s="99">
        <v>5.0633333333333335</v>
      </c>
      <c r="BH233" s="99">
        <v>8.6833333333333318</v>
      </c>
      <c r="BI233" s="99">
        <v>16.166666666666668</v>
      </c>
      <c r="BJ233" s="99">
        <v>2.4866666666666668</v>
      </c>
      <c r="BK233" s="99">
        <v>40.416666666666664</v>
      </c>
      <c r="BL233" s="99">
        <v>9.3400000000000016</v>
      </c>
      <c r="BM233" s="99">
        <v>7.580000000000001</v>
      </c>
    </row>
    <row r="234" spans="1:65" x14ac:dyDescent="0.15">
      <c r="A234" s="13">
        <v>4819124240</v>
      </c>
      <c r="B234" s="14" t="s">
        <v>595</v>
      </c>
      <c r="C234" s="14" t="s">
        <v>863</v>
      </c>
      <c r="D234" s="14" t="s">
        <v>609</v>
      </c>
      <c r="E234" s="99">
        <v>12.756666666666668</v>
      </c>
      <c r="F234" s="99">
        <v>4.55</v>
      </c>
      <c r="G234" s="99">
        <v>4.6499999999999995</v>
      </c>
      <c r="H234" s="99">
        <v>1.2566666666666668</v>
      </c>
      <c r="I234" s="99">
        <v>1.05</v>
      </c>
      <c r="J234" s="99">
        <v>2.3366666666666664</v>
      </c>
      <c r="K234" s="99">
        <v>2.1166666666666667</v>
      </c>
      <c r="L234" s="99">
        <v>1</v>
      </c>
      <c r="M234" s="99">
        <v>3.9766666666666666</v>
      </c>
      <c r="N234" s="99">
        <v>3.4066666666666663</v>
      </c>
      <c r="O234" s="99">
        <v>0.54666666666666675</v>
      </c>
      <c r="P234" s="99">
        <v>1.6233333333333331</v>
      </c>
      <c r="Q234" s="99">
        <v>4.003333333333333</v>
      </c>
      <c r="R234" s="99">
        <v>3.5966666666666662</v>
      </c>
      <c r="S234" s="99">
        <v>4.62</v>
      </c>
      <c r="T234" s="99">
        <v>2.3433333333333333</v>
      </c>
      <c r="U234" s="99">
        <v>5</v>
      </c>
      <c r="V234" s="99">
        <v>1.3733333333333333</v>
      </c>
      <c r="W234" s="99">
        <v>2.1166666666666667</v>
      </c>
      <c r="X234" s="99">
        <v>1.96</v>
      </c>
      <c r="Y234" s="99">
        <v>21.046666666666667</v>
      </c>
      <c r="Z234" s="99">
        <v>4.7333333333333334</v>
      </c>
      <c r="AA234" s="99">
        <v>2.7600000000000002</v>
      </c>
      <c r="AB234" s="99">
        <v>1.2666666666666666</v>
      </c>
      <c r="AC234" s="99">
        <v>3.3466666666666662</v>
      </c>
      <c r="AD234" s="99">
        <v>1.9833333333333334</v>
      </c>
      <c r="AE234" s="92">
        <v>1562.9666666666665</v>
      </c>
      <c r="AF234" s="92">
        <v>439403.33333333331</v>
      </c>
      <c r="AG234" s="100">
        <v>3.8692666666666917</v>
      </c>
      <c r="AH234" s="92">
        <v>1554.9179705391771</v>
      </c>
      <c r="AI234" s="99" t="s">
        <v>829</v>
      </c>
      <c r="AJ234" s="99">
        <v>136.69241935782767</v>
      </c>
      <c r="AK234" s="99">
        <v>79.099653404684133</v>
      </c>
      <c r="AL234" s="99">
        <v>215.79207276251179</v>
      </c>
      <c r="AM234" s="99">
        <v>196.78509999999997</v>
      </c>
      <c r="AN234" s="99">
        <v>46.379999999999995</v>
      </c>
      <c r="AO234" s="101">
        <v>3.390333333333333</v>
      </c>
      <c r="AP234" s="99">
        <v>139.62</v>
      </c>
      <c r="AQ234" s="99">
        <v>141.12666666666667</v>
      </c>
      <c r="AR234" s="99">
        <v>129.76666666666665</v>
      </c>
      <c r="AS234" s="99">
        <v>9.8000000000000007</v>
      </c>
      <c r="AT234" s="99">
        <v>472.55</v>
      </c>
      <c r="AU234" s="99">
        <v>5.4633333333333338</v>
      </c>
      <c r="AV234" s="99">
        <v>10.59</v>
      </c>
      <c r="AW234" s="99">
        <v>4.6166666666666663</v>
      </c>
      <c r="AX234" s="99">
        <v>30</v>
      </c>
      <c r="AY234" s="99">
        <v>64.319999999999993</v>
      </c>
      <c r="AZ234" s="99">
        <v>2.5066666666666664</v>
      </c>
      <c r="BA234" s="99">
        <v>1.0900000000000001</v>
      </c>
      <c r="BB234" s="99">
        <v>14.146666666666667</v>
      </c>
      <c r="BC234" s="99">
        <v>38.33</v>
      </c>
      <c r="BD234" s="99">
        <v>26.819999999999997</v>
      </c>
      <c r="BE234" s="99">
        <v>46.089999999999996</v>
      </c>
      <c r="BF234" s="99">
        <v>100.45</v>
      </c>
      <c r="BG234" s="99">
        <v>15.29</v>
      </c>
      <c r="BH234" s="99">
        <v>13.700000000000001</v>
      </c>
      <c r="BI234" s="99">
        <v>19.786666666666665</v>
      </c>
      <c r="BJ234" s="99">
        <v>2.7099999999999995</v>
      </c>
      <c r="BK234" s="99">
        <v>76.73</v>
      </c>
      <c r="BL234" s="99">
        <v>10.729999999999999</v>
      </c>
      <c r="BM234" s="99">
        <v>9.4233333333333338</v>
      </c>
    </row>
    <row r="235" spans="1:65" x14ac:dyDescent="0.15">
      <c r="A235" s="13">
        <v>4821340300</v>
      </c>
      <c r="B235" s="14" t="s">
        <v>595</v>
      </c>
      <c r="C235" s="14" t="s">
        <v>611</v>
      </c>
      <c r="D235" s="14" t="s">
        <v>612</v>
      </c>
      <c r="E235" s="99">
        <v>14.353333333333333</v>
      </c>
      <c r="F235" s="99">
        <v>4.9733333333333327</v>
      </c>
      <c r="G235" s="99">
        <v>4.7166666666666668</v>
      </c>
      <c r="H235" s="99">
        <v>2.08</v>
      </c>
      <c r="I235" s="99">
        <v>1.1900000000000002</v>
      </c>
      <c r="J235" s="99">
        <v>2.19</v>
      </c>
      <c r="K235" s="99">
        <v>2.1366666666666667</v>
      </c>
      <c r="L235" s="99">
        <v>1.1966666666666665</v>
      </c>
      <c r="M235" s="99">
        <v>4.22</v>
      </c>
      <c r="N235" s="99">
        <v>4.3866666666666667</v>
      </c>
      <c r="O235" s="99">
        <v>0.54999999999999993</v>
      </c>
      <c r="P235" s="99">
        <v>1.4833333333333334</v>
      </c>
      <c r="Q235" s="99">
        <v>3.8466666666666662</v>
      </c>
      <c r="R235" s="99">
        <v>3.9599999999999995</v>
      </c>
      <c r="S235" s="99">
        <v>5.583333333333333</v>
      </c>
      <c r="T235" s="99">
        <v>3.1966666666666668</v>
      </c>
      <c r="U235" s="99">
        <v>3.9933333333333336</v>
      </c>
      <c r="V235" s="99">
        <v>1.4366666666666668</v>
      </c>
      <c r="W235" s="99">
        <v>2.0266666666666668</v>
      </c>
      <c r="X235" s="99">
        <v>1.9866666666666666</v>
      </c>
      <c r="Y235" s="99">
        <v>19.553333333333331</v>
      </c>
      <c r="Z235" s="99">
        <v>5.71</v>
      </c>
      <c r="AA235" s="99">
        <v>3.28</v>
      </c>
      <c r="AB235" s="99">
        <v>1.3133333333333332</v>
      </c>
      <c r="AC235" s="99">
        <v>3.4066666666666663</v>
      </c>
      <c r="AD235" s="99">
        <v>2.0466666666666669</v>
      </c>
      <c r="AE235" s="92">
        <v>1130.3800000000001</v>
      </c>
      <c r="AF235" s="92">
        <v>292519.33333333331</v>
      </c>
      <c r="AG235" s="100">
        <v>4.6458333333334876</v>
      </c>
      <c r="AH235" s="92">
        <v>1136.0814961499</v>
      </c>
      <c r="AI235" s="99" t="s">
        <v>829</v>
      </c>
      <c r="AJ235" s="99">
        <v>93.808906821341267</v>
      </c>
      <c r="AK235" s="99">
        <v>47.738930572590128</v>
      </c>
      <c r="AL235" s="99">
        <v>141.54783739393139</v>
      </c>
      <c r="AM235" s="99">
        <v>200.0172</v>
      </c>
      <c r="AN235" s="99">
        <v>60.093333333333334</v>
      </c>
      <c r="AO235" s="101">
        <v>3.6126666666666662</v>
      </c>
      <c r="AP235" s="99">
        <v>98.23</v>
      </c>
      <c r="AQ235" s="99">
        <v>146.74</v>
      </c>
      <c r="AR235" s="99">
        <v>84.586666666666659</v>
      </c>
      <c r="AS235" s="99">
        <v>10.163333333333332</v>
      </c>
      <c r="AT235" s="99">
        <v>479.36333333333329</v>
      </c>
      <c r="AU235" s="99">
        <v>5.8299999999999992</v>
      </c>
      <c r="AV235" s="99">
        <v>12.186666666666667</v>
      </c>
      <c r="AW235" s="99">
        <v>4.7399999999999993</v>
      </c>
      <c r="AX235" s="99">
        <v>21.143333333333334</v>
      </c>
      <c r="AY235" s="99">
        <v>28.326666666666664</v>
      </c>
      <c r="AZ235" s="99">
        <v>3.19</v>
      </c>
      <c r="BA235" s="99">
        <v>1.2233333333333332</v>
      </c>
      <c r="BB235" s="99">
        <v>14.506666666666668</v>
      </c>
      <c r="BC235" s="99">
        <v>30.52</v>
      </c>
      <c r="BD235" s="99">
        <v>27.396666666666665</v>
      </c>
      <c r="BE235" s="99">
        <v>31.736666666666668</v>
      </c>
      <c r="BF235" s="99">
        <v>74.023333333333326</v>
      </c>
      <c r="BG235" s="99">
        <v>5.0236111111111112</v>
      </c>
      <c r="BH235" s="99">
        <v>11.496666666666668</v>
      </c>
      <c r="BI235" s="99">
        <v>17.683333333333334</v>
      </c>
      <c r="BJ235" s="99">
        <v>2.7866666666666671</v>
      </c>
      <c r="BK235" s="99">
        <v>50.72</v>
      </c>
      <c r="BL235" s="99">
        <v>10.286666666666667</v>
      </c>
      <c r="BM235" s="99">
        <v>10.6</v>
      </c>
    </row>
    <row r="236" spans="1:65" x14ac:dyDescent="0.15">
      <c r="A236" s="13">
        <v>4823104340</v>
      </c>
      <c r="B236" s="14" t="s">
        <v>595</v>
      </c>
      <c r="C236" s="14" t="s">
        <v>864</v>
      </c>
      <c r="D236" s="14" t="s">
        <v>613</v>
      </c>
      <c r="E236" s="99">
        <v>13.46</v>
      </c>
      <c r="F236" s="99">
        <v>4.2266666666666666</v>
      </c>
      <c r="G236" s="99">
        <v>4.4400000000000004</v>
      </c>
      <c r="H236" s="99">
        <v>1.5133333333333334</v>
      </c>
      <c r="I236" s="99">
        <v>1.0966666666666667</v>
      </c>
      <c r="J236" s="99">
        <v>2.1566666666666667</v>
      </c>
      <c r="K236" s="99">
        <v>2.25</v>
      </c>
      <c r="L236" s="99">
        <v>1.0066666666666668</v>
      </c>
      <c r="M236" s="99">
        <v>3.5866666666666673</v>
      </c>
      <c r="N236" s="99">
        <v>3.4433333333333334</v>
      </c>
      <c r="O236" s="99">
        <v>0.57999999999999996</v>
      </c>
      <c r="P236" s="99">
        <v>1.58</v>
      </c>
      <c r="Q236" s="99">
        <v>3.6466666666666669</v>
      </c>
      <c r="R236" s="99">
        <v>3.4</v>
      </c>
      <c r="S236" s="99">
        <v>4.7333333333333334</v>
      </c>
      <c r="T236" s="99">
        <v>2.1933333333333334</v>
      </c>
      <c r="U236" s="99">
        <v>3.7833333333333332</v>
      </c>
      <c r="V236" s="99">
        <v>1.3133333333333332</v>
      </c>
      <c r="W236" s="99">
        <v>2.0066666666666664</v>
      </c>
      <c r="X236" s="99">
        <v>2.1666666666666665</v>
      </c>
      <c r="Y236" s="99">
        <v>20.540000000000003</v>
      </c>
      <c r="Z236" s="99">
        <v>4.4433333333333334</v>
      </c>
      <c r="AA236" s="99">
        <v>2.8733333333333331</v>
      </c>
      <c r="AB236" s="99">
        <v>1.43</v>
      </c>
      <c r="AC236" s="99">
        <v>2.9633333333333334</v>
      </c>
      <c r="AD236" s="99">
        <v>2.0666666666666669</v>
      </c>
      <c r="AE236" s="92">
        <v>1327.39</v>
      </c>
      <c r="AF236" s="92">
        <v>372205</v>
      </c>
      <c r="AG236" s="100">
        <v>4.6196666666667072</v>
      </c>
      <c r="AH236" s="92">
        <v>1437.2187818429611</v>
      </c>
      <c r="AI236" s="99" t="s">
        <v>829</v>
      </c>
      <c r="AJ236" s="99">
        <v>137.88824276053487</v>
      </c>
      <c r="AK236" s="99">
        <v>75.490498561052547</v>
      </c>
      <c r="AL236" s="99">
        <v>213.37874132158743</v>
      </c>
      <c r="AM236" s="99">
        <v>199.2672</v>
      </c>
      <c r="AN236" s="99">
        <v>49.379999999999995</v>
      </c>
      <c r="AO236" s="101">
        <v>3.577666666666667</v>
      </c>
      <c r="AP236" s="99">
        <v>111.16666666666667</v>
      </c>
      <c r="AQ236" s="99">
        <v>92.606666666666669</v>
      </c>
      <c r="AR236" s="99">
        <v>96.410000000000011</v>
      </c>
      <c r="AS236" s="99">
        <v>9.6066666666666674</v>
      </c>
      <c r="AT236" s="99">
        <v>455.73</v>
      </c>
      <c r="AU236" s="99">
        <v>4.71</v>
      </c>
      <c r="AV236" s="99">
        <v>11.586666666666666</v>
      </c>
      <c r="AW236" s="99">
        <v>4.3466666666666676</v>
      </c>
      <c r="AX236" s="99">
        <v>30.666666666666668</v>
      </c>
      <c r="AY236" s="99">
        <v>55.083333333333336</v>
      </c>
      <c r="AZ236" s="99">
        <v>2.5933333333333333</v>
      </c>
      <c r="BA236" s="99">
        <v>1.1600000000000001</v>
      </c>
      <c r="BB236" s="99">
        <v>12.683333333333332</v>
      </c>
      <c r="BC236" s="99">
        <v>32.873333333333335</v>
      </c>
      <c r="BD236" s="99">
        <v>27.573333333333334</v>
      </c>
      <c r="BE236" s="99">
        <v>33.203333333333333</v>
      </c>
      <c r="BF236" s="99">
        <v>95.626666666666665</v>
      </c>
      <c r="BG236" s="99">
        <v>10.27361111111111</v>
      </c>
      <c r="BH236" s="99">
        <v>10.773333333333333</v>
      </c>
      <c r="BI236" s="99">
        <v>18.166666666666668</v>
      </c>
      <c r="BJ236" s="99">
        <v>3.0833333333333335</v>
      </c>
      <c r="BK236" s="99">
        <v>55.126666666666665</v>
      </c>
      <c r="BL236" s="99">
        <v>10.693333333333333</v>
      </c>
      <c r="BM236" s="99">
        <v>6.7133333333333338</v>
      </c>
    </row>
    <row r="237" spans="1:65" x14ac:dyDescent="0.15">
      <c r="A237" s="13">
        <v>4815180435</v>
      </c>
      <c r="B237" s="14" t="s">
        <v>595</v>
      </c>
      <c r="C237" s="14" t="s">
        <v>605</v>
      </c>
      <c r="D237" s="14" t="s">
        <v>606</v>
      </c>
      <c r="E237" s="99">
        <v>10.736666666666666</v>
      </c>
      <c r="F237" s="99">
        <v>4.126666666666666</v>
      </c>
      <c r="G237" s="99">
        <v>3.6300000000000003</v>
      </c>
      <c r="H237" s="99">
        <v>1.0233333333333334</v>
      </c>
      <c r="I237" s="99">
        <v>1</v>
      </c>
      <c r="J237" s="99">
        <v>2.0966666666666667</v>
      </c>
      <c r="K237" s="99">
        <v>2.0566666666666666</v>
      </c>
      <c r="L237" s="99">
        <v>1.1033333333333333</v>
      </c>
      <c r="M237" s="99">
        <v>3.8766666666666669</v>
      </c>
      <c r="N237" s="99">
        <v>2.2999999999999998</v>
      </c>
      <c r="O237" s="99">
        <v>0.53333333333333333</v>
      </c>
      <c r="P237" s="99">
        <v>1.4466666666666665</v>
      </c>
      <c r="Q237" s="99">
        <v>2.6133333333333333</v>
      </c>
      <c r="R237" s="99">
        <v>3.34</v>
      </c>
      <c r="S237" s="99">
        <v>3.7666666666666671</v>
      </c>
      <c r="T237" s="99">
        <v>2.0133333333333332</v>
      </c>
      <c r="U237" s="99">
        <v>3.4933333333333336</v>
      </c>
      <c r="V237" s="99">
        <v>0.87</v>
      </c>
      <c r="W237" s="99">
        <v>1.9366666666666665</v>
      </c>
      <c r="X237" s="99">
        <v>1.5933333333333335</v>
      </c>
      <c r="Y237" s="99">
        <v>19.876666666666669</v>
      </c>
      <c r="Z237" s="99">
        <v>3.5700000000000003</v>
      </c>
      <c r="AA237" s="99">
        <v>2.27</v>
      </c>
      <c r="AB237" s="99">
        <v>0.89</v>
      </c>
      <c r="AC237" s="99">
        <v>2.5733333333333333</v>
      </c>
      <c r="AD237" s="99">
        <v>1.8766666666666669</v>
      </c>
      <c r="AE237" s="92">
        <v>756.58333333333337</v>
      </c>
      <c r="AF237" s="92">
        <v>274630.66666666669</v>
      </c>
      <c r="AG237" s="100">
        <v>5.0122222222222677</v>
      </c>
      <c r="AH237" s="92">
        <v>1110.8013874411156</v>
      </c>
      <c r="AI237" s="99" t="s">
        <v>829</v>
      </c>
      <c r="AJ237" s="99">
        <v>139.71734832916667</v>
      </c>
      <c r="AK237" s="99">
        <v>54.989362275741506</v>
      </c>
      <c r="AL237" s="99">
        <v>194.70671060490818</v>
      </c>
      <c r="AM237" s="99">
        <v>196.55719999999999</v>
      </c>
      <c r="AN237" s="99">
        <v>48</v>
      </c>
      <c r="AO237" s="101">
        <v>3.4623333333333335</v>
      </c>
      <c r="AP237" s="99">
        <v>73.316666666666663</v>
      </c>
      <c r="AQ237" s="99">
        <v>90</v>
      </c>
      <c r="AR237" s="99">
        <v>91.61</v>
      </c>
      <c r="AS237" s="99">
        <v>8.82</v>
      </c>
      <c r="AT237" s="99">
        <v>457.20666666666665</v>
      </c>
      <c r="AU237" s="99">
        <v>4.1566666666666663</v>
      </c>
      <c r="AV237" s="99">
        <v>11.99</v>
      </c>
      <c r="AW237" s="99">
        <v>3.99</v>
      </c>
      <c r="AX237" s="99">
        <v>16.666666666666668</v>
      </c>
      <c r="AY237" s="99">
        <v>23.666666666666668</v>
      </c>
      <c r="AZ237" s="99">
        <v>1.6133333333333333</v>
      </c>
      <c r="BA237" s="99">
        <v>0.96333333333333337</v>
      </c>
      <c r="BB237" s="99">
        <v>10.526666666666666</v>
      </c>
      <c r="BC237" s="99">
        <v>13.193333333333333</v>
      </c>
      <c r="BD237" s="99">
        <v>11.763333333333334</v>
      </c>
      <c r="BE237" s="99">
        <v>15.623333333333333</v>
      </c>
      <c r="BF237" s="99">
        <v>55</v>
      </c>
      <c r="BG237" s="99">
        <v>6.9766666666666666</v>
      </c>
      <c r="BH237" s="99">
        <v>11</v>
      </c>
      <c r="BI237" s="99">
        <v>14.6</v>
      </c>
      <c r="BJ237" s="99">
        <v>2.6566666666666667</v>
      </c>
      <c r="BK237" s="99">
        <v>45</v>
      </c>
      <c r="BL237" s="99">
        <v>10.213333333333333</v>
      </c>
      <c r="BM237" s="99">
        <v>5.956666666666667</v>
      </c>
    </row>
    <row r="238" spans="1:65" x14ac:dyDescent="0.15">
      <c r="A238" s="13">
        <v>4826420500</v>
      </c>
      <c r="B238" s="14" t="s">
        <v>595</v>
      </c>
      <c r="C238" s="14" t="s">
        <v>614</v>
      </c>
      <c r="D238" s="14" t="s">
        <v>616</v>
      </c>
      <c r="E238" s="99">
        <v>11.653333333333334</v>
      </c>
      <c r="F238" s="99">
        <v>4.586666666666666</v>
      </c>
      <c r="G238" s="99">
        <v>4.3266666666666671</v>
      </c>
      <c r="H238" s="99">
        <v>1.42</v>
      </c>
      <c r="I238" s="99">
        <v>1.1066666666666667</v>
      </c>
      <c r="J238" s="99">
        <v>2.1033333333333335</v>
      </c>
      <c r="K238" s="99">
        <v>2</v>
      </c>
      <c r="L238" s="99">
        <v>1.1600000000000001</v>
      </c>
      <c r="M238" s="99">
        <v>4.246666666666667</v>
      </c>
      <c r="N238" s="99">
        <v>3.2833333333333332</v>
      </c>
      <c r="O238" s="99">
        <v>0.53666666666666674</v>
      </c>
      <c r="P238" s="99">
        <v>1.6633333333333333</v>
      </c>
      <c r="Q238" s="99">
        <v>3.9633333333333334</v>
      </c>
      <c r="R238" s="99">
        <v>3.7566666666666664</v>
      </c>
      <c r="S238" s="99">
        <v>4.5766666666666671</v>
      </c>
      <c r="T238" s="99">
        <v>2.33</v>
      </c>
      <c r="U238" s="99">
        <v>4.4633333333333338</v>
      </c>
      <c r="V238" s="99">
        <v>1.2733333333333334</v>
      </c>
      <c r="W238" s="99">
        <v>1.9100000000000001</v>
      </c>
      <c r="X238" s="99">
        <v>1.9033333333333335</v>
      </c>
      <c r="Y238" s="99">
        <v>20.65</v>
      </c>
      <c r="Z238" s="99">
        <v>4.96</v>
      </c>
      <c r="AA238" s="99">
        <v>2.78</v>
      </c>
      <c r="AB238" s="99">
        <v>1.1366666666666667</v>
      </c>
      <c r="AC238" s="99">
        <v>3.1766666666666663</v>
      </c>
      <c r="AD238" s="99">
        <v>2.1800000000000002</v>
      </c>
      <c r="AE238" s="92">
        <v>1292</v>
      </c>
      <c r="AF238" s="92">
        <v>378105.66666666669</v>
      </c>
      <c r="AG238" s="100">
        <v>3.9428000000000449</v>
      </c>
      <c r="AH238" s="92">
        <v>1349.6764614118017</v>
      </c>
      <c r="AI238" s="99" t="s">
        <v>829</v>
      </c>
      <c r="AJ238" s="99">
        <v>123.17717754577389</v>
      </c>
      <c r="AK238" s="99">
        <v>45.32818492693675</v>
      </c>
      <c r="AL238" s="99">
        <v>168.50536247271063</v>
      </c>
      <c r="AM238" s="99">
        <v>195.78509999999997</v>
      </c>
      <c r="AN238" s="99">
        <v>56.893333333333338</v>
      </c>
      <c r="AO238" s="101">
        <v>3.5310000000000001</v>
      </c>
      <c r="AP238" s="99">
        <v>103.20666666666666</v>
      </c>
      <c r="AQ238" s="99">
        <v>98.99666666666667</v>
      </c>
      <c r="AR238" s="99">
        <v>115.41666666666667</v>
      </c>
      <c r="AS238" s="99">
        <v>9.5300000000000011</v>
      </c>
      <c r="AT238" s="99">
        <v>480.67666666666668</v>
      </c>
      <c r="AU238" s="99">
        <v>4.3766666666666669</v>
      </c>
      <c r="AV238" s="99">
        <v>11.333333333333334</v>
      </c>
      <c r="AW238" s="99">
        <v>4.5199999999999996</v>
      </c>
      <c r="AX238" s="99">
        <v>23.083333333333332</v>
      </c>
      <c r="AY238" s="99">
        <v>64.483333333333334</v>
      </c>
      <c r="AZ238" s="99">
        <v>2.8800000000000003</v>
      </c>
      <c r="BA238" s="99">
        <v>1.07</v>
      </c>
      <c r="BB238" s="99">
        <v>10.343333333333334</v>
      </c>
      <c r="BC238" s="99">
        <v>26.776666666666667</v>
      </c>
      <c r="BD238" s="99">
        <v>32.083333333333336</v>
      </c>
      <c r="BE238" s="99">
        <v>39.026666666666671</v>
      </c>
      <c r="BF238" s="99">
        <v>76.106666666666669</v>
      </c>
      <c r="BG238" s="99">
        <v>9.1313888888888872</v>
      </c>
      <c r="BH238" s="99">
        <v>11.270000000000001</v>
      </c>
      <c r="BI238" s="99">
        <v>21.400000000000002</v>
      </c>
      <c r="BJ238" s="99">
        <v>2.5666666666666669</v>
      </c>
      <c r="BK238" s="99">
        <v>57.816666666666663</v>
      </c>
      <c r="BL238" s="99">
        <v>10.533333333333333</v>
      </c>
      <c r="BM238" s="99">
        <v>8.17</v>
      </c>
    </row>
    <row r="239" spans="1:65" x14ac:dyDescent="0.15">
      <c r="A239" s="13">
        <v>4830980620</v>
      </c>
      <c r="B239" s="14" t="s">
        <v>595</v>
      </c>
      <c r="C239" s="14" t="s">
        <v>619</v>
      </c>
      <c r="D239" s="14" t="s">
        <v>620</v>
      </c>
      <c r="E239" s="99">
        <v>13.356925715012727</v>
      </c>
      <c r="F239" s="99">
        <v>4.3278441928421776</v>
      </c>
      <c r="G239" s="99">
        <v>3.9492083792824713</v>
      </c>
      <c r="H239" s="99">
        <v>1.3250613493447918</v>
      </c>
      <c r="I239" s="99">
        <v>1.0047264525352368</v>
      </c>
      <c r="J239" s="99">
        <v>2.0366375577630458</v>
      </c>
      <c r="K239" s="99">
        <v>2.1700672433862831</v>
      </c>
      <c r="L239" s="99">
        <v>1.0634923404617522</v>
      </c>
      <c r="M239" s="99">
        <v>4.2867553588484499</v>
      </c>
      <c r="N239" s="99">
        <v>2.8543598790271272</v>
      </c>
      <c r="O239" s="99">
        <v>0.5053438843044904</v>
      </c>
      <c r="P239" s="99">
        <v>1.5806955777370799</v>
      </c>
      <c r="Q239" s="99">
        <v>3.5836545493548839</v>
      </c>
      <c r="R239" s="99">
        <v>3.5774330475114176</v>
      </c>
      <c r="S239" s="99">
        <v>4.3256374418723667</v>
      </c>
      <c r="T239" s="99">
        <v>2.3903992165036487</v>
      </c>
      <c r="U239" s="99">
        <v>4.1146568887898631</v>
      </c>
      <c r="V239" s="99">
        <v>1.3041303040958221</v>
      </c>
      <c r="W239" s="99">
        <v>2.1731052840229963</v>
      </c>
      <c r="X239" s="99">
        <v>1.859480633326698</v>
      </c>
      <c r="Y239" s="99">
        <v>19.495329218980384</v>
      </c>
      <c r="Z239" s="99">
        <v>5.041783234309599</v>
      </c>
      <c r="AA239" s="99">
        <v>2.928169930043607</v>
      </c>
      <c r="AB239" s="99">
        <v>1.1838190912015341</v>
      </c>
      <c r="AC239" s="99">
        <v>3.4744776741394681</v>
      </c>
      <c r="AD239" s="99">
        <v>2.2194095201576065</v>
      </c>
      <c r="AE239" s="92">
        <v>1079.9878989577201</v>
      </c>
      <c r="AF239" s="92">
        <v>378953.40755250579</v>
      </c>
      <c r="AG239" s="100">
        <v>5.1536208930266154</v>
      </c>
      <c r="AH239" s="92">
        <v>1564.38398916185</v>
      </c>
      <c r="AI239" s="99">
        <v>141.25079949431128</v>
      </c>
      <c r="AJ239" s="99" t="s">
        <v>829</v>
      </c>
      <c r="AK239" s="99" t="s">
        <v>829</v>
      </c>
      <c r="AL239" s="99">
        <v>141.25079949431128</v>
      </c>
      <c r="AM239" s="99">
        <v>194.70214561533774</v>
      </c>
      <c r="AN239" s="99">
        <v>57.458478624093914</v>
      </c>
      <c r="AO239" s="101">
        <v>3.5951067345187435</v>
      </c>
      <c r="AP239" s="99">
        <v>107.54110240068196</v>
      </c>
      <c r="AQ239" s="99">
        <v>81.588751834799936</v>
      </c>
      <c r="AR239" s="99">
        <v>93.202508703483488</v>
      </c>
      <c r="AS239" s="99">
        <v>10.898661003676294</v>
      </c>
      <c r="AT239" s="99">
        <v>502.11905225480047</v>
      </c>
      <c r="AU239" s="99">
        <v>4.2584452547989313</v>
      </c>
      <c r="AV239" s="99">
        <v>10.716029915918503</v>
      </c>
      <c r="AW239" s="99">
        <v>4.380326442536596</v>
      </c>
      <c r="AX239" s="99">
        <v>22.328415629558336</v>
      </c>
      <c r="AY239" s="99">
        <v>46.460130817065398</v>
      </c>
      <c r="AZ239" s="99">
        <v>2.2788983777220655</v>
      </c>
      <c r="BA239" s="99">
        <v>1.1273714634519203</v>
      </c>
      <c r="BB239" s="99">
        <v>14.052793255544371</v>
      </c>
      <c r="BC239" s="99">
        <v>42.316219562607586</v>
      </c>
      <c r="BD239" s="99">
        <v>26.664585781300602</v>
      </c>
      <c r="BE239" s="99">
        <v>39.386976035391392</v>
      </c>
      <c r="BF239" s="99">
        <v>81.173140484593134</v>
      </c>
      <c r="BG239" s="99">
        <v>16.214560559659279</v>
      </c>
      <c r="BH239" s="99">
        <v>11.327173561516489</v>
      </c>
      <c r="BI239" s="99">
        <v>15.387776237527772</v>
      </c>
      <c r="BJ239" s="99">
        <v>2.7251193020920907</v>
      </c>
      <c r="BK239" s="99">
        <v>78.0671493138464</v>
      </c>
      <c r="BL239" s="99">
        <v>10.513880039458236</v>
      </c>
      <c r="BM239" s="99">
        <v>8.4566174431782724</v>
      </c>
    </row>
    <row r="240" spans="1:65" x14ac:dyDescent="0.15">
      <c r="A240" s="13">
        <v>4831180640</v>
      </c>
      <c r="B240" s="14" t="s">
        <v>595</v>
      </c>
      <c r="C240" s="14" t="s">
        <v>621</v>
      </c>
      <c r="D240" s="14" t="s">
        <v>622</v>
      </c>
      <c r="E240" s="99">
        <v>12.883333333333335</v>
      </c>
      <c r="F240" s="99">
        <v>4.7966666666666669</v>
      </c>
      <c r="G240" s="99">
        <v>4.3933333333333335</v>
      </c>
      <c r="H240" s="99">
        <v>1.1733333333333336</v>
      </c>
      <c r="I240" s="99">
        <v>1.1566666666666665</v>
      </c>
      <c r="J240" s="99">
        <v>2.1933333333333334</v>
      </c>
      <c r="K240" s="99">
        <v>2.2833333333333332</v>
      </c>
      <c r="L240" s="99">
        <v>1.4133333333333333</v>
      </c>
      <c r="M240" s="99">
        <v>3.8633333333333333</v>
      </c>
      <c r="N240" s="99">
        <v>2.4700000000000002</v>
      </c>
      <c r="O240" s="99">
        <v>0.5</v>
      </c>
      <c r="P240" s="99">
        <v>1.5399999999999998</v>
      </c>
      <c r="Q240" s="99">
        <v>3.6633333333333336</v>
      </c>
      <c r="R240" s="99">
        <v>3.9466666666666668</v>
      </c>
      <c r="S240" s="99">
        <v>4.7333333333333334</v>
      </c>
      <c r="T240" s="99">
        <v>2.2833333333333332</v>
      </c>
      <c r="U240" s="99">
        <v>3.9133333333333327</v>
      </c>
      <c r="V240" s="99">
        <v>1.2433333333333334</v>
      </c>
      <c r="W240" s="99">
        <v>1.9233333333333331</v>
      </c>
      <c r="X240" s="99">
        <v>1.82</v>
      </c>
      <c r="Y240" s="99">
        <v>19.826666666666668</v>
      </c>
      <c r="Z240" s="99">
        <v>4.876666666666666</v>
      </c>
      <c r="AA240" s="99">
        <v>2.9499999999999997</v>
      </c>
      <c r="AB240" s="99">
        <v>1.2133333333333334</v>
      </c>
      <c r="AC240" s="99">
        <v>3.1933333333333334</v>
      </c>
      <c r="AD240" s="99">
        <v>1.9633333333333332</v>
      </c>
      <c r="AE240" s="92">
        <v>964.78333333333342</v>
      </c>
      <c r="AF240" s="92">
        <v>395846.33333333331</v>
      </c>
      <c r="AG240" s="100">
        <v>4.8888888888889577</v>
      </c>
      <c r="AH240" s="92">
        <v>1579.5391159508863</v>
      </c>
      <c r="AI240" s="99" t="s">
        <v>829</v>
      </c>
      <c r="AJ240" s="99">
        <v>97.155142249999997</v>
      </c>
      <c r="AK240" s="99">
        <v>46.230632924296707</v>
      </c>
      <c r="AL240" s="99">
        <v>143.3857751742967</v>
      </c>
      <c r="AM240" s="99">
        <v>196.03509999999997</v>
      </c>
      <c r="AN240" s="99">
        <v>46</v>
      </c>
      <c r="AO240" s="101">
        <v>3.4773333333333327</v>
      </c>
      <c r="AP240" s="99">
        <v>122.16666666666667</v>
      </c>
      <c r="AQ240" s="99">
        <v>108.87</v>
      </c>
      <c r="AR240" s="99">
        <v>97.443333333333328</v>
      </c>
      <c r="AS240" s="99">
        <v>8.7733333333333334</v>
      </c>
      <c r="AT240" s="99">
        <v>478.18333333333334</v>
      </c>
      <c r="AU240" s="99">
        <v>4.49</v>
      </c>
      <c r="AV240" s="99">
        <v>9.9633333333333329</v>
      </c>
      <c r="AW240" s="99">
        <v>4.3099999999999996</v>
      </c>
      <c r="AX240" s="99">
        <v>19.356666666666666</v>
      </c>
      <c r="AY240" s="99">
        <v>49</v>
      </c>
      <c r="AZ240" s="99">
        <v>2.64</v>
      </c>
      <c r="BA240" s="99">
        <v>1.1133333333333333</v>
      </c>
      <c r="BB240" s="99">
        <v>13.953333333333333</v>
      </c>
      <c r="BC240" s="99">
        <v>40.43</v>
      </c>
      <c r="BD240" s="99">
        <v>31.830000000000002</v>
      </c>
      <c r="BE240" s="99">
        <v>43.57</v>
      </c>
      <c r="BF240" s="99">
        <v>77.64</v>
      </c>
      <c r="BG240" s="99">
        <v>6.7433333333333323</v>
      </c>
      <c r="BH240" s="99">
        <v>10.183333333333332</v>
      </c>
      <c r="BI240" s="99">
        <v>19.443333333333332</v>
      </c>
      <c r="BJ240" s="99">
        <v>3.0233333333333334</v>
      </c>
      <c r="BK240" s="99">
        <v>51.109999999999992</v>
      </c>
      <c r="BL240" s="99">
        <v>9.9366666666666674</v>
      </c>
      <c r="BM240" s="99">
        <v>9.0566666666666666</v>
      </c>
    </row>
    <row r="241" spans="1:65" x14ac:dyDescent="0.15">
      <c r="A241" s="13">
        <v>4832580670</v>
      </c>
      <c r="B241" s="14" t="s">
        <v>595</v>
      </c>
      <c r="C241" s="14" t="s">
        <v>623</v>
      </c>
      <c r="D241" s="14" t="s">
        <v>624</v>
      </c>
      <c r="E241" s="99">
        <v>12.257346689567434</v>
      </c>
      <c r="F241" s="99">
        <v>3.8567583698005827</v>
      </c>
      <c r="G241" s="99">
        <v>3.4324687619656822</v>
      </c>
      <c r="H241" s="99">
        <v>1.1570291014666345</v>
      </c>
      <c r="I241" s="99">
        <v>1.0047264525352368</v>
      </c>
      <c r="J241" s="99">
        <v>2.0945808378803576</v>
      </c>
      <c r="K241" s="99">
        <v>2.3487047939489174</v>
      </c>
      <c r="L241" s="99">
        <v>1.0388722275391837</v>
      </c>
      <c r="M241" s="99">
        <v>3.8509892700725481</v>
      </c>
      <c r="N241" s="99">
        <v>2.3124442105427456</v>
      </c>
      <c r="O241" s="99">
        <v>0.52201055097115701</v>
      </c>
      <c r="P241" s="99">
        <v>1.4195178514985376</v>
      </c>
      <c r="Q241" s="99">
        <v>3.4194406747525519</v>
      </c>
      <c r="R241" s="99">
        <v>3.1689909341835558</v>
      </c>
      <c r="S241" s="99">
        <v>3.8092461019186366</v>
      </c>
      <c r="T241" s="99">
        <v>2.252285572433363</v>
      </c>
      <c r="U241" s="99">
        <v>3.2382971828407343</v>
      </c>
      <c r="V241" s="99">
        <v>1.2054716957352978</v>
      </c>
      <c r="W241" s="99">
        <v>1.8702151905463775</v>
      </c>
      <c r="X241" s="99">
        <v>1.9291146581914911</v>
      </c>
      <c r="Y241" s="99">
        <v>19.898012423239056</v>
      </c>
      <c r="Z241" s="99">
        <v>4.5283337468563021</v>
      </c>
      <c r="AA241" s="99">
        <v>2.6178595278521288</v>
      </c>
      <c r="AB241" s="99">
        <v>1.0022426912651419</v>
      </c>
      <c r="AC241" s="99">
        <v>2.2917276886288889</v>
      </c>
      <c r="AD241" s="99">
        <v>1.7779103609233784</v>
      </c>
      <c r="AE241" s="92">
        <v>656.27641798870525</v>
      </c>
      <c r="AF241" s="92">
        <v>266382.83327314677</v>
      </c>
      <c r="AG241" s="100">
        <v>4.5896261040405859</v>
      </c>
      <c r="AH241" s="92">
        <v>1026.3238863534298</v>
      </c>
      <c r="AI241" s="99" t="s">
        <v>829</v>
      </c>
      <c r="AJ241" s="99">
        <v>134.99491714610937</v>
      </c>
      <c r="AK241" s="99">
        <v>56.491648914842649</v>
      </c>
      <c r="AL241" s="99">
        <v>191.48656606095201</v>
      </c>
      <c r="AM241" s="99">
        <v>194.70214561533774</v>
      </c>
      <c r="AN241" s="99">
        <v>63.103908172741548</v>
      </c>
      <c r="AO241" s="101">
        <v>2.8971857182846894</v>
      </c>
      <c r="AP241" s="99">
        <v>94.679606221797187</v>
      </c>
      <c r="AQ241" s="99">
        <v>84.963244390630663</v>
      </c>
      <c r="AR241" s="99">
        <v>74.512623162691355</v>
      </c>
      <c r="AS241" s="99">
        <v>9.0563960792631697</v>
      </c>
      <c r="AT241" s="99">
        <v>462.20006012802469</v>
      </c>
      <c r="AU241" s="99">
        <v>4.6752824248603631</v>
      </c>
      <c r="AV241" s="99">
        <v>9.912327672224615</v>
      </c>
      <c r="AW241" s="99">
        <v>4.3194320921920175</v>
      </c>
      <c r="AX241" s="99">
        <v>13.184287313092424</v>
      </c>
      <c r="AY241" s="99">
        <v>46.460130817065398</v>
      </c>
      <c r="AZ241" s="99">
        <v>1.9212198848029018</v>
      </c>
      <c r="BA241" s="99">
        <v>0.97468851592383199</v>
      </c>
      <c r="BB241" s="99">
        <v>10.881055054987309</v>
      </c>
      <c r="BC241" s="99">
        <v>23.817067410690854</v>
      </c>
      <c r="BD241" s="99">
        <v>21.574501268818945</v>
      </c>
      <c r="BE241" s="99">
        <v>23.527617288139769</v>
      </c>
      <c r="BF241" s="99">
        <v>90.644258050713901</v>
      </c>
      <c r="BG241" s="99">
        <v>13.69597813727291</v>
      </c>
      <c r="BH241" s="99">
        <v>9.8684501934292665</v>
      </c>
      <c r="BI241" s="99">
        <v>18.366055509307341</v>
      </c>
      <c r="BJ241" s="99">
        <v>2.7349909980412619</v>
      </c>
      <c r="BK241" s="99">
        <v>48.427401027520311</v>
      </c>
      <c r="BL241" s="99">
        <v>9.9684185154045259</v>
      </c>
      <c r="BM241" s="99">
        <v>7.3353960735851862</v>
      </c>
    </row>
    <row r="242" spans="1:65" x14ac:dyDescent="0.15">
      <c r="A242" s="13">
        <v>4833260700</v>
      </c>
      <c r="B242" s="14" t="s">
        <v>595</v>
      </c>
      <c r="C242" s="14" t="s">
        <v>625</v>
      </c>
      <c r="D242" s="14" t="s">
        <v>626</v>
      </c>
      <c r="E242" s="99">
        <v>12.660000000000002</v>
      </c>
      <c r="F242" s="99">
        <v>4.68</v>
      </c>
      <c r="G242" s="99">
        <v>3.8966666666666669</v>
      </c>
      <c r="H242" s="99">
        <v>1.0866666666666667</v>
      </c>
      <c r="I242" s="99">
        <v>1.0633333333333335</v>
      </c>
      <c r="J242" s="99">
        <v>2.1066666666666665</v>
      </c>
      <c r="K242" s="99">
        <v>2.23</v>
      </c>
      <c r="L242" s="99">
        <v>1.2233333333333334</v>
      </c>
      <c r="M242" s="99">
        <v>3.9066666666666663</v>
      </c>
      <c r="N242" s="99">
        <v>2.2433333333333336</v>
      </c>
      <c r="O242" s="99">
        <v>0.47</v>
      </c>
      <c r="P242" s="99">
        <v>1.6266666666666669</v>
      </c>
      <c r="Q242" s="99">
        <v>2.7733333333333334</v>
      </c>
      <c r="R242" s="99">
        <v>3.7666666666666662</v>
      </c>
      <c r="S242" s="99">
        <v>4.7833333333333341</v>
      </c>
      <c r="T242" s="99">
        <v>2.4466666666666668</v>
      </c>
      <c r="U242" s="99">
        <v>3.7033333333333331</v>
      </c>
      <c r="V242" s="99">
        <v>1.1633333333333333</v>
      </c>
      <c r="W242" s="99">
        <v>1.95</v>
      </c>
      <c r="X242" s="99">
        <v>1.7133333333333336</v>
      </c>
      <c r="Y242" s="99">
        <v>18.973333333333333</v>
      </c>
      <c r="Z242" s="99">
        <v>4.5933333333333328</v>
      </c>
      <c r="AA242" s="99">
        <v>3.0366666666666671</v>
      </c>
      <c r="AB242" s="99">
        <v>1.32</v>
      </c>
      <c r="AC242" s="99">
        <v>3.0666666666666664</v>
      </c>
      <c r="AD242" s="99">
        <v>2.0433333333333334</v>
      </c>
      <c r="AE242" s="92">
        <v>927</v>
      </c>
      <c r="AF242" s="92">
        <v>366614</v>
      </c>
      <c r="AG242" s="100">
        <v>4.7461111110000145</v>
      </c>
      <c r="AH242" s="92">
        <v>1434.4453209934447</v>
      </c>
      <c r="AI242" s="99" t="s">
        <v>829</v>
      </c>
      <c r="AJ242" s="99">
        <v>121.05608333179305</v>
      </c>
      <c r="AK242" s="99">
        <v>40.298033503672819</v>
      </c>
      <c r="AL242" s="99">
        <v>161.35411683546587</v>
      </c>
      <c r="AM242" s="99">
        <v>195.66009999999997</v>
      </c>
      <c r="AN242" s="99">
        <v>54.666666666666664</v>
      </c>
      <c r="AO242" s="101">
        <v>3.5066666666666664</v>
      </c>
      <c r="AP242" s="99">
        <v>108.5</v>
      </c>
      <c r="AQ242" s="99">
        <v>118.2</v>
      </c>
      <c r="AR242" s="99">
        <v>107.5</v>
      </c>
      <c r="AS242" s="99">
        <v>9.1066666666666674</v>
      </c>
      <c r="AT242" s="99">
        <v>350.9733333333333</v>
      </c>
      <c r="AU242" s="99">
        <v>4.8499999999999996</v>
      </c>
      <c r="AV242" s="99">
        <v>13.99</v>
      </c>
      <c r="AW242" s="99">
        <v>4.123333333333334</v>
      </c>
      <c r="AX242" s="99">
        <v>28.666666666666668</v>
      </c>
      <c r="AY242" s="99">
        <v>45</v>
      </c>
      <c r="AZ242" s="99">
        <v>2.3633333333333333</v>
      </c>
      <c r="BA242" s="99">
        <v>1.04</v>
      </c>
      <c r="BB242" s="99">
        <v>18.666666666666668</v>
      </c>
      <c r="BC242" s="99">
        <v>25.17</v>
      </c>
      <c r="BD242" s="99">
        <v>27.496666666666666</v>
      </c>
      <c r="BE242" s="99">
        <v>27.653333333333336</v>
      </c>
      <c r="BF242" s="99">
        <v>104.2</v>
      </c>
      <c r="BG242" s="99">
        <v>9.9500000000000011</v>
      </c>
      <c r="BH242" s="99">
        <v>10.950000000000001</v>
      </c>
      <c r="BI242" s="99">
        <v>16</v>
      </c>
      <c r="BJ242" s="99">
        <v>2.5533333333333332</v>
      </c>
      <c r="BK242" s="99">
        <v>63.5</v>
      </c>
      <c r="BL242" s="99">
        <v>10.303333333333333</v>
      </c>
      <c r="BM242" s="99">
        <v>8.0400000000000009</v>
      </c>
    </row>
    <row r="243" spans="1:65" x14ac:dyDescent="0.15">
      <c r="A243" s="13">
        <v>4834860710</v>
      </c>
      <c r="B243" s="14" t="s">
        <v>595</v>
      </c>
      <c r="C243" s="14" t="s">
        <v>627</v>
      </c>
      <c r="D243" s="14" t="s">
        <v>628</v>
      </c>
      <c r="E243" s="99">
        <v>12.683333333333332</v>
      </c>
      <c r="F243" s="99">
        <v>4.4766666666666666</v>
      </c>
      <c r="G243" s="99">
        <v>3.92</v>
      </c>
      <c r="H243" s="99">
        <v>1.2533333333333332</v>
      </c>
      <c r="I243" s="99">
        <v>0.98999999999999988</v>
      </c>
      <c r="J243" s="99">
        <v>2.2066666666666666</v>
      </c>
      <c r="K243" s="99">
        <v>2.0133333333333332</v>
      </c>
      <c r="L243" s="99">
        <v>1.0433333333333332</v>
      </c>
      <c r="M243" s="99">
        <v>4.0566666666666666</v>
      </c>
      <c r="N243" s="99">
        <v>3.7866666666666666</v>
      </c>
      <c r="O243" s="99">
        <v>0.44666666666666671</v>
      </c>
      <c r="P243" s="99">
        <v>1.6066666666666667</v>
      </c>
      <c r="Q243" s="99">
        <v>3.8566666666666669</v>
      </c>
      <c r="R243" s="99">
        <v>3.5433333333333334</v>
      </c>
      <c r="S243" s="99">
        <v>3.9800000000000004</v>
      </c>
      <c r="T243" s="99">
        <v>2.02</v>
      </c>
      <c r="U243" s="99">
        <v>4.2399999999999993</v>
      </c>
      <c r="V243" s="99">
        <v>1.2033333333333334</v>
      </c>
      <c r="W243" s="99">
        <v>1.8233333333333333</v>
      </c>
      <c r="X243" s="99">
        <v>1.7400000000000002</v>
      </c>
      <c r="Y243" s="99">
        <v>20.993333333333332</v>
      </c>
      <c r="Z243" s="99">
        <v>4.3533333333333326</v>
      </c>
      <c r="AA243" s="99">
        <v>2.6366666666666663</v>
      </c>
      <c r="AB243" s="99">
        <v>0.87666666666666659</v>
      </c>
      <c r="AC243" s="99">
        <v>2.9466666666666668</v>
      </c>
      <c r="AD243" s="99">
        <v>2.0433333333333334</v>
      </c>
      <c r="AE243" s="92">
        <v>824.18333333333339</v>
      </c>
      <c r="AF243" s="92">
        <v>332776.33333333331</v>
      </c>
      <c r="AG243" s="100">
        <v>5.0270833333333353</v>
      </c>
      <c r="AH243" s="92">
        <v>1350.1120801220793</v>
      </c>
      <c r="AI243" s="99" t="s">
        <v>829</v>
      </c>
      <c r="AJ243" s="99">
        <v>141.96673682175523</v>
      </c>
      <c r="AK243" s="99">
        <v>57.277125143783394</v>
      </c>
      <c r="AL243" s="99">
        <v>199.24386196553863</v>
      </c>
      <c r="AM243" s="99">
        <v>196.78509999999997</v>
      </c>
      <c r="AN243" s="99">
        <v>42.5</v>
      </c>
      <c r="AO243" s="101">
        <v>3.44</v>
      </c>
      <c r="AP243" s="99">
        <v>115</v>
      </c>
      <c r="AQ243" s="99">
        <v>112.11</v>
      </c>
      <c r="AR243" s="99">
        <v>100.12333333333333</v>
      </c>
      <c r="AS243" s="99">
        <v>9.1433333333333326</v>
      </c>
      <c r="AT243" s="99">
        <v>457.02</v>
      </c>
      <c r="AU243" s="99">
        <v>4.9066666666666663</v>
      </c>
      <c r="AV243" s="99">
        <v>11.946666666666667</v>
      </c>
      <c r="AW243" s="99">
        <v>4.2233333333333336</v>
      </c>
      <c r="AX243" s="99">
        <v>16.776666666666667</v>
      </c>
      <c r="AY243" s="99">
        <v>31.696666666666669</v>
      </c>
      <c r="AZ243" s="99">
        <v>2.0533333333333332</v>
      </c>
      <c r="BA243" s="99">
        <v>0.98999999999999988</v>
      </c>
      <c r="BB243" s="99">
        <v>12.233333333333333</v>
      </c>
      <c r="BC243" s="99">
        <v>37.946666666666665</v>
      </c>
      <c r="BD243" s="99">
        <v>30.33</v>
      </c>
      <c r="BE243" s="99">
        <v>31.223333333333333</v>
      </c>
      <c r="BF243" s="99">
        <v>80.056666666666672</v>
      </c>
      <c r="BG243" s="99">
        <v>15.99</v>
      </c>
      <c r="BH243" s="99">
        <v>11.209999999999999</v>
      </c>
      <c r="BI243" s="99">
        <v>20</v>
      </c>
      <c r="BJ243" s="99">
        <v>2.5266666666666668</v>
      </c>
      <c r="BK243" s="99">
        <v>51.78</v>
      </c>
      <c r="BL243" s="99">
        <v>10.373333333333333</v>
      </c>
      <c r="BM243" s="99">
        <v>7.3866666666666667</v>
      </c>
    </row>
    <row r="244" spans="1:65" x14ac:dyDescent="0.15">
      <c r="A244" s="13">
        <v>4836220720</v>
      </c>
      <c r="B244" s="14" t="s">
        <v>595</v>
      </c>
      <c r="C244" s="14" t="s">
        <v>629</v>
      </c>
      <c r="D244" s="14" t="s">
        <v>630</v>
      </c>
      <c r="E244" s="99">
        <v>13.346666666666666</v>
      </c>
      <c r="F244" s="99">
        <v>4.7600000000000007</v>
      </c>
      <c r="G244" s="99">
        <v>4.3199999999999994</v>
      </c>
      <c r="H244" s="99">
        <v>1.21</v>
      </c>
      <c r="I244" s="99">
        <v>1.1633333333333333</v>
      </c>
      <c r="J244" s="99">
        <v>2.4033333333333329</v>
      </c>
      <c r="K244" s="99">
        <v>2.8433333333333333</v>
      </c>
      <c r="L244" s="99">
        <v>1.33</v>
      </c>
      <c r="M244" s="99">
        <v>3.91</v>
      </c>
      <c r="N244" s="99">
        <v>2.2766666666666668</v>
      </c>
      <c r="O244" s="99">
        <v>0.52</v>
      </c>
      <c r="P244" s="99">
        <v>1.5200000000000002</v>
      </c>
      <c r="Q244" s="99">
        <v>2.99</v>
      </c>
      <c r="R244" s="99">
        <v>3.5166666666666671</v>
      </c>
      <c r="S244" s="99">
        <v>5.13</v>
      </c>
      <c r="T244" s="99">
        <v>2.98</v>
      </c>
      <c r="U244" s="99">
        <v>3.8933333333333331</v>
      </c>
      <c r="V244" s="99">
        <v>1.2166666666666668</v>
      </c>
      <c r="W244" s="99">
        <v>2.0333333333333332</v>
      </c>
      <c r="X244" s="99">
        <v>1.86</v>
      </c>
      <c r="Y244" s="99">
        <v>19.943333333333332</v>
      </c>
      <c r="Z244" s="99">
        <v>4.583333333333333</v>
      </c>
      <c r="AA244" s="99">
        <v>3.31</v>
      </c>
      <c r="AB244" s="99">
        <v>1.2966666666666666</v>
      </c>
      <c r="AC244" s="99">
        <v>3.0566666666666666</v>
      </c>
      <c r="AD244" s="99">
        <v>2.14</v>
      </c>
      <c r="AE244" s="92">
        <v>1069.1666666666667</v>
      </c>
      <c r="AF244" s="92">
        <v>409444.33333333331</v>
      </c>
      <c r="AG244" s="100">
        <v>4.5337500000000555</v>
      </c>
      <c r="AH244" s="92">
        <v>1563.0156181387738</v>
      </c>
      <c r="AI244" s="99" t="s">
        <v>829</v>
      </c>
      <c r="AJ244" s="99">
        <v>127.20218301295397</v>
      </c>
      <c r="AK244" s="99">
        <v>40.298033503672819</v>
      </c>
      <c r="AL244" s="99">
        <v>167.50021651662678</v>
      </c>
      <c r="AM244" s="99">
        <v>195.66009999999997</v>
      </c>
      <c r="AN244" s="99">
        <v>62.109999999999992</v>
      </c>
      <c r="AO244" s="101">
        <v>3.6063333333333336</v>
      </c>
      <c r="AP244" s="99">
        <v>125.28000000000002</v>
      </c>
      <c r="AQ244" s="99">
        <v>111.11</v>
      </c>
      <c r="AR244" s="99">
        <v>98.11</v>
      </c>
      <c r="AS244" s="99">
        <v>8.9700000000000006</v>
      </c>
      <c r="AT244" s="99">
        <v>472.37333333333339</v>
      </c>
      <c r="AU244" s="99">
        <v>4.49</v>
      </c>
      <c r="AV244" s="99">
        <v>13.666666666666666</v>
      </c>
      <c r="AW244" s="99">
        <v>3.8566666666666669</v>
      </c>
      <c r="AX244" s="99">
        <v>23.113333333333333</v>
      </c>
      <c r="AY244" s="99">
        <v>41.11</v>
      </c>
      <c r="AZ244" s="99">
        <v>2.2333333333333334</v>
      </c>
      <c r="BA244" s="99">
        <v>1.2833333333333332</v>
      </c>
      <c r="BB244" s="99">
        <v>13.32</v>
      </c>
      <c r="BC244" s="99">
        <v>35.723333333333336</v>
      </c>
      <c r="BD244" s="99">
        <v>25.36</v>
      </c>
      <c r="BE244" s="99">
        <v>33.44</v>
      </c>
      <c r="BF244" s="99">
        <v>87.5</v>
      </c>
      <c r="BG244" s="99">
        <v>9.99</v>
      </c>
      <c r="BH244" s="99">
        <v>12.003333333333332</v>
      </c>
      <c r="BI244" s="99">
        <v>14.613333333333335</v>
      </c>
      <c r="BJ244" s="99">
        <v>2.6133333333333333</v>
      </c>
      <c r="BK244" s="99">
        <v>45</v>
      </c>
      <c r="BL244" s="99">
        <v>10.68</v>
      </c>
      <c r="BM244" s="99">
        <v>7.3566666666666665</v>
      </c>
    </row>
    <row r="245" spans="1:65" x14ac:dyDescent="0.15">
      <c r="A245" s="13">
        <v>4819124770</v>
      </c>
      <c r="B245" s="14" t="s">
        <v>595</v>
      </c>
      <c r="C245" s="14" t="s">
        <v>863</v>
      </c>
      <c r="D245" s="14" t="s">
        <v>610</v>
      </c>
      <c r="E245" s="99">
        <v>13.668320421557304</v>
      </c>
      <c r="F245" s="99">
        <v>5.3884210810405193</v>
      </c>
      <c r="G245" s="99">
        <v>4.4414833961878282</v>
      </c>
      <c r="H245" s="99">
        <v>1.4294986771565996</v>
      </c>
      <c r="I245" s="99">
        <v>0.98302389998786055</v>
      </c>
      <c r="J245" s="99">
        <v>2.2515189324592764</v>
      </c>
      <c r="K245" s="99">
        <v>2.1219788943932127</v>
      </c>
      <c r="L245" s="99">
        <v>1.244734859069655</v>
      </c>
      <c r="M245" s="99">
        <v>4.2794310120052295</v>
      </c>
      <c r="N245" s="99">
        <v>2.9965513820265262</v>
      </c>
      <c r="O245" s="99">
        <v>0.49035326915520444</v>
      </c>
      <c r="P245" s="99">
        <v>1.583297555220387</v>
      </c>
      <c r="Q245" s="99">
        <v>4.042225038839935</v>
      </c>
      <c r="R245" s="99">
        <v>3.8184387029995039</v>
      </c>
      <c r="S245" s="99">
        <v>4.7674337503131747</v>
      </c>
      <c r="T245" s="99">
        <v>2.4191487519682529</v>
      </c>
      <c r="U245" s="99">
        <v>4.6197159232688527</v>
      </c>
      <c r="V245" s="99">
        <v>1.3086905059828364</v>
      </c>
      <c r="W245" s="99">
        <v>2.1692461772610763</v>
      </c>
      <c r="X245" s="99">
        <v>2.2364501906785677</v>
      </c>
      <c r="Y245" s="99">
        <v>20.074978792265867</v>
      </c>
      <c r="Z245" s="99">
        <v>4.6220135765310859</v>
      </c>
      <c r="AA245" s="99">
        <v>3.0092115309168359</v>
      </c>
      <c r="AB245" s="99">
        <v>1.0823490304971615</v>
      </c>
      <c r="AC245" s="99">
        <v>3.2085438210473307</v>
      </c>
      <c r="AD245" s="99">
        <v>2.0818772095593423</v>
      </c>
      <c r="AE245" s="92">
        <v>1658.6574239567706</v>
      </c>
      <c r="AF245" s="92">
        <v>639542.11906050087</v>
      </c>
      <c r="AG245" s="100">
        <v>4.6990339050913414</v>
      </c>
      <c r="AH245" s="92">
        <v>2511.2072378539174</v>
      </c>
      <c r="AI245" s="99" t="s">
        <v>829</v>
      </c>
      <c r="AJ245" s="99">
        <v>140.89961948150003</v>
      </c>
      <c r="AK245" s="99">
        <v>80.694286564366209</v>
      </c>
      <c r="AL245" s="99">
        <v>221.59390604586622</v>
      </c>
      <c r="AM245" s="99">
        <v>205.32096342355661</v>
      </c>
      <c r="AN245" s="99">
        <v>62.150356001749095</v>
      </c>
      <c r="AO245" s="101">
        <v>3.7174591687901071</v>
      </c>
      <c r="AP245" s="99">
        <v>119.96083909204816</v>
      </c>
      <c r="AQ245" s="99">
        <v>147.0508206146163</v>
      </c>
      <c r="AR245" s="99">
        <v>124.77416361458337</v>
      </c>
      <c r="AS245" s="99">
        <v>9.6728103863097932</v>
      </c>
      <c r="AT245" s="99">
        <v>340.79364373073457</v>
      </c>
      <c r="AU245" s="99">
        <v>4.16391985854243</v>
      </c>
      <c r="AV245" s="99">
        <v>11.485707678784884</v>
      </c>
      <c r="AW245" s="99">
        <v>5.4298215946395905</v>
      </c>
      <c r="AX245" s="99">
        <v>19.832832250682113</v>
      </c>
      <c r="AY245" s="99">
        <v>58.178439943860688</v>
      </c>
      <c r="AZ245" s="99">
        <v>2.0082377867598211</v>
      </c>
      <c r="BA245" s="99">
        <v>1.5344275097510698</v>
      </c>
      <c r="BB245" s="99">
        <v>11.869985460865673</v>
      </c>
      <c r="BC245" s="99">
        <v>33.046029163659632</v>
      </c>
      <c r="BD245" s="99">
        <v>28.116005892911435</v>
      </c>
      <c r="BE245" s="99">
        <v>30.485660047402376</v>
      </c>
      <c r="BF245" s="99">
        <v>193.33897042219189</v>
      </c>
      <c r="BG245" s="99">
        <v>11.434283895700204</v>
      </c>
      <c r="BH245" s="99">
        <v>12.789368913165431</v>
      </c>
      <c r="BI245" s="99">
        <v>21.240436176936239</v>
      </c>
      <c r="BJ245" s="99">
        <v>4.3028304248646414</v>
      </c>
      <c r="BK245" s="99">
        <v>109.027098079342</v>
      </c>
      <c r="BL245" s="99">
        <v>10.575416331808217</v>
      </c>
      <c r="BM245" s="99">
        <v>10.354600964780628</v>
      </c>
    </row>
    <row r="246" spans="1:65" x14ac:dyDescent="0.15">
      <c r="A246" s="13">
        <v>4841700810</v>
      </c>
      <c r="B246" s="14" t="s">
        <v>595</v>
      </c>
      <c r="C246" s="14" t="s">
        <v>631</v>
      </c>
      <c r="D246" s="14" t="s">
        <v>632</v>
      </c>
      <c r="E246" s="99">
        <v>11.06</v>
      </c>
      <c r="F246" s="99">
        <v>4.43</v>
      </c>
      <c r="G246" s="99">
        <v>4.05</v>
      </c>
      <c r="H246" s="99">
        <v>1.05</v>
      </c>
      <c r="I246" s="99">
        <v>1.05</v>
      </c>
      <c r="J246" s="99">
        <v>2.1999999999999997</v>
      </c>
      <c r="K246" s="99">
        <v>1.8633333333333333</v>
      </c>
      <c r="L246" s="99">
        <v>1.46</v>
      </c>
      <c r="M246" s="99">
        <v>3.9033333333333338</v>
      </c>
      <c r="N246" s="99">
        <v>2.3966666666666665</v>
      </c>
      <c r="O246" s="99">
        <v>0.48333333333333334</v>
      </c>
      <c r="P246" s="99">
        <v>1.6066666666666667</v>
      </c>
      <c r="Q246" s="99">
        <v>3.56</v>
      </c>
      <c r="R246" s="99">
        <v>3.4133333333333336</v>
      </c>
      <c r="S246" s="99">
        <v>4.07</v>
      </c>
      <c r="T246" s="99">
        <v>2.2666666666666666</v>
      </c>
      <c r="U246" s="99">
        <v>3.59</v>
      </c>
      <c r="V246" s="99">
        <v>1.21</v>
      </c>
      <c r="W246" s="99">
        <v>1.9633333333333332</v>
      </c>
      <c r="X246" s="99">
        <v>1.8666666666666665</v>
      </c>
      <c r="Y246" s="99">
        <v>22.73</v>
      </c>
      <c r="Z246" s="99">
        <v>4.2366666666666672</v>
      </c>
      <c r="AA246" s="99">
        <v>3.2233333333333332</v>
      </c>
      <c r="AB246" s="99">
        <v>1.093333333333333</v>
      </c>
      <c r="AC246" s="99">
        <v>2.9</v>
      </c>
      <c r="AD246" s="99">
        <v>2.06</v>
      </c>
      <c r="AE246" s="92">
        <v>1387.67</v>
      </c>
      <c r="AF246" s="92">
        <v>327632</v>
      </c>
      <c r="AG246" s="100">
        <v>4.3903333333335191</v>
      </c>
      <c r="AH246" s="92">
        <v>1233.9728524992413</v>
      </c>
      <c r="AI246" s="99" t="s">
        <v>829</v>
      </c>
      <c r="AJ246" s="99">
        <v>99.940440068890425</v>
      </c>
      <c r="AK246" s="99">
        <v>37.028492649441027</v>
      </c>
      <c r="AL246" s="99">
        <v>136.96893271833144</v>
      </c>
      <c r="AM246" s="99">
        <v>198.8922</v>
      </c>
      <c r="AN246" s="99">
        <v>63.25333333333333</v>
      </c>
      <c r="AO246" s="101">
        <v>3.4253333333333331</v>
      </c>
      <c r="AP246" s="99">
        <v>125.51666666666665</v>
      </c>
      <c r="AQ246" s="99">
        <v>123.34666666666668</v>
      </c>
      <c r="AR246" s="99">
        <v>111.47333333333334</v>
      </c>
      <c r="AS246" s="99">
        <v>10.013333333333334</v>
      </c>
      <c r="AT246" s="99">
        <v>477.17333333333335</v>
      </c>
      <c r="AU246" s="99">
        <v>5.1166666666666663</v>
      </c>
      <c r="AV246" s="99">
        <v>10.829999999999998</v>
      </c>
      <c r="AW246" s="99">
        <v>4.8566666666666665</v>
      </c>
      <c r="AX246" s="99">
        <v>25.106666666666666</v>
      </c>
      <c r="AY246" s="99">
        <v>58.843333333333334</v>
      </c>
      <c r="AZ246" s="99">
        <v>2.9866666666666668</v>
      </c>
      <c r="BA246" s="99">
        <v>1.0466666666666666</v>
      </c>
      <c r="BB246" s="99">
        <v>14.716666666666667</v>
      </c>
      <c r="BC246" s="99">
        <v>35.833333333333336</v>
      </c>
      <c r="BD246" s="99">
        <v>19.333333333333332</v>
      </c>
      <c r="BE246" s="99">
        <v>39.846666666666664</v>
      </c>
      <c r="BF246" s="99">
        <v>71.49666666666667</v>
      </c>
      <c r="BG246" s="99">
        <v>20.178888888888888</v>
      </c>
      <c r="BH246" s="99">
        <v>11.280000000000001</v>
      </c>
      <c r="BI246" s="99">
        <v>18.37</v>
      </c>
      <c r="BJ246" s="99">
        <v>3.1633333333333327</v>
      </c>
      <c r="BK246" s="99">
        <v>59.043333333333329</v>
      </c>
      <c r="BL246" s="99">
        <v>10.14</v>
      </c>
      <c r="BM246" s="99">
        <v>9.0666666666666682</v>
      </c>
    </row>
    <row r="247" spans="1:65" x14ac:dyDescent="0.15">
      <c r="A247" s="13">
        <v>4812420840</v>
      </c>
      <c r="B247" s="14" t="s">
        <v>595</v>
      </c>
      <c r="C247" s="14" t="s">
        <v>862</v>
      </c>
      <c r="D247" s="14" t="s">
        <v>602</v>
      </c>
      <c r="E247" s="99">
        <v>12.737007897963649</v>
      </c>
      <c r="F247" s="99">
        <v>4.349274862568282</v>
      </c>
      <c r="G247" s="99">
        <v>3.9857600504317929</v>
      </c>
      <c r="H247" s="99">
        <v>1.0981362939912833</v>
      </c>
      <c r="I247" s="99">
        <v>1.0685471145909717</v>
      </c>
      <c r="J247" s="99">
        <v>2.118841305995812</v>
      </c>
      <c r="K247" s="99">
        <v>1.8875164132271678</v>
      </c>
      <c r="L247" s="99">
        <v>1.0925428017596435</v>
      </c>
      <c r="M247" s="99">
        <v>3.7608153591990585</v>
      </c>
      <c r="N247" s="99">
        <v>2.4731594401186161</v>
      </c>
      <c r="O247" s="99">
        <v>0.49897515000206161</v>
      </c>
      <c r="P247" s="99">
        <v>1.6966303640255578</v>
      </c>
      <c r="Q247" s="99">
        <v>3.3038518783224871</v>
      </c>
      <c r="R247" s="99">
        <v>3.2083178889877768</v>
      </c>
      <c r="S247" s="99">
        <v>4.9190829511978569</v>
      </c>
      <c r="T247" s="99">
        <v>2.12195363236623</v>
      </c>
      <c r="U247" s="99">
        <v>3.4682989128810546</v>
      </c>
      <c r="V247" s="99">
        <v>1.089850807252853</v>
      </c>
      <c r="W247" s="99">
        <v>1.8835482372115522</v>
      </c>
      <c r="X247" s="99">
        <v>1.6786134416656193</v>
      </c>
      <c r="Y247" s="99">
        <v>19.222271162284851</v>
      </c>
      <c r="Z247" s="99">
        <v>5.179419215135586</v>
      </c>
      <c r="AA247" s="99">
        <v>2.4987866162663384</v>
      </c>
      <c r="AB247" s="99">
        <v>0.88843458347264848</v>
      </c>
      <c r="AC247" s="99">
        <v>2.9996787364642086</v>
      </c>
      <c r="AD247" s="99">
        <v>1.9441711530372225</v>
      </c>
      <c r="AE247" s="92">
        <v>1533.6884637951741</v>
      </c>
      <c r="AF247" s="92">
        <v>403155.48487489199</v>
      </c>
      <c r="AG247" s="100">
        <v>4.4935661974815533</v>
      </c>
      <c r="AH247" s="92">
        <v>1539.9259965284193</v>
      </c>
      <c r="AI247" s="99" t="s">
        <v>829</v>
      </c>
      <c r="AJ247" s="99">
        <v>103.42574672087748</v>
      </c>
      <c r="AK247" s="99">
        <v>64.453961550487364</v>
      </c>
      <c r="AL247" s="99">
        <v>167.87970827136485</v>
      </c>
      <c r="AM247" s="99">
        <v>191.92457589883631</v>
      </c>
      <c r="AN247" s="99">
        <v>77.257853052232022</v>
      </c>
      <c r="AO247" s="101">
        <v>3.4638105472705152</v>
      </c>
      <c r="AP247" s="99">
        <v>142.35080187424771</v>
      </c>
      <c r="AQ247" s="99">
        <v>125.63672566557159</v>
      </c>
      <c r="AR247" s="99">
        <v>110.16049283265193</v>
      </c>
      <c r="AS247" s="99">
        <v>8.8628515062980995</v>
      </c>
      <c r="AT247" s="99">
        <v>485.8417447868901</v>
      </c>
      <c r="AU247" s="99">
        <v>4.4626118847081075</v>
      </c>
      <c r="AV247" s="99">
        <v>9.9450816577053729</v>
      </c>
      <c r="AW247" s="99">
        <v>4.5908329744836669</v>
      </c>
      <c r="AX247" s="99">
        <v>19.947109947191421</v>
      </c>
      <c r="AY247" s="99">
        <v>47.537629499146952</v>
      </c>
      <c r="AZ247" s="99">
        <v>2.3145789076385697</v>
      </c>
      <c r="BA247" s="99">
        <v>0.92137812395445329</v>
      </c>
      <c r="BB247" s="99">
        <v>13.20281137456538</v>
      </c>
      <c r="BC247" s="99">
        <v>43.343035276702466</v>
      </c>
      <c r="BD247" s="99">
        <v>45.108727960199779</v>
      </c>
      <c r="BE247" s="99">
        <v>54.837965984243063</v>
      </c>
      <c r="BF247" s="99">
        <v>74.987901374636763</v>
      </c>
      <c r="BG247" s="99">
        <v>10.84914308818759</v>
      </c>
      <c r="BH247" s="99">
        <v>12.203148325963426</v>
      </c>
      <c r="BI247" s="99">
        <v>15.287234150527164</v>
      </c>
      <c r="BJ247" s="99">
        <v>3.101096749432299</v>
      </c>
      <c r="BK247" s="99">
        <v>57.692705605680864</v>
      </c>
      <c r="BL247" s="99">
        <v>9.651502774544312</v>
      </c>
      <c r="BM247" s="99">
        <v>8.9113567105159568</v>
      </c>
    </row>
    <row r="248" spans="1:65" x14ac:dyDescent="0.15">
      <c r="A248" s="13">
        <v>4828660880</v>
      </c>
      <c r="B248" s="14" t="s">
        <v>595</v>
      </c>
      <c r="C248" s="14" t="s">
        <v>617</v>
      </c>
      <c r="D248" s="14" t="s">
        <v>618</v>
      </c>
      <c r="E248" s="99">
        <v>11.896666666666667</v>
      </c>
      <c r="F248" s="99">
        <v>3.61</v>
      </c>
      <c r="G248" s="99">
        <v>3.5833333333333335</v>
      </c>
      <c r="H248" s="99">
        <v>1.01</v>
      </c>
      <c r="I248" s="99">
        <v>0.98999999999999988</v>
      </c>
      <c r="J248" s="99">
        <v>1.8766666666666667</v>
      </c>
      <c r="K248" s="99">
        <v>1.7966666666666669</v>
      </c>
      <c r="L248" s="99">
        <v>0.98999999999999988</v>
      </c>
      <c r="M248" s="99">
        <v>3.7766666666666668</v>
      </c>
      <c r="N248" s="99">
        <v>2.4133333333333336</v>
      </c>
      <c r="O248" s="99">
        <v>0.45</v>
      </c>
      <c r="P248" s="99">
        <v>1.22</v>
      </c>
      <c r="Q248" s="99">
        <v>3.5400000000000005</v>
      </c>
      <c r="R248" s="99">
        <v>3.3033333333333332</v>
      </c>
      <c r="S248" s="99">
        <v>3.9633333333333334</v>
      </c>
      <c r="T248" s="99">
        <v>2.1366666666666667</v>
      </c>
      <c r="U248" s="99">
        <v>3.5633333333333339</v>
      </c>
      <c r="V248" s="99">
        <v>1.2</v>
      </c>
      <c r="W248" s="99">
        <v>1.8833333333333331</v>
      </c>
      <c r="X248" s="99">
        <v>1.8466666666666667</v>
      </c>
      <c r="Y248" s="99">
        <v>19.133333333333336</v>
      </c>
      <c r="Z248" s="99">
        <v>3.973333333333334</v>
      </c>
      <c r="AA248" s="99">
        <v>2.6933333333333334</v>
      </c>
      <c r="AB248" s="99">
        <v>0.82666666666666666</v>
      </c>
      <c r="AC248" s="99">
        <v>2.8233333333333337</v>
      </c>
      <c r="AD248" s="99">
        <v>2.0033333333333334</v>
      </c>
      <c r="AE248" s="92">
        <v>1326.4033333333334</v>
      </c>
      <c r="AF248" s="92">
        <v>390662</v>
      </c>
      <c r="AG248" s="100">
        <v>4.7261111111111047</v>
      </c>
      <c r="AH248" s="92">
        <v>1528.6070295316447</v>
      </c>
      <c r="AI248" s="99" t="s">
        <v>829</v>
      </c>
      <c r="AJ248" s="99">
        <v>139.67098799937341</v>
      </c>
      <c r="AK248" s="99">
        <v>77.092003458420351</v>
      </c>
      <c r="AL248" s="99">
        <v>216.76299145779376</v>
      </c>
      <c r="AM248" s="99">
        <v>196.03509999999997</v>
      </c>
      <c r="AN248" s="99">
        <v>58.95000000000001</v>
      </c>
      <c r="AO248" s="101">
        <v>3.4216666666666669</v>
      </c>
      <c r="AP248" s="99">
        <v>129.5</v>
      </c>
      <c r="AQ248" s="99">
        <v>217.99666666666667</v>
      </c>
      <c r="AR248" s="99">
        <v>103.55666666666667</v>
      </c>
      <c r="AS248" s="99">
        <v>8.7166666666666668</v>
      </c>
      <c r="AT248" s="99">
        <v>473.53999999999996</v>
      </c>
      <c r="AU248" s="99">
        <v>4.4766666666666666</v>
      </c>
      <c r="AV248" s="99">
        <v>10.273333333333333</v>
      </c>
      <c r="AW248" s="99">
        <v>4.3166666666666673</v>
      </c>
      <c r="AX248" s="99">
        <v>19.776666666666667</v>
      </c>
      <c r="AY248" s="99">
        <v>43.363333333333337</v>
      </c>
      <c r="AZ248" s="99">
        <v>1.9533333333333331</v>
      </c>
      <c r="BA248" s="99">
        <v>0.97666666666666657</v>
      </c>
      <c r="BB248" s="99">
        <v>14.089999999999998</v>
      </c>
      <c r="BC248" s="99">
        <v>41.916666666666664</v>
      </c>
      <c r="BD248" s="99">
        <v>26.216666666666665</v>
      </c>
      <c r="BE248" s="99">
        <v>34.163333333333334</v>
      </c>
      <c r="BF248" s="99">
        <v>72.5</v>
      </c>
      <c r="BG248" s="99">
        <v>8</v>
      </c>
      <c r="BH248" s="99">
        <v>8.67</v>
      </c>
      <c r="BI248" s="99">
        <v>14.333333333333334</v>
      </c>
      <c r="BJ248" s="99">
        <v>2.5133333333333332</v>
      </c>
      <c r="BK248" s="99">
        <v>54.556666666666672</v>
      </c>
      <c r="BL248" s="99">
        <v>9.31</v>
      </c>
      <c r="BM248" s="99">
        <v>7.3133333333333326</v>
      </c>
    </row>
    <row r="249" spans="1:65" x14ac:dyDescent="0.15">
      <c r="A249" s="13">
        <v>4845500900</v>
      </c>
      <c r="B249" s="14" t="s">
        <v>595</v>
      </c>
      <c r="C249" s="14" t="s">
        <v>633</v>
      </c>
      <c r="D249" s="14" t="s">
        <v>634</v>
      </c>
      <c r="E249" s="99">
        <v>13.7023481572327</v>
      </c>
      <c r="F249" s="99">
        <v>5.2174843626248153</v>
      </c>
      <c r="G249" s="99">
        <v>4.6956866757871785</v>
      </c>
      <c r="H249" s="99">
        <v>1.3186290526421736</v>
      </c>
      <c r="I249" s="99">
        <v>1.204179632957195</v>
      </c>
      <c r="J249" s="99">
        <v>2.0228073510921853</v>
      </c>
      <c r="K249" s="99">
        <v>1.5673863711384524</v>
      </c>
      <c r="L249" s="99">
        <v>1.0833074885015299</v>
      </c>
      <c r="M249" s="99">
        <v>4.6104842536240085</v>
      </c>
      <c r="N249" s="99">
        <v>3.1522144596218689</v>
      </c>
      <c r="O249" s="99">
        <v>0.48292356518853508</v>
      </c>
      <c r="P249" s="99">
        <v>1.6899529592418769</v>
      </c>
      <c r="Q249" s="99">
        <v>3.8005502974580687</v>
      </c>
      <c r="R249" s="99">
        <v>3.4014858299404054</v>
      </c>
      <c r="S249" s="99">
        <v>4.0161327167860064</v>
      </c>
      <c r="T249" s="99">
        <v>2.3049293393256658</v>
      </c>
      <c r="U249" s="99">
        <v>3.9223810057848354</v>
      </c>
      <c r="V249" s="99">
        <v>1.4135114930175903</v>
      </c>
      <c r="W249" s="99">
        <v>1.9005130444239027</v>
      </c>
      <c r="X249" s="99">
        <v>2.2707516901906559</v>
      </c>
      <c r="Y249" s="99">
        <v>19.179308850311571</v>
      </c>
      <c r="Z249" s="99">
        <v>4.8504468624720891</v>
      </c>
      <c r="AA249" s="99">
        <v>3.2719886111078069</v>
      </c>
      <c r="AB249" s="99">
        <v>1.2190823009840006</v>
      </c>
      <c r="AC249" s="99">
        <v>2.9274892028151691</v>
      </c>
      <c r="AD249" s="99">
        <v>2.1013473639593871</v>
      </c>
      <c r="AE249" s="92">
        <v>1130.2743508892229</v>
      </c>
      <c r="AF249" s="92">
        <v>304042.03954741033</v>
      </c>
      <c r="AG249" s="100">
        <v>4.8400849279918399</v>
      </c>
      <c r="AH249" s="92">
        <v>1207.5762795885501</v>
      </c>
      <c r="AI249" s="99" t="s">
        <v>829</v>
      </c>
      <c r="AJ249" s="99">
        <v>97.806547436468506</v>
      </c>
      <c r="AK249" s="99">
        <v>63.030939919956772</v>
      </c>
      <c r="AL249" s="99">
        <v>160.83748735642527</v>
      </c>
      <c r="AM249" s="99">
        <v>193.85741399442131</v>
      </c>
      <c r="AN249" s="99">
        <v>58.839160695456172</v>
      </c>
      <c r="AO249" s="101">
        <v>3.6042889154677327</v>
      </c>
      <c r="AP249" s="99">
        <v>99.147887904527053</v>
      </c>
      <c r="AQ249" s="99">
        <v>95.080882185341707</v>
      </c>
      <c r="AR249" s="99">
        <v>82.462428632810472</v>
      </c>
      <c r="AS249" s="99">
        <v>9.4678231870833347</v>
      </c>
      <c r="AT249" s="99">
        <v>511.37570067268462</v>
      </c>
      <c r="AU249" s="99">
        <v>5.4651459676469045</v>
      </c>
      <c r="AV249" s="99">
        <v>10.70926849336008</v>
      </c>
      <c r="AW249" s="99">
        <v>4.3013126646935431</v>
      </c>
      <c r="AX249" s="99">
        <v>20.236809832674549</v>
      </c>
      <c r="AY249" s="99">
        <v>43.745325651151937</v>
      </c>
      <c r="AZ249" s="99">
        <v>2.8751008056613028</v>
      </c>
      <c r="BA249" s="99">
        <v>1.1182584679110135</v>
      </c>
      <c r="BB249" s="99">
        <v>12.610320513897527</v>
      </c>
      <c r="BC249" s="99">
        <v>26.135132805902732</v>
      </c>
      <c r="BD249" s="99">
        <v>26.156344647726296</v>
      </c>
      <c r="BE249" s="99">
        <v>36.2211558751955</v>
      </c>
      <c r="BF249" s="99">
        <v>96.368843118142038</v>
      </c>
      <c r="BG249" s="99">
        <v>29.46399521834179</v>
      </c>
      <c r="BH249" s="99">
        <v>9.4075936393387298</v>
      </c>
      <c r="BI249" s="99">
        <v>12.97583570437264</v>
      </c>
      <c r="BJ249" s="99">
        <v>2.6695541761075887</v>
      </c>
      <c r="BK249" s="99">
        <v>91.280983910867306</v>
      </c>
      <c r="BL249" s="99">
        <v>10.387836727639348</v>
      </c>
      <c r="BM249" s="99">
        <v>8.2795561584434623</v>
      </c>
    </row>
    <row r="250" spans="1:65" x14ac:dyDescent="0.15">
      <c r="A250" s="13">
        <v>4846340940</v>
      </c>
      <c r="B250" s="14" t="s">
        <v>595</v>
      </c>
      <c r="C250" s="14" t="s">
        <v>635</v>
      </c>
      <c r="D250" s="14" t="s">
        <v>636</v>
      </c>
      <c r="E250" s="99">
        <v>12.406666666666666</v>
      </c>
      <c r="F250" s="99">
        <v>5.25</v>
      </c>
      <c r="G250" s="99">
        <v>4.7633333333333336</v>
      </c>
      <c r="H250" s="99">
        <v>1.2033333333333334</v>
      </c>
      <c r="I250" s="99">
        <v>1.1366666666666667</v>
      </c>
      <c r="J250" s="99">
        <v>2.0233333333333334</v>
      </c>
      <c r="K250" s="99">
        <v>2.36</v>
      </c>
      <c r="L250" s="99">
        <v>1.1500000000000001</v>
      </c>
      <c r="M250" s="99">
        <v>4.1000000000000005</v>
      </c>
      <c r="N250" s="99">
        <v>2.59</v>
      </c>
      <c r="O250" s="99">
        <v>0.51666666666666672</v>
      </c>
      <c r="P250" s="99">
        <v>1.5766666666666664</v>
      </c>
      <c r="Q250" s="99">
        <v>3.4466666666666668</v>
      </c>
      <c r="R250" s="99">
        <v>3.53</v>
      </c>
      <c r="S250" s="99">
        <v>4.5633333333333326</v>
      </c>
      <c r="T250" s="99">
        <v>2.3633333333333333</v>
      </c>
      <c r="U250" s="99">
        <v>4.043333333333333</v>
      </c>
      <c r="V250" s="99">
        <v>1.2566666666666666</v>
      </c>
      <c r="W250" s="99">
        <v>1.8699999999999999</v>
      </c>
      <c r="X250" s="99">
        <v>1.97</v>
      </c>
      <c r="Y250" s="99">
        <v>19.016666666666666</v>
      </c>
      <c r="Z250" s="99">
        <v>5.1100000000000003</v>
      </c>
      <c r="AA250" s="99">
        <v>2.81</v>
      </c>
      <c r="AB250" s="99">
        <v>1.1033333333333333</v>
      </c>
      <c r="AC250" s="99">
        <v>3.39</v>
      </c>
      <c r="AD250" s="99">
        <v>2.1766666666666667</v>
      </c>
      <c r="AE250" s="92">
        <v>1437.46</v>
      </c>
      <c r="AF250" s="92">
        <v>394418.33333333331</v>
      </c>
      <c r="AG250" s="100">
        <v>5.0347222222222063</v>
      </c>
      <c r="AH250" s="92">
        <v>1601.1160112407345</v>
      </c>
      <c r="AI250" s="99" t="s">
        <v>829</v>
      </c>
      <c r="AJ250" s="99">
        <v>131.57069899414159</v>
      </c>
      <c r="AK250" s="99">
        <v>56.215799098257207</v>
      </c>
      <c r="AL250" s="99">
        <v>187.7864980923988</v>
      </c>
      <c r="AM250" s="99">
        <v>196.78509999999997</v>
      </c>
      <c r="AN250" s="99">
        <v>62.943333333333328</v>
      </c>
      <c r="AO250" s="101">
        <v>3.4473333333333329</v>
      </c>
      <c r="AP250" s="99">
        <v>132.05666666666664</v>
      </c>
      <c r="AQ250" s="99">
        <v>116.83333333333333</v>
      </c>
      <c r="AR250" s="99">
        <v>100.55666666666667</v>
      </c>
      <c r="AS250" s="99">
        <v>11.643333333333333</v>
      </c>
      <c r="AT250" s="99">
        <v>537.27333333333331</v>
      </c>
      <c r="AU250" s="99">
        <v>4.1900000000000004</v>
      </c>
      <c r="AV250" s="99">
        <v>10.623333333333335</v>
      </c>
      <c r="AW250" s="99">
        <v>4.5366666666666671</v>
      </c>
      <c r="AX250" s="99">
        <v>23.783333333333331</v>
      </c>
      <c r="AY250" s="99">
        <v>50.166666666666664</v>
      </c>
      <c r="AZ250" s="99">
        <v>2.1199999999999997</v>
      </c>
      <c r="BA250" s="99">
        <v>1.1599999999999999</v>
      </c>
      <c r="BB250" s="99">
        <v>12.973333333333334</v>
      </c>
      <c r="BC250" s="99">
        <v>33.513333333333328</v>
      </c>
      <c r="BD250" s="99">
        <v>29.05</v>
      </c>
      <c r="BE250" s="99">
        <v>31.176666666666666</v>
      </c>
      <c r="BF250" s="99">
        <v>109.32333333333334</v>
      </c>
      <c r="BG250" s="99">
        <v>17.456944444444442</v>
      </c>
      <c r="BH250" s="99">
        <v>9.5533333333333328</v>
      </c>
      <c r="BI250" s="99">
        <v>10.220000000000001</v>
      </c>
      <c r="BJ250" s="99">
        <v>2.3166666666666669</v>
      </c>
      <c r="BK250" s="99">
        <v>57.95333333333334</v>
      </c>
      <c r="BL250" s="99">
        <v>10.44</v>
      </c>
      <c r="BM250" s="99">
        <v>7.93</v>
      </c>
    </row>
    <row r="251" spans="1:65" x14ac:dyDescent="0.15">
      <c r="A251" s="13">
        <v>4847380970</v>
      </c>
      <c r="B251" s="14" t="s">
        <v>595</v>
      </c>
      <c r="C251" s="14" t="s">
        <v>637</v>
      </c>
      <c r="D251" s="14" t="s">
        <v>638</v>
      </c>
      <c r="E251" s="99">
        <v>11.496666666666668</v>
      </c>
      <c r="F251" s="99">
        <v>3.9599999999999995</v>
      </c>
      <c r="G251" s="99">
        <v>3.4766666666666666</v>
      </c>
      <c r="H251" s="99">
        <v>1.0333333333333334</v>
      </c>
      <c r="I251" s="99">
        <v>0.9900000000000001</v>
      </c>
      <c r="J251" s="99">
        <v>1.78</v>
      </c>
      <c r="K251" s="99">
        <v>1.9433333333333334</v>
      </c>
      <c r="L251" s="99">
        <v>1</v>
      </c>
      <c r="M251" s="99">
        <v>3.813333333333333</v>
      </c>
      <c r="N251" s="99">
        <v>2.3166666666666669</v>
      </c>
      <c r="O251" s="99">
        <v>0.45333333333333337</v>
      </c>
      <c r="P251" s="99">
        <v>1.3999999999999997</v>
      </c>
      <c r="Q251" s="99">
        <v>3.5533333333333332</v>
      </c>
      <c r="R251" s="99">
        <v>3.0933333333333333</v>
      </c>
      <c r="S251" s="99">
        <v>4.6733333333333329</v>
      </c>
      <c r="T251" s="99">
        <v>2.0966666666666667</v>
      </c>
      <c r="U251" s="99">
        <v>3.5166666666666671</v>
      </c>
      <c r="V251" s="99">
        <v>1.2033333333333334</v>
      </c>
      <c r="W251" s="99">
        <v>1.8666666666666665</v>
      </c>
      <c r="X251" s="99">
        <v>1.61</v>
      </c>
      <c r="Y251" s="99">
        <v>18.533333333333335</v>
      </c>
      <c r="Z251" s="99">
        <v>4.9666666666666668</v>
      </c>
      <c r="AA251" s="99">
        <v>3</v>
      </c>
      <c r="AB251" s="99">
        <v>0.9</v>
      </c>
      <c r="AC251" s="99">
        <v>2.2466666666666666</v>
      </c>
      <c r="AD251" s="99">
        <v>1.8933333333333333</v>
      </c>
      <c r="AE251" s="92">
        <v>1074.2</v>
      </c>
      <c r="AF251" s="92">
        <v>346743.66666666669</v>
      </c>
      <c r="AG251" s="100">
        <v>4.6562500000001119</v>
      </c>
      <c r="AH251" s="92">
        <v>1349.6139057606586</v>
      </c>
      <c r="AI251" s="99" t="s">
        <v>829</v>
      </c>
      <c r="AJ251" s="99">
        <v>129.86466371280201</v>
      </c>
      <c r="AK251" s="99">
        <v>76.604170021739023</v>
      </c>
      <c r="AL251" s="99">
        <v>206.46883373454102</v>
      </c>
      <c r="AM251" s="99">
        <v>196.03509999999997</v>
      </c>
      <c r="AN251" s="99">
        <v>54.156666666666666</v>
      </c>
      <c r="AO251" s="101">
        <v>3.2870000000000004</v>
      </c>
      <c r="AP251" s="99">
        <v>95.40000000000002</v>
      </c>
      <c r="AQ251" s="99">
        <v>97.626666666666665</v>
      </c>
      <c r="AR251" s="99">
        <v>110.33333333333333</v>
      </c>
      <c r="AS251" s="99">
        <v>8.75</v>
      </c>
      <c r="AT251" s="99">
        <v>460.34333333333331</v>
      </c>
      <c r="AU251" s="99">
        <v>4.6499999999999995</v>
      </c>
      <c r="AV251" s="99">
        <v>11.35</v>
      </c>
      <c r="AW251" s="99">
        <v>3.8966666666666665</v>
      </c>
      <c r="AX251" s="99">
        <v>17.209999999999997</v>
      </c>
      <c r="AY251" s="99">
        <v>41.516666666666673</v>
      </c>
      <c r="AZ251" s="99">
        <v>1.9000000000000001</v>
      </c>
      <c r="BA251" s="99">
        <v>0.95666666666666667</v>
      </c>
      <c r="BB251" s="99">
        <v>13.313333333333333</v>
      </c>
      <c r="BC251" s="99">
        <v>46.26</v>
      </c>
      <c r="BD251" s="99">
        <v>28.903333333333332</v>
      </c>
      <c r="BE251" s="99">
        <v>50.910000000000004</v>
      </c>
      <c r="BF251" s="99">
        <v>93</v>
      </c>
      <c r="BG251" s="99">
        <v>7.1183333333333332</v>
      </c>
      <c r="BH251" s="99">
        <v>9.413333333333334</v>
      </c>
      <c r="BI251" s="99">
        <v>18.666666666666668</v>
      </c>
      <c r="BJ251" s="99">
        <v>2.5833333333333335</v>
      </c>
      <c r="BK251" s="99">
        <v>50.533333333333331</v>
      </c>
      <c r="BL251" s="99">
        <v>9.92</v>
      </c>
      <c r="BM251" s="99">
        <v>6.836666666666666</v>
      </c>
    </row>
    <row r="252" spans="1:65" x14ac:dyDescent="0.15">
      <c r="A252" s="13">
        <v>4848660990</v>
      </c>
      <c r="B252" s="14" t="s">
        <v>595</v>
      </c>
      <c r="C252" s="14" t="s">
        <v>639</v>
      </c>
      <c r="D252" s="14" t="s">
        <v>640</v>
      </c>
      <c r="E252" s="99">
        <v>13.986666666666666</v>
      </c>
      <c r="F252" s="99">
        <v>4.9433333333333334</v>
      </c>
      <c r="G252" s="99">
        <v>4.293333333333333</v>
      </c>
      <c r="H252" s="99">
        <v>1.0999999999999999</v>
      </c>
      <c r="I252" s="99">
        <v>1.08</v>
      </c>
      <c r="J252" s="99">
        <v>1.8733333333333333</v>
      </c>
      <c r="K252" s="99">
        <v>2.41</v>
      </c>
      <c r="L252" s="99">
        <v>1.4566666666666668</v>
      </c>
      <c r="M252" s="99">
        <v>3.9066666666666667</v>
      </c>
      <c r="N252" s="99">
        <v>2.9499999999999997</v>
      </c>
      <c r="O252" s="99">
        <v>0.57333333333333336</v>
      </c>
      <c r="P252" s="99">
        <v>1.6500000000000001</v>
      </c>
      <c r="Q252" s="99">
        <v>3.5999999999999996</v>
      </c>
      <c r="R252" s="99">
        <v>3.8166666666666664</v>
      </c>
      <c r="S252" s="99">
        <v>4.5566666666666666</v>
      </c>
      <c r="T252" s="99">
        <v>2.61</v>
      </c>
      <c r="U252" s="99">
        <v>3.8200000000000003</v>
      </c>
      <c r="V252" s="99">
        <v>1.08</v>
      </c>
      <c r="W252" s="99">
        <v>1.97</v>
      </c>
      <c r="X252" s="99">
        <v>1.9233333333333331</v>
      </c>
      <c r="Y252" s="99">
        <v>19.180000000000003</v>
      </c>
      <c r="Z252" s="99">
        <v>4.4899999999999993</v>
      </c>
      <c r="AA252" s="99">
        <v>2.8166666666666669</v>
      </c>
      <c r="AB252" s="99">
        <v>1.1233333333333333</v>
      </c>
      <c r="AC252" s="99">
        <v>2.83</v>
      </c>
      <c r="AD252" s="99">
        <v>1.8766666666666667</v>
      </c>
      <c r="AE252" s="92">
        <v>850.69333333333327</v>
      </c>
      <c r="AF252" s="92">
        <v>402969.66666666669</v>
      </c>
      <c r="AG252" s="100">
        <v>4.7035000000001039</v>
      </c>
      <c r="AH252" s="92">
        <v>1576.4651255105416</v>
      </c>
      <c r="AI252" s="99" t="s">
        <v>829</v>
      </c>
      <c r="AJ252" s="99">
        <v>114.34396235204179</v>
      </c>
      <c r="AK252" s="99">
        <v>89.840218972317572</v>
      </c>
      <c r="AL252" s="99">
        <v>204.18418132435937</v>
      </c>
      <c r="AM252" s="99">
        <v>200.0172</v>
      </c>
      <c r="AN252" s="99">
        <v>64.86</v>
      </c>
      <c r="AO252" s="101">
        <v>3.4746666666666663</v>
      </c>
      <c r="AP252" s="99">
        <v>102.62333333333333</v>
      </c>
      <c r="AQ252" s="99">
        <v>130.83333333333334</v>
      </c>
      <c r="AR252" s="99">
        <v>108.22333333333334</v>
      </c>
      <c r="AS252" s="99">
        <v>9.8033333333333346</v>
      </c>
      <c r="AT252" s="99">
        <v>487.18333333333334</v>
      </c>
      <c r="AU252" s="99">
        <v>4.9333333333333327</v>
      </c>
      <c r="AV252" s="99">
        <v>11.443333333333333</v>
      </c>
      <c r="AW252" s="99">
        <v>4.5466666666666669</v>
      </c>
      <c r="AX252" s="99">
        <v>18.583333333333332</v>
      </c>
      <c r="AY252" s="99">
        <v>36.026666666666664</v>
      </c>
      <c r="AZ252" s="99">
        <v>2.42</v>
      </c>
      <c r="BA252" s="99">
        <v>1.1433333333333333</v>
      </c>
      <c r="BB252" s="99">
        <v>10.39</v>
      </c>
      <c r="BC252" s="99">
        <v>22.316666666666666</v>
      </c>
      <c r="BD252" s="99">
        <v>16.55</v>
      </c>
      <c r="BE252" s="99">
        <v>23.78</v>
      </c>
      <c r="BF252" s="99">
        <v>83.666666666666671</v>
      </c>
      <c r="BG252" s="99">
        <v>6.5227777777777787</v>
      </c>
      <c r="BH252" s="99">
        <v>11.549999999999999</v>
      </c>
      <c r="BI252" s="99">
        <v>14.833333333333334</v>
      </c>
      <c r="BJ252" s="99">
        <v>3.0833333333333335</v>
      </c>
      <c r="BK252" s="99">
        <v>51.800000000000004</v>
      </c>
      <c r="BL252" s="99">
        <v>10.5</v>
      </c>
      <c r="BM252" s="99">
        <v>8.6999999999999993</v>
      </c>
    </row>
    <row r="253" spans="1:65" x14ac:dyDescent="0.15">
      <c r="A253" s="13">
        <v>4916260300</v>
      </c>
      <c r="B253" s="14" t="s">
        <v>641</v>
      </c>
      <c r="C253" s="14" t="s">
        <v>642</v>
      </c>
      <c r="D253" s="14" t="s">
        <v>643</v>
      </c>
      <c r="E253" s="99">
        <v>13.573333333333332</v>
      </c>
      <c r="F253" s="99">
        <v>4.92</v>
      </c>
      <c r="G253" s="99">
        <v>5.0966666666666667</v>
      </c>
      <c r="H253" s="99">
        <v>1.8066666666666666</v>
      </c>
      <c r="I253" s="99">
        <v>1.1666666666666667</v>
      </c>
      <c r="J253" s="99">
        <v>2.0099999999999998</v>
      </c>
      <c r="K253" s="99">
        <v>2.3233333333333333</v>
      </c>
      <c r="L253" s="99">
        <v>1.1399999999999999</v>
      </c>
      <c r="M253" s="99">
        <v>4.4033333333333333</v>
      </c>
      <c r="N253" s="99">
        <v>2.4933333333333336</v>
      </c>
      <c r="O253" s="99">
        <v>0.66666666666666663</v>
      </c>
      <c r="P253" s="99">
        <v>1.8</v>
      </c>
      <c r="Q253" s="99">
        <v>3.5366666666666671</v>
      </c>
      <c r="R253" s="99">
        <v>4.21</v>
      </c>
      <c r="S253" s="99">
        <v>5.1833333333333336</v>
      </c>
      <c r="T253" s="99">
        <v>2.4233333333333333</v>
      </c>
      <c r="U253" s="99">
        <v>5.1000000000000005</v>
      </c>
      <c r="V253" s="99">
        <v>1.3</v>
      </c>
      <c r="W253" s="99">
        <v>1.9933333333333334</v>
      </c>
      <c r="X253" s="99">
        <v>2.15</v>
      </c>
      <c r="Y253" s="99">
        <v>21.893333333333331</v>
      </c>
      <c r="Z253" s="99">
        <v>4.9233333333333329</v>
      </c>
      <c r="AA253" s="99">
        <v>3.1</v>
      </c>
      <c r="AB253" s="99">
        <v>0.98666666666666669</v>
      </c>
      <c r="AC253" s="99">
        <v>3.06</v>
      </c>
      <c r="AD253" s="99">
        <v>2.1666666666666665</v>
      </c>
      <c r="AE253" s="92">
        <v>1015</v>
      </c>
      <c r="AF253" s="92">
        <v>467816</v>
      </c>
      <c r="AG253" s="100">
        <v>4.8437500000000933</v>
      </c>
      <c r="AH253" s="92">
        <v>1856.6164755439822</v>
      </c>
      <c r="AI253" s="99" t="s">
        <v>829</v>
      </c>
      <c r="AJ253" s="99">
        <v>121.98407726137934</v>
      </c>
      <c r="AK253" s="99">
        <v>43.865396686440285</v>
      </c>
      <c r="AL253" s="99">
        <v>165.84947394781963</v>
      </c>
      <c r="AM253" s="99">
        <v>193.12479999999996</v>
      </c>
      <c r="AN253" s="99">
        <v>53.54</v>
      </c>
      <c r="AO253" s="101">
        <v>4.3273333333333328</v>
      </c>
      <c r="AP253" s="99">
        <v>111.11</v>
      </c>
      <c r="AQ253" s="99">
        <v>100.33</v>
      </c>
      <c r="AR253" s="99">
        <v>88.516666666666666</v>
      </c>
      <c r="AS253" s="99">
        <v>10.030000000000001</v>
      </c>
      <c r="AT253" s="99">
        <v>481.73</v>
      </c>
      <c r="AU253" s="99">
        <v>5.0566666666666666</v>
      </c>
      <c r="AV253" s="99">
        <v>11.19</v>
      </c>
      <c r="AW253" s="99">
        <v>4.623333333333334</v>
      </c>
      <c r="AX253" s="99">
        <v>20.753333333333334</v>
      </c>
      <c r="AY253" s="99">
        <v>30.33</v>
      </c>
      <c r="AZ253" s="99">
        <v>2.6366666666666667</v>
      </c>
      <c r="BA253" s="99">
        <v>1.0866666666666667</v>
      </c>
      <c r="BB253" s="99">
        <v>15.780000000000001</v>
      </c>
      <c r="BC253" s="99">
        <v>47.026666666666664</v>
      </c>
      <c r="BD253" s="99">
        <v>36.31666666666667</v>
      </c>
      <c r="BE253" s="99">
        <v>50.053333333333335</v>
      </c>
      <c r="BF253" s="99">
        <v>77.22</v>
      </c>
      <c r="BG253" s="99">
        <v>10.555277777777777</v>
      </c>
      <c r="BH253" s="99">
        <v>11.63</v>
      </c>
      <c r="BI253" s="99">
        <v>14.166666666666666</v>
      </c>
      <c r="BJ253" s="99">
        <v>2.4733333333333332</v>
      </c>
      <c r="BK253" s="99">
        <v>52.609999999999992</v>
      </c>
      <c r="BL253" s="99">
        <v>10.85</v>
      </c>
      <c r="BM253" s="99">
        <v>14.243333333333334</v>
      </c>
    </row>
    <row r="254" spans="1:65" x14ac:dyDescent="0.15">
      <c r="A254" s="13">
        <v>4936260500</v>
      </c>
      <c r="B254" s="14" t="s">
        <v>641</v>
      </c>
      <c r="C254" s="14" t="s">
        <v>644</v>
      </c>
      <c r="D254" s="14" t="s">
        <v>645</v>
      </c>
      <c r="E254" s="99">
        <v>14.653333333333334</v>
      </c>
      <c r="F254" s="99">
        <v>4.8899999999999997</v>
      </c>
      <c r="G254" s="99">
        <v>4.91</v>
      </c>
      <c r="H254" s="99">
        <v>1.2733333333333332</v>
      </c>
      <c r="I254" s="99">
        <v>1.1766666666666665</v>
      </c>
      <c r="J254" s="99">
        <v>2.11</v>
      </c>
      <c r="K254" s="99">
        <v>1.9866666666666666</v>
      </c>
      <c r="L254" s="99">
        <v>1.1100000000000001</v>
      </c>
      <c r="M254" s="99">
        <v>4.24</v>
      </c>
      <c r="N254" s="99">
        <v>3.23</v>
      </c>
      <c r="O254" s="99">
        <v>0.67333333333333334</v>
      </c>
      <c r="P254" s="99">
        <v>1.7166666666666668</v>
      </c>
      <c r="Q254" s="99">
        <v>3.4966666666666661</v>
      </c>
      <c r="R254" s="99">
        <v>3.83</v>
      </c>
      <c r="S254" s="99">
        <v>5.0200000000000005</v>
      </c>
      <c r="T254" s="99">
        <v>2.5966666666666662</v>
      </c>
      <c r="U254" s="99">
        <v>4.9266666666666667</v>
      </c>
      <c r="V254" s="99">
        <v>1.2233333333333334</v>
      </c>
      <c r="W254" s="99">
        <v>2.1</v>
      </c>
      <c r="X254" s="99">
        <v>1.8933333333333333</v>
      </c>
      <c r="Y254" s="99">
        <v>21.67</v>
      </c>
      <c r="Z254" s="99">
        <v>5.0266666666666673</v>
      </c>
      <c r="AA254" s="99">
        <v>2.8166666666666664</v>
      </c>
      <c r="AB254" s="99">
        <v>1.2833333333333334</v>
      </c>
      <c r="AC254" s="99">
        <v>2.8466666666666662</v>
      </c>
      <c r="AD254" s="99">
        <v>2.313333333333333</v>
      </c>
      <c r="AE254" s="92">
        <v>1367.4000000000003</v>
      </c>
      <c r="AF254" s="92">
        <v>485127</v>
      </c>
      <c r="AG254" s="100">
        <v>4.4905555555555461</v>
      </c>
      <c r="AH254" s="92">
        <v>1842.7278643716681</v>
      </c>
      <c r="AI254" s="99" t="s">
        <v>829</v>
      </c>
      <c r="AJ254" s="99">
        <v>72.129650592403934</v>
      </c>
      <c r="AK254" s="99">
        <v>79.407435747001699</v>
      </c>
      <c r="AL254" s="99">
        <v>151.53708633940562</v>
      </c>
      <c r="AM254" s="99">
        <v>190.94225000000003</v>
      </c>
      <c r="AN254" s="99">
        <v>60.5</v>
      </c>
      <c r="AO254" s="101">
        <v>4.2576666666666663</v>
      </c>
      <c r="AP254" s="99">
        <v>106.13</v>
      </c>
      <c r="AQ254" s="99">
        <v>118.53333333333335</v>
      </c>
      <c r="AR254" s="99">
        <v>84.13333333333334</v>
      </c>
      <c r="AS254" s="99">
        <v>10.056666666666667</v>
      </c>
      <c r="AT254" s="99">
        <v>491.96999999999997</v>
      </c>
      <c r="AU254" s="99">
        <v>4.4633333333333338</v>
      </c>
      <c r="AV254" s="99">
        <v>12.456666666666665</v>
      </c>
      <c r="AW254" s="99">
        <v>4.4866666666666672</v>
      </c>
      <c r="AX254" s="99">
        <v>19.466666666666665</v>
      </c>
      <c r="AY254" s="99">
        <v>37.466666666666669</v>
      </c>
      <c r="AZ254" s="99">
        <v>2.65</v>
      </c>
      <c r="BA254" s="99">
        <v>1.1733333333333331</v>
      </c>
      <c r="BB254" s="99">
        <v>17.996666666666666</v>
      </c>
      <c r="BC254" s="99">
        <v>49.416666666666664</v>
      </c>
      <c r="BD254" s="99">
        <v>43.966666666666669</v>
      </c>
      <c r="BE254" s="99">
        <v>42.333333333333336</v>
      </c>
      <c r="BF254" s="99">
        <v>95.693333333333328</v>
      </c>
      <c r="BG254" s="99">
        <v>8.6055555555555561</v>
      </c>
      <c r="BH254" s="99">
        <v>11.263333333333334</v>
      </c>
      <c r="BI254" s="99">
        <v>14.803333333333333</v>
      </c>
      <c r="BJ254" s="99">
        <v>2.4433333333333329</v>
      </c>
      <c r="BK254" s="99">
        <v>61.46</v>
      </c>
      <c r="BL254" s="99">
        <v>9.9033333333333342</v>
      </c>
      <c r="BM254" s="99">
        <v>10.573333333333332</v>
      </c>
    </row>
    <row r="255" spans="1:65" x14ac:dyDescent="0.15">
      <c r="A255" s="13">
        <v>4939340800</v>
      </c>
      <c r="B255" s="14" t="s">
        <v>641</v>
      </c>
      <c r="C255" s="14" t="s">
        <v>646</v>
      </c>
      <c r="D255" s="14" t="s">
        <v>647</v>
      </c>
      <c r="E255" s="99">
        <v>14.226666666666668</v>
      </c>
      <c r="F255" s="99">
        <v>5.3166666666666664</v>
      </c>
      <c r="G255" s="99">
        <v>4.8</v>
      </c>
      <c r="H255" s="99">
        <v>1.4366666666666665</v>
      </c>
      <c r="I255" s="99">
        <v>1.1733333333333333</v>
      </c>
      <c r="J255" s="99">
        <v>2.04</v>
      </c>
      <c r="K255" s="99">
        <v>2.1833333333333331</v>
      </c>
      <c r="L255" s="99">
        <v>1.1266666666666667</v>
      </c>
      <c r="M255" s="99">
        <v>5.2266666666666666</v>
      </c>
      <c r="N255" s="99">
        <v>2.5133333333333336</v>
      </c>
      <c r="O255" s="99">
        <v>0.71</v>
      </c>
      <c r="P255" s="99">
        <v>1.6633333333333333</v>
      </c>
      <c r="Q255" s="99">
        <v>3.2966666666666669</v>
      </c>
      <c r="R255" s="99">
        <v>4.0233333333333334</v>
      </c>
      <c r="S255" s="99">
        <v>5.3866666666666667</v>
      </c>
      <c r="T255" s="99">
        <v>3.31</v>
      </c>
      <c r="U255" s="99">
        <v>4.293333333333333</v>
      </c>
      <c r="V255" s="99">
        <v>1.1766666666666667</v>
      </c>
      <c r="W255" s="99">
        <v>2.11</v>
      </c>
      <c r="X255" s="99">
        <v>2.02</v>
      </c>
      <c r="Y255" s="99">
        <v>22.563333333333333</v>
      </c>
      <c r="Z255" s="99">
        <v>4.3366666666666669</v>
      </c>
      <c r="AA255" s="99">
        <v>2.8633333333333333</v>
      </c>
      <c r="AB255" s="99">
        <v>1.5166666666666668</v>
      </c>
      <c r="AC255" s="99">
        <v>3.4233333333333333</v>
      </c>
      <c r="AD255" s="99">
        <v>1.9933333333333334</v>
      </c>
      <c r="AE255" s="92">
        <v>1449.4733333333334</v>
      </c>
      <c r="AF255" s="92">
        <v>532268.33333333337</v>
      </c>
      <c r="AG255" s="100">
        <v>4.4527777777777775</v>
      </c>
      <c r="AH255" s="92">
        <v>2012.6888506220512</v>
      </c>
      <c r="AI255" s="99" t="s">
        <v>829</v>
      </c>
      <c r="AJ255" s="99">
        <v>67.962160836983799</v>
      </c>
      <c r="AK255" s="99">
        <v>72.658682289537438</v>
      </c>
      <c r="AL255" s="99">
        <v>140.62084312652124</v>
      </c>
      <c r="AM255" s="99">
        <v>194.35434999999998</v>
      </c>
      <c r="AN255" s="99">
        <v>57.116666666666667</v>
      </c>
      <c r="AO255" s="101">
        <v>4.242</v>
      </c>
      <c r="AP255" s="99">
        <v>116.75999999999999</v>
      </c>
      <c r="AQ255" s="99">
        <v>105.43666666666667</v>
      </c>
      <c r="AR255" s="99">
        <v>95.743333333333339</v>
      </c>
      <c r="AS255" s="99">
        <v>10.473333333333333</v>
      </c>
      <c r="AT255" s="99">
        <v>488.53999999999996</v>
      </c>
      <c r="AU255" s="99">
        <v>4.79</v>
      </c>
      <c r="AV255" s="99">
        <v>12.416666666666666</v>
      </c>
      <c r="AW255" s="99">
        <v>4.4933333333333332</v>
      </c>
      <c r="AX255" s="99">
        <v>19.850000000000001</v>
      </c>
      <c r="AY255" s="99">
        <v>40.943333333333335</v>
      </c>
      <c r="AZ255" s="99">
        <v>2.4033333333333329</v>
      </c>
      <c r="BA255" s="99">
        <v>1.1133333333333335</v>
      </c>
      <c r="BB255" s="99">
        <v>17.25</v>
      </c>
      <c r="BC255" s="99">
        <v>46.890000000000008</v>
      </c>
      <c r="BD255" s="99">
        <v>42.916666666666664</v>
      </c>
      <c r="BE255" s="99">
        <v>40.5</v>
      </c>
      <c r="BF255" s="99">
        <v>95.796666666666667</v>
      </c>
      <c r="BG255" s="99">
        <v>8.6055555555555561</v>
      </c>
      <c r="BH255" s="99">
        <v>11.54</v>
      </c>
      <c r="BI255" s="99">
        <v>19.516666666666666</v>
      </c>
      <c r="BJ255" s="99">
        <v>3.1666666666666665</v>
      </c>
      <c r="BK255" s="99">
        <v>56.556666666666672</v>
      </c>
      <c r="BL255" s="99">
        <v>10.663333333333334</v>
      </c>
      <c r="BM255" s="99">
        <v>10.886666666666665</v>
      </c>
    </row>
    <row r="256" spans="1:65" x14ac:dyDescent="0.15">
      <c r="A256" s="13">
        <v>4941620900</v>
      </c>
      <c r="B256" s="14" t="s">
        <v>641</v>
      </c>
      <c r="C256" s="14" t="s">
        <v>648</v>
      </c>
      <c r="D256" s="14" t="s">
        <v>649</v>
      </c>
      <c r="E256" s="99">
        <v>13.186666666666667</v>
      </c>
      <c r="F256" s="99">
        <v>4.97</v>
      </c>
      <c r="G256" s="99">
        <v>5.3633333333333333</v>
      </c>
      <c r="H256" s="99">
        <v>1.8466666666666667</v>
      </c>
      <c r="I256" s="99">
        <v>1.2366666666666666</v>
      </c>
      <c r="J256" s="99">
        <v>2.2799999999999998</v>
      </c>
      <c r="K256" s="99">
        <v>2.25</v>
      </c>
      <c r="L256" s="99">
        <v>1.1866666666666665</v>
      </c>
      <c r="M256" s="99">
        <v>4.2566666666666668</v>
      </c>
      <c r="N256" s="99">
        <v>2.35</v>
      </c>
      <c r="O256" s="99">
        <v>0.62666666666666659</v>
      </c>
      <c r="P256" s="99">
        <v>1.5599999999999998</v>
      </c>
      <c r="Q256" s="99">
        <v>4.4033333333333333</v>
      </c>
      <c r="R256" s="99">
        <v>4.456666666666667</v>
      </c>
      <c r="S256" s="99">
        <v>5.4600000000000009</v>
      </c>
      <c r="T256" s="99">
        <v>3.6533333333333338</v>
      </c>
      <c r="U256" s="99">
        <v>5.0866666666666669</v>
      </c>
      <c r="V256" s="99">
        <v>1.2999999999999998</v>
      </c>
      <c r="W256" s="99">
        <v>2.0999999999999996</v>
      </c>
      <c r="X256" s="99">
        <v>2.0933333333333333</v>
      </c>
      <c r="Y256" s="99">
        <v>20.246666666666666</v>
      </c>
      <c r="Z256" s="99">
        <v>5.7366666666666672</v>
      </c>
      <c r="AA256" s="99">
        <v>3.0766666666666667</v>
      </c>
      <c r="AB256" s="99">
        <v>1.4666666666666668</v>
      </c>
      <c r="AC256" s="99">
        <v>3.39</v>
      </c>
      <c r="AD256" s="99">
        <v>2.21</v>
      </c>
      <c r="AE256" s="92">
        <v>1609.2033333333331</v>
      </c>
      <c r="AF256" s="92">
        <v>575689</v>
      </c>
      <c r="AG256" s="100">
        <v>4.521805555555523</v>
      </c>
      <c r="AH256" s="92">
        <v>2195.0076899829787</v>
      </c>
      <c r="AI256" s="99" t="s">
        <v>829</v>
      </c>
      <c r="AJ256" s="99">
        <v>77.737275814137178</v>
      </c>
      <c r="AK256" s="99">
        <v>74.42083710531152</v>
      </c>
      <c r="AL256" s="99">
        <v>152.15811291944868</v>
      </c>
      <c r="AM256" s="99">
        <v>194.93965000000003</v>
      </c>
      <c r="AN256" s="99">
        <v>65.900000000000006</v>
      </c>
      <c r="AO256" s="101">
        <v>4.1399999999999997</v>
      </c>
      <c r="AP256" s="99">
        <v>109.58999999999999</v>
      </c>
      <c r="AQ256" s="99">
        <v>114.46666666666665</v>
      </c>
      <c r="AR256" s="99">
        <v>93.333333333333329</v>
      </c>
      <c r="AS256" s="99">
        <v>11.823333333333332</v>
      </c>
      <c r="AT256" s="99">
        <v>514.83000000000004</v>
      </c>
      <c r="AU256" s="99">
        <v>4.6433333333333335</v>
      </c>
      <c r="AV256" s="99">
        <v>12.556666666666665</v>
      </c>
      <c r="AW256" s="99">
        <v>4.5566666666666675</v>
      </c>
      <c r="AX256" s="99">
        <v>19.419999999999998</v>
      </c>
      <c r="AY256" s="99">
        <v>39.283333333333331</v>
      </c>
      <c r="AZ256" s="99">
        <v>2.7333333333333329</v>
      </c>
      <c r="BA256" s="99">
        <v>1.1499999999999999</v>
      </c>
      <c r="BB256" s="99">
        <v>15.676666666666664</v>
      </c>
      <c r="BC256" s="99">
        <v>46</v>
      </c>
      <c r="BD256" s="99">
        <v>43.823333333333331</v>
      </c>
      <c r="BE256" s="99">
        <v>43.766666666666673</v>
      </c>
      <c r="BF256" s="99">
        <v>94.506666666666661</v>
      </c>
      <c r="BG256" s="99">
        <v>8.6055555555555561</v>
      </c>
      <c r="BH256" s="99">
        <v>12.766666666666666</v>
      </c>
      <c r="BI256" s="99">
        <v>21.166666666666668</v>
      </c>
      <c r="BJ256" s="99">
        <v>2.4566666666666666</v>
      </c>
      <c r="BK256" s="99">
        <v>62.666666666666664</v>
      </c>
      <c r="BL256" s="99">
        <v>10.219999999999999</v>
      </c>
      <c r="BM256" s="99">
        <v>11</v>
      </c>
    </row>
    <row r="257" spans="1:65" x14ac:dyDescent="0.15">
      <c r="A257" s="13">
        <v>5015540200</v>
      </c>
      <c r="B257" s="14" t="s">
        <v>650</v>
      </c>
      <c r="C257" s="14" t="s">
        <v>651</v>
      </c>
      <c r="D257" s="14" t="s">
        <v>652</v>
      </c>
      <c r="E257" s="99">
        <v>14.223333333333331</v>
      </c>
      <c r="F257" s="99">
        <v>4.45</v>
      </c>
      <c r="G257" s="99">
        <v>4.8666666666666663</v>
      </c>
      <c r="H257" s="99">
        <v>1.3766666666666667</v>
      </c>
      <c r="I257" s="99">
        <v>1.9533333333333331</v>
      </c>
      <c r="J257" s="99">
        <v>3.0866666666666673</v>
      </c>
      <c r="K257" s="99">
        <v>2.92</v>
      </c>
      <c r="L257" s="99">
        <v>1.2633333333333334</v>
      </c>
      <c r="M257" s="99">
        <v>4.3233333333333333</v>
      </c>
      <c r="N257" s="99">
        <v>4.3133333333333335</v>
      </c>
      <c r="O257" s="99">
        <v>0.61</v>
      </c>
      <c r="P257" s="99">
        <v>2.23</v>
      </c>
      <c r="Q257" s="99">
        <v>3.4766666666666666</v>
      </c>
      <c r="R257" s="99">
        <v>4.1366666666666667</v>
      </c>
      <c r="S257" s="99">
        <v>4.9933333333333332</v>
      </c>
      <c r="T257" s="99">
        <v>3.8033333333333332</v>
      </c>
      <c r="U257" s="99">
        <v>4.663333333333334</v>
      </c>
      <c r="V257" s="99">
        <v>1.5599999999999998</v>
      </c>
      <c r="W257" s="99">
        <v>2.2233333333333332</v>
      </c>
      <c r="X257" s="99">
        <v>1.97</v>
      </c>
      <c r="Y257" s="99">
        <v>19.416666666666668</v>
      </c>
      <c r="Z257" s="99">
        <v>6.8266666666666671</v>
      </c>
      <c r="AA257" s="99">
        <v>3.1033333333333335</v>
      </c>
      <c r="AB257" s="99">
        <v>1.62</v>
      </c>
      <c r="AC257" s="99">
        <v>3.3566666666666669</v>
      </c>
      <c r="AD257" s="99">
        <v>2.1366666666666667</v>
      </c>
      <c r="AE257" s="92">
        <v>1712.9433333333334</v>
      </c>
      <c r="AF257" s="92">
        <v>598016.66666666663</v>
      </c>
      <c r="AG257" s="100">
        <v>4.9511111109999293</v>
      </c>
      <c r="AH257" s="92">
        <v>2396.9416759969859</v>
      </c>
      <c r="AI257" s="99" t="s">
        <v>829</v>
      </c>
      <c r="AJ257" s="99">
        <v>114.27287455347265</v>
      </c>
      <c r="AK257" s="99">
        <v>135.32693133223498</v>
      </c>
      <c r="AL257" s="99">
        <v>249.59980588570761</v>
      </c>
      <c r="AM257" s="99">
        <v>184.9342</v>
      </c>
      <c r="AN257" s="99">
        <v>80.5</v>
      </c>
      <c r="AO257" s="101">
        <v>4.1186666666666669</v>
      </c>
      <c r="AP257" s="99">
        <v>150.83333333333334</v>
      </c>
      <c r="AQ257" s="99">
        <v>130.55666666666664</v>
      </c>
      <c r="AR257" s="99">
        <v>136.77666666666667</v>
      </c>
      <c r="AS257" s="99">
        <v>9.9466666666666654</v>
      </c>
      <c r="AT257" s="99">
        <v>389.67</v>
      </c>
      <c r="AU257" s="99">
        <v>7.3566666666666665</v>
      </c>
      <c r="AV257" s="99">
        <v>10.956666666666669</v>
      </c>
      <c r="AW257" s="99">
        <v>4.4300000000000006</v>
      </c>
      <c r="AX257" s="99">
        <v>22.75</v>
      </c>
      <c r="AY257" s="99">
        <v>46.25</v>
      </c>
      <c r="AZ257" s="99">
        <v>3.1999999999999997</v>
      </c>
      <c r="BA257" s="99">
        <v>1.0833333333333333</v>
      </c>
      <c r="BB257" s="99">
        <v>22.95</v>
      </c>
      <c r="BC257" s="99">
        <v>33.22</v>
      </c>
      <c r="BD257" s="99">
        <v>29.083333333333332</v>
      </c>
      <c r="BE257" s="99">
        <v>24.953333333333333</v>
      </c>
      <c r="BF257" s="99">
        <v>92.366666666666674</v>
      </c>
      <c r="BG257" s="99">
        <v>9.08</v>
      </c>
      <c r="BH257" s="99">
        <v>11.33</v>
      </c>
      <c r="BI257" s="99">
        <v>16.443333333333332</v>
      </c>
      <c r="BJ257" s="99">
        <v>2.5066666666666664</v>
      </c>
      <c r="BK257" s="99">
        <v>70.5</v>
      </c>
      <c r="BL257" s="99">
        <v>10.01</v>
      </c>
      <c r="BM257" s="99">
        <v>11.03</v>
      </c>
    </row>
    <row r="258" spans="1:65" x14ac:dyDescent="0.15">
      <c r="A258" s="13">
        <v>5147894170</v>
      </c>
      <c r="B258" s="14" t="s">
        <v>653</v>
      </c>
      <c r="C258" s="14" t="s">
        <v>271</v>
      </c>
      <c r="D258" s="14" t="s">
        <v>828</v>
      </c>
      <c r="E258" s="99">
        <v>12.966666666666667</v>
      </c>
      <c r="F258" s="99">
        <v>5.8033333333333337</v>
      </c>
      <c r="G258" s="99">
        <v>5.4533333333333331</v>
      </c>
      <c r="H258" s="99">
        <v>1.3266666666666667</v>
      </c>
      <c r="I258" s="99">
        <v>1.4066666666666665</v>
      </c>
      <c r="J258" s="99">
        <v>2.5466666666666669</v>
      </c>
      <c r="K258" s="99">
        <v>2.6633333333333336</v>
      </c>
      <c r="L258" s="99">
        <v>1.3233333333333333</v>
      </c>
      <c r="M258" s="99">
        <v>4.746666666666667</v>
      </c>
      <c r="N258" s="99">
        <v>4.623333333333334</v>
      </c>
      <c r="O258" s="99">
        <v>0.71</v>
      </c>
      <c r="P258" s="99">
        <v>1.7533333333333332</v>
      </c>
      <c r="Q258" s="99">
        <v>4.0199999999999996</v>
      </c>
      <c r="R258" s="99">
        <v>4.3066666666666675</v>
      </c>
      <c r="S258" s="99">
        <v>5.56</v>
      </c>
      <c r="T258" s="99">
        <v>3.47</v>
      </c>
      <c r="U258" s="99">
        <v>5.3500000000000005</v>
      </c>
      <c r="V258" s="99">
        <v>1.7266666666666666</v>
      </c>
      <c r="W258" s="99">
        <v>2.12</v>
      </c>
      <c r="X258" s="99">
        <v>1.9266666666666667</v>
      </c>
      <c r="Y258" s="99">
        <v>20.560000000000002</v>
      </c>
      <c r="Z258" s="99">
        <v>6.3233333333333333</v>
      </c>
      <c r="AA258" s="99">
        <v>3.58</v>
      </c>
      <c r="AB258" s="99">
        <v>1.62</v>
      </c>
      <c r="AC258" s="99">
        <v>3.5333333333333337</v>
      </c>
      <c r="AD258" s="99">
        <v>2.4166666666666665</v>
      </c>
      <c r="AE258" s="92">
        <v>2357.4233333333336</v>
      </c>
      <c r="AF258" s="92">
        <v>937623</v>
      </c>
      <c r="AG258" s="100">
        <v>4.8366666666666847</v>
      </c>
      <c r="AH258" s="92">
        <v>3707.9452884095231</v>
      </c>
      <c r="AI258" s="99" t="s">
        <v>829</v>
      </c>
      <c r="AJ258" s="99">
        <v>88.004704289554979</v>
      </c>
      <c r="AK258" s="99">
        <v>85.536491095875633</v>
      </c>
      <c r="AL258" s="99">
        <v>173.54119538543063</v>
      </c>
      <c r="AM258" s="99">
        <v>182.6721</v>
      </c>
      <c r="AN258" s="99">
        <v>82.5</v>
      </c>
      <c r="AO258" s="101">
        <v>4.4293333333333331</v>
      </c>
      <c r="AP258" s="99">
        <v>128.5</v>
      </c>
      <c r="AQ258" s="99">
        <v>143</v>
      </c>
      <c r="AR258" s="99">
        <v>106.41666666666667</v>
      </c>
      <c r="AS258" s="99">
        <v>10.87</v>
      </c>
      <c r="AT258" s="99">
        <v>444.22</v>
      </c>
      <c r="AU258" s="99">
        <v>6.919999999999999</v>
      </c>
      <c r="AV258" s="99">
        <v>12.406666666666666</v>
      </c>
      <c r="AW258" s="99">
        <v>4.4733333333333336</v>
      </c>
      <c r="AX258" s="99">
        <v>26.25</v>
      </c>
      <c r="AY258" s="99">
        <v>61.833333333333336</v>
      </c>
      <c r="AZ258" s="99">
        <v>3.8000000000000003</v>
      </c>
      <c r="BA258" s="99">
        <v>1.3066666666666666</v>
      </c>
      <c r="BB258" s="99">
        <v>15</v>
      </c>
      <c r="BC258" s="99">
        <v>31.573333333333334</v>
      </c>
      <c r="BD258" s="99">
        <v>27.236666666666665</v>
      </c>
      <c r="BE258" s="99">
        <v>39.913333333333334</v>
      </c>
      <c r="BF258" s="99">
        <v>69.95</v>
      </c>
      <c r="BG258" s="99">
        <v>9.9444444444444446</v>
      </c>
      <c r="BH258" s="99">
        <v>14.956666666666665</v>
      </c>
      <c r="BI258" s="99">
        <v>27.446666666666669</v>
      </c>
      <c r="BJ258" s="99">
        <v>3.4666666666666668</v>
      </c>
      <c r="BK258" s="99">
        <v>92.25</v>
      </c>
      <c r="BL258" s="99">
        <v>10.906666666666666</v>
      </c>
      <c r="BM258" s="99">
        <v>11.323333333333332</v>
      </c>
    </row>
    <row r="259" spans="1:65" x14ac:dyDescent="0.15">
      <c r="A259" s="13">
        <v>5147894173</v>
      </c>
      <c r="B259" s="14" t="s">
        <v>653</v>
      </c>
      <c r="C259" s="14" t="s">
        <v>271</v>
      </c>
      <c r="D259" s="14" t="s">
        <v>670</v>
      </c>
      <c r="E259" s="99">
        <v>16.279999999999998</v>
      </c>
      <c r="F259" s="99">
        <v>4.9733333333333327</v>
      </c>
      <c r="G259" s="99">
        <v>5.1933333333333334</v>
      </c>
      <c r="H259" s="99">
        <v>1.42</v>
      </c>
      <c r="I259" s="99">
        <v>1.3066666666666666</v>
      </c>
      <c r="J259" s="99">
        <v>2.6733333333333333</v>
      </c>
      <c r="K259" s="99">
        <v>2.6199999999999997</v>
      </c>
      <c r="L259" s="99">
        <v>1.32</v>
      </c>
      <c r="M259" s="99">
        <v>4.6133333333333333</v>
      </c>
      <c r="N259" s="99">
        <v>3.7833333333333337</v>
      </c>
      <c r="O259" s="99">
        <v>0.79</v>
      </c>
      <c r="P259" s="99">
        <v>1.5166666666666666</v>
      </c>
      <c r="Q259" s="99">
        <v>3.8133333333333339</v>
      </c>
      <c r="R259" s="99">
        <v>4.0966666666666667</v>
      </c>
      <c r="S259" s="99">
        <v>5.6266666666666678</v>
      </c>
      <c r="T259" s="99">
        <v>4.0966666666666667</v>
      </c>
      <c r="U259" s="99">
        <v>5.43</v>
      </c>
      <c r="V259" s="99">
        <v>1.7</v>
      </c>
      <c r="W259" s="99">
        <v>2.2799999999999998</v>
      </c>
      <c r="X259" s="99">
        <v>1.83</v>
      </c>
      <c r="Y259" s="99">
        <v>19.463333333333335</v>
      </c>
      <c r="Z259" s="99">
        <v>7.0466666666666669</v>
      </c>
      <c r="AA259" s="99">
        <v>3.6066666666666669</v>
      </c>
      <c r="AB259" s="99">
        <v>1.7</v>
      </c>
      <c r="AC259" s="99">
        <v>3.5233333333333334</v>
      </c>
      <c r="AD259" s="99">
        <v>2.3266666666666667</v>
      </c>
      <c r="AE259" s="92">
        <v>2567.5433333333335</v>
      </c>
      <c r="AF259" s="92">
        <v>1057001.3333333333</v>
      </c>
      <c r="AG259" s="100">
        <v>4.8153333333333492</v>
      </c>
      <c r="AH259" s="92">
        <v>4170.8417205688538</v>
      </c>
      <c r="AI259" s="99" t="s">
        <v>829</v>
      </c>
      <c r="AJ259" s="99">
        <v>86.495399713919809</v>
      </c>
      <c r="AK259" s="99">
        <v>86.128544333560157</v>
      </c>
      <c r="AL259" s="99">
        <v>172.62394404747997</v>
      </c>
      <c r="AM259" s="99">
        <v>182.6721</v>
      </c>
      <c r="AN259" s="99">
        <v>65</v>
      </c>
      <c r="AO259" s="101">
        <v>4.1126666666666667</v>
      </c>
      <c r="AP259" s="99">
        <v>106.98666666666666</v>
      </c>
      <c r="AQ259" s="99">
        <v>157.61000000000001</v>
      </c>
      <c r="AR259" s="99">
        <v>123.11333333333334</v>
      </c>
      <c r="AS259" s="99">
        <v>11.799999999999999</v>
      </c>
      <c r="AT259" s="99">
        <v>444.51666666666671</v>
      </c>
      <c r="AU259" s="99">
        <v>5.46</v>
      </c>
      <c r="AV259" s="99">
        <v>12.356666666666667</v>
      </c>
      <c r="AW259" s="99">
        <v>4.4233333333333329</v>
      </c>
      <c r="AX259" s="99">
        <v>29.400000000000002</v>
      </c>
      <c r="AY259" s="99">
        <v>56.666666666666664</v>
      </c>
      <c r="AZ259" s="99">
        <v>3.3866666666666667</v>
      </c>
      <c r="BA259" s="99">
        <v>1.2666666666666668</v>
      </c>
      <c r="BB259" s="99">
        <v>16.023333333333333</v>
      </c>
      <c r="BC259" s="99">
        <v>32.236666666666672</v>
      </c>
      <c r="BD259" s="99">
        <v>25.993333333333329</v>
      </c>
      <c r="BE259" s="99">
        <v>30.096666666666664</v>
      </c>
      <c r="BF259" s="99">
        <v>69.989999999999995</v>
      </c>
      <c r="BG259" s="99">
        <v>9.5</v>
      </c>
      <c r="BH259" s="99">
        <v>15.823333333333332</v>
      </c>
      <c r="BI259" s="99">
        <v>23.5</v>
      </c>
      <c r="BJ259" s="99">
        <v>3.4133333333333336</v>
      </c>
      <c r="BK259" s="99">
        <v>91.5</v>
      </c>
      <c r="BL259" s="99">
        <v>10.729999999999999</v>
      </c>
      <c r="BM259" s="99">
        <v>11.610000000000001</v>
      </c>
    </row>
    <row r="260" spans="1:65" x14ac:dyDescent="0.15">
      <c r="A260" s="13">
        <v>5113980150</v>
      </c>
      <c r="B260" s="14" t="s">
        <v>653</v>
      </c>
      <c r="C260" s="14" t="s">
        <v>654</v>
      </c>
      <c r="D260" s="14" t="s">
        <v>655</v>
      </c>
      <c r="E260" s="99">
        <v>12.07</v>
      </c>
      <c r="F260" s="99">
        <v>5.4133333333333331</v>
      </c>
      <c r="G260" s="99">
        <v>4.5866666666666669</v>
      </c>
      <c r="H260" s="99">
        <v>1.1633333333333333</v>
      </c>
      <c r="I260" s="99">
        <v>1.0200000000000002</v>
      </c>
      <c r="J260" s="99">
        <v>2.4700000000000002</v>
      </c>
      <c r="K260" s="99">
        <v>1.4000000000000001</v>
      </c>
      <c r="L260" s="99">
        <v>1.0966666666666667</v>
      </c>
      <c r="M260" s="99">
        <v>4.1966666666666663</v>
      </c>
      <c r="N260" s="99">
        <v>3.7566666666666664</v>
      </c>
      <c r="O260" s="99">
        <v>0.49666666666666665</v>
      </c>
      <c r="P260" s="99">
        <v>1.7033333333333331</v>
      </c>
      <c r="Q260" s="99">
        <v>3.7666666666666671</v>
      </c>
      <c r="R260" s="99">
        <v>3.3266666666666667</v>
      </c>
      <c r="S260" s="99">
        <v>3.6966666666666668</v>
      </c>
      <c r="T260" s="99">
        <v>2.2666666666666671</v>
      </c>
      <c r="U260" s="99">
        <v>4.5100000000000007</v>
      </c>
      <c r="V260" s="99">
        <v>1.2066666666666668</v>
      </c>
      <c r="W260" s="99">
        <v>1.9799999999999998</v>
      </c>
      <c r="X260" s="99">
        <v>1.7733333333333332</v>
      </c>
      <c r="Y260" s="99">
        <v>20.106666666666666</v>
      </c>
      <c r="Z260" s="99">
        <v>4.4133333333333331</v>
      </c>
      <c r="AA260" s="99">
        <v>2.7733333333333334</v>
      </c>
      <c r="AB260" s="99">
        <v>0.91666666666666663</v>
      </c>
      <c r="AC260" s="99">
        <v>2.9233333333333333</v>
      </c>
      <c r="AD260" s="99">
        <v>1.9733333333333334</v>
      </c>
      <c r="AE260" s="92">
        <v>1014.9333333333334</v>
      </c>
      <c r="AF260" s="92">
        <v>458302.33333333331</v>
      </c>
      <c r="AG260" s="100">
        <v>4.9145000000000776</v>
      </c>
      <c r="AH260" s="92">
        <v>1834.6129310067383</v>
      </c>
      <c r="AI260" s="99" t="s">
        <v>829</v>
      </c>
      <c r="AJ260" s="99">
        <v>93.567717446353129</v>
      </c>
      <c r="AK260" s="99">
        <v>51.93569099471754</v>
      </c>
      <c r="AL260" s="99">
        <v>145.50340844107066</v>
      </c>
      <c r="AM260" s="99">
        <v>182.6721</v>
      </c>
      <c r="AN260" s="99">
        <v>48.193333333333328</v>
      </c>
      <c r="AO260" s="101">
        <v>3.8773333333333331</v>
      </c>
      <c r="AP260" s="99">
        <v>135.56666666666666</v>
      </c>
      <c r="AQ260" s="99">
        <v>106.40000000000002</v>
      </c>
      <c r="AR260" s="99">
        <v>96.766666666666666</v>
      </c>
      <c r="AS260" s="99">
        <v>9.7133333333333329</v>
      </c>
      <c r="AT260" s="99">
        <v>485.08</v>
      </c>
      <c r="AU260" s="99">
        <v>6.2566666666666677</v>
      </c>
      <c r="AV260" s="99">
        <v>11.823333333333332</v>
      </c>
      <c r="AW260" s="99">
        <v>4.1166666666666671</v>
      </c>
      <c r="AX260" s="99">
        <v>17.150000000000002</v>
      </c>
      <c r="AY260" s="99">
        <v>38.79</v>
      </c>
      <c r="AZ260" s="99">
        <v>2.0333333333333332</v>
      </c>
      <c r="BA260" s="99">
        <v>1.0266666666666666</v>
      </c>
      <c r="BB260" s="99">
        <v>14.549999999999999</v>
      </c>
      <c r="BC260" s="99">
        <v>36.536666666666669</v>
      </c>
      <c r="BD260" s="99">
        <v>28.186666666666664</v>
      </c>
      <c r="BE260" s="99">
        <v>33.323333333333331</v>
      </c>
      <c r="BF260" s="99">
        <v>78.333333333333329</v>
      </c>
      <c r="BG260" s="99">
        <v>8.3333333333333339</v>
      </c>
      <c r="BH260" s="99">
        <v>10.340000000000002</v>
      </c>
      <c r="BI260" s="99">
        <v>16.443333333333332</v>
      </c>
      <c r="BJ260" s="99">
        <v>3.6133333333333333</v>
      </c>
      <c r="BK260" s="99">
        <v>54.293333333333329</v>
      </c>
      <c r="BL260" s="99">
        <v>10.68</v>
      </c>
      <c r="BM260" s="99">
        <v>8.9466666666666672</v>
      </c>
    </row>
    <row r="261" spans="1:65" x14ac:dyDescent="0.15">
      <c r="A261" s="13">
        <v>5116820175</v>
      </c>
      <c r="B261" s="14" t="s">
        <v>653</v>
      </c>
      <c r="C261" s="14" t="s">
        <v>656</v>
      </c>
      <c r="D261" s="14" t="s">
        <v>657</v>
      </c>
      <c r="E261" s="99">
        <v>14.636666666666668</v>
      </c>
      <c r="F261" s="99">
        <v>4.4266666666666667</v>
      </c>
      <c r="G261" s="99">
        <v>5.2966666666666669</v>
      </c>
      <c r="H261" s="99">
        <v>1.4566666666666668</v>
      </c>
      <c r="I261" s="99">
        <v>1.1633333333333333</v>
      </c>
      <c r="J261" s="99">
        <v>2.42</v>
      </c>
      <c r="K261" s="99">
        <v>1.55</v>
      </c>
      <c r="L261" s="99">
        <v>1.2233333333333334</v>
      </c>
      <c r="M261" s="99">
        <v>4.63</v>
      </c>
      <c r="N261" s="99">
        <v>3.53</v>
      </c>
      <c r="O261" s="99">
        <v>0.5</v>
      </c>
      <c r="P261" s="99">
        <v>1.78</v>
      </c>
      <c r="Q261" s="99">
        <v>3.6433333333333331</v>
      </c>
      <c r="R261" s="99">
        <v>3.75</v>
      </c>
      <c r="S261" s="99">
        <v>4.8366666666666669</v>
      </c>
      <c r="T261" s="99">
        <v>2.4000000000000004</v>
      </c>
      <c r="U261" s="99">
        <v>5.15</v>
      </c>
      <c r="V261" s="99">
        <v>1.2833333333333332</v>
      </c>
      <c r="W261" s="99">
        <v>2.0766666666666667</v>
      </c>
      <c r="X261" s="99">
        <v>1.7333333333333334</v>
      </c>
      <c r="Y261" s="99">
        <v>20.68</v>
      </c>
      <c r="Z261" s="99">
        <v>5.3133333333333335</v>
      </c>
      <c r="AA261" s="99">
        <v>2.7033333333333331</v>
      </c>
      <c r="AB261" s="99">
        <v>1.0766666666666669</v>
      </c>
      <c r="AC261" s="99">
        <v>3.4433333333333334</v>
      </c>
      <c r="AD261" s="99">
        <v>2.4066666666666667</v>
      </c>
      <c r="AE261" s="92">
        <v>1488.61</v>
      </c>
      <c r="AF261" s="92">
        <v>486167.66666666669</v>
      </c>
      <c r="AG261" s="100">
        <v>4.5625000000001013</v>
      </c>
      <c r="AH261" s="92">
        <v>1869.8692272179385</v>
      </c>
      <c r="AI261" s="99">
        <v>180.24221405373285</v>
      </c>
      <c r="AJ261" s="99" t="s">
        <v>829</v>
      </c>
      <c r="AK261" s="99" t="s">
        <v>829</v>
      </c>
      <c r="AL261" s="99">
        <v>180.24221405373285</v>
      </c>
      <c r="AM261" s="99">
        <v>182.6721</v>
      </c>
      <c r="AN261" s="99">
        <v>42.74666666666667</v>
      </c>
      <c r="AO261" s="101">
        <v>3.496</v>
      </c>
      <c r="AP261" s="99">
        <v>120</v>
      </c>
      <c r="AQ261" s="99">
        <v>130</v>
      </c>
      <c r="AR261" s="99">
        <v>131.64333333333335</v>
      </c>
      <c r="AS261" s="99">
        <v>10.193333333333333</v>
      </c>
      <c r="AT261" s="99">
        <v>344.33333333333331</v>
      </c>
      <c r="AU261" s="99">
        <v>5.5233333333333334</v>
      </c>
      <c r="AV261" s="99">
        <v>11.656666666666666</v>
      </c>
      <c r="AW261" s="99">
        <v>5.0766666666666671</v>
      </c>
      <c r="AX261" s="99">
        <v>21.166666666666668</v>
      </c>
      <c r="AY261" s="99">
        <v>48.446666666666665</v>
      </c>
      <c r="AZ261" s="99">
        <v>2.3366666666666664</v>
      </c>
      <c r="BA261" s="99">
        <v>1.04</v>
      </c>
      <c r="BB261" s="99">
        <v>13.416666666666666</v>
      </c>
      <c r="BC261" s="99">
        <v>35.416666666666664</v>
      </c>
      <c r="BD261" s="99">
        <v>31.77333333333333</v>
      </c>
      <c r="BE261" s="99">
        <v>37.066666666666663</v>
      </c>
      <c r="BF261" s="99">
        <v>93.333333333333329</v>
      </c>
      <c r="BG261" s="99">
        <v>6.666666666666667</v>
      </c>
      <c r="BH261" s="99">
        <v>13.68</v>
      </c>
      <c r="BI261" s="99">
        <v>20.5</v>
      </c>
      <c r="BJ261" s="99">
        <v>2.6966666666666668</v>
      </c>
      <c r="BK261" s="99">
        <v>75.666666666666671</v>
      </c>
      <c r="BL261" s="99">
        <v>10.503333333333332</v>
      </c>
      <c r="BM261" s="99">
        <v>9.8566666666666674</v>
      </c>
    </row>
    <row r="262" spans="1:65" x14ac:dyDescent="0.15">
      <c r="A262" s="13">
        <v>5119260225</v>
      </c>
      <c r="B262" s="14" t="s">
        <v>653</v>
      </c>
      <c r="C262" s="14" t="s">
        <v>658</v>
      </c>
      <c r="D262" s="14" t="s">
        <v>659</v>
      </c>
      <c r="E262" s="99">
        <v>12.476666666666668</v>
      </c>
      <c r="F262" s="99">
        <v>4.456666666666667</v>
      </c>
      <c r="G262" s="99">
        <v>4.9733333333333336</v>
      </c>
      <c r="H262" s="99">
        <v>1.2299999999999998</v>
      </c>
      <c r="I262" s="99">
        <v>1.1500000000000001</v>
      </c>
      <c r="J262" s="99">
        <v>2.1766666666666667</v>
      </c>
      <c r="K262" s="99">
        <v>1.43</v>
      </c>
      <c r="L262" s="99">
        <v>1.18</v>
      </c>
      <c r="M262" s="99">
        <v>4.0566666666666666</v>
      </c>
      <c r="N262" s="99">
        <v>4.0200000000000005</v>
      </c>
      <c r="O262" s="99">
        <v>0.47333333333333333</v>
      </c>
      <c r="P262" s="99">
        <v>1.6266666666666667</v>
      </c>
      <c r="Q262" s="99">
        <v>3.8866666666666667</v>
      </c>
      <c r="R262" s="99">
        <v>3.3699999999999997</v>
      </c>
      <c r="S262" s="99">
        <v>4.2733333333333334</v>
      </c>
      <c r="T262" s="99">
        <v>3.1566666666666667</v>
      </c>
      <c r="U262" s="99">
        <v>3.7866666666666666</v>
      </c>
      <c r="V262" s="99">
        <v>1.4066666666666665</v>
      </c>
      <c r="W262" s="99">
        <v>1.9366666666666668</v>
      </c>
      <c r="X262" s="99">
        <v>1.8466666666666667</v>
      </c>
      <c r="Y262" s="99">
        <v>19.27</v>
      </c>
      <c r="Z262" s="99">
        <v>4.2566666666666668</v>
      </c>
      <c r="AA262" s="99">
        <v>3.1033333333333331</v>
      </c>
      <c r="AB262" s="99">
        <v>1.0433333333333332</v>
      </c>
      <c r="AC262" s="99">
        <v>3.1266666666666669</v>
      </c>
      <c r="AD262" s="99">
        <v>2.1666666666666665</v>
      </c>
      <c r="AE262" s="92">
        <v>1187.5</v>
      </c>
      <c r="AF262" s="92">
        <v>306750</v>
      </c>
      <c r="AG262" s="100">
        <v>4.6583333333334069</v>
      </c>
      <c r="AH262" s="92">
        <v>1189.8031305339064</v>
      </c>
      <c r="AI262" s="99" t="s">
        <v>829</v>
      </c>
      <c r="AJ262" s="99">
        <v>125.4902613303217</v>
      </c>
      <c r="AK262" s="99">
        <v>49.523897951940739</v>
      </c>
      <c r="AL262" s="99">
        <v>175.01415928226243</v>
      </c>
      <c r="AM262" s="99">
        <v>185.6942</v>
      </c>
      <c r="AN262" s="99">
        <v>55.293333333333329</v>
      </c>
      <c r="AO262" s="101">
        <v>3.6189999999999998</v>
      </c>
      <c r="AP262" s="99">
        <v>120.58333333333333</v>
      </c>
      <c r="AQ262" s="99">
        <v>112.22333333333334</v>
      </c>
      <c r="AR262" s="99">
        <v>112.5</v>
      </c>
      <c r="AS262" s="99">
        <v>9.7000000000000011</v>
      </c>
      <c r="AT262" s="99">
        <v>449</v>
      </c>
      <c r="AU262" s="99">
        <v>5.333333333333333</v>
      </c>
      <c r="AV262" s="99">
        <v>12.073333333333332</v>
      </c>
      <c r="AW262" s="99">
        <v>4.6833333333333336</v>
      </c>
      <c r="AX262" s="99">
        <v>13.583333333333334</v>
      </c>
      <c r="AY262" s="99">
        <v>30</v>
      </c>
      <c r="AZ262" s="99">
        <v>1.9733333333333334</v>
      </c>
      <c r="BA262" s="99">
        <v>1.0733333333333333</v>
      </c>
      <c r="BB262" s="99">
        <v>11.25</v>
      </c>
      <c r="BC262" s="99">
        <v>20.886666666666667</v>
      </c>
      <c r="BD262" s="99">
        <v>16.353333333333335</v>
      </c>
      <c r="BE262" s="99">
        <v>22.03</v>
      </c>
      <c r="BF262" s="99">
        <v>83.333333333333329</v>
      </c>
      <c r="BG262" s="99">
        <v>10.99</v>
      </c>
      <c r="BH262" s="99">
        <v>11</v>
      </c>
      <c r="BI262" s="99">
        <v>11.333333333333334</v>
      </c>
      <c r="BJ262" s="99">
        <v>2.4466666666666668</v>
      </c>
      <c r="BK262" s="99">
        <v>56.666666666666664</v>
      </c>
      <c r="BL262" s="99">
        <v>10.903333333333334</v>
      </c>
      <c r="BM262" s="99">
        <v>11.066666666666668</v>
      </c>
    </row>
    <row r="263" spans="1:65" x14ac:dyDescent="0.15">
      <c r="A263" s="13">
        <v>5147260400</v>
      </c>
      <c r="B263" s="14" t="s">
        <v>653</v>
      </c>
      <c r="C263" s="14" t="s">
        <v>668</v>
      </c>
      <c r="D263" s="14" t="s">
        <v>669</v>
      </c>
      <c r="E263" s="99">
        <v>12.022783156021761</v>
      </c>
      <c r="F263" s="99">
        <v>4.8519033254594275</v>
      </c>
      <c r="G263" s="99">
        <v>4.5949824415599689</v>
      </c>
      <c r="H263" s="99">
        <v>1.453723284426556</v>
      </c>
      <c r="I263" s="99">
        <v>1.0791267889928624</v>
      </c>
      <c r="J263" s="99">
        <v>2.2365547118844682</v>
      </c>
      <c r="K263" s="99">
        <v>1.6358475581302121</v>
      </c>
      <c r="L263" s="99">
        <v>1.6278887746218687</v>
      </c>
      <c r="M263" s="99">
        <v>3.3417830071991634</v>
      </c>
      <c r="N263" s="99">
        <v>3.6463248155594989</v>
      </c>
      <c r="O263" s="99">
        <v>0.50915831632863429</v>
      </c>
      <c r="P263" s="99">
        <v>1.4121653928116915</v>
      </c>
      <c r="Q263" s="99">
        <v>3.522719037454261</v>
      </c>
      <c r="R263" s="99">
        <v>3.949479932962801</v>
      </c>
      <c r="S263" s="99">
        <v>3.926729991411738</v>
      </c>
      <c r="T263" s="99">
        <v>2.7804909665488537</v>
      </c>
      <c r="U263" s="99">
        <v>4.395261685392807</v>
      </c>
      <c r="V263" s="99">
        <v>1.4390263086057091</v>
      </c>
      <c r="W263" s="99">
        <v>1.9686803609273287</v>
      </c>
      <c r="X263" s="99">
        <v>1.7969772099881949</v>
      </c>
      <c r="Y263" s="99">
        <v>18.232369652088362</v>
      </c>
      <c r="Z263" s="99">
        <v>5.5149281521484177</v>
      </c>
      <c r="AA263" s="99">
        <v>2.8968234223972602</v>
      </c>
      <c r="AB263" s="99">
        <v>1.6012483771890758</v>
      </c>
      <c r="AC263" s="99">
        <v>3.2496519645028932</v>
      </c>
      <c r="AD263" s="99">
        <v>2.2144837197696705</v>
      </c>
      <c r="AE263" s="92">
        <v>1257.9842892911483</v>
      </c>
      <c r="AF263" s="92">
        <v>395804.14166802372</v>
      </c>
      <c r="AG263" s="100">
        <v>4.7075455406468381</v>
      </c>
      <c r="AH263" s="92">
        <v>1543.3426392696167</v>
      </c>
      <c r="AI263" s="99" t="s">
        <v>829</v>
      </c>
      <c r="AJ263" s="99">
        <v>98.77733296986365</v>
      </c>
      <c r="AK263" s="99">
        <v>95.600596077511241</v>
      </c>
      <c r="AL263" s="99">
        <v>194.37792904737489</v>
      </c>
      <c r="AM263" s="99">
        <v>184.73121915724789</v>
      </c>
      <c r="AN263" s="99">
        <v>53.470566717729014</v>
      </c>
      <c r="AO263" s="101">
        <v>3.7231780037086453</v>
      </c>
      <c r="AP263" s="99">
        <v>111.36321972506278</v>
      </c>
      <c r="AQ263" s="99">
        <v>88.067883063792081</v>
      </c>
      <c r="AR263" s="99">
        <v>115.79661107060156</v>
      </c>
      <c r="AS263" s="99">
        <v>10.311096516533231</v>
      </c>
      <c r="AT263" s="99">
        <v>444.91469366998427</v>
      </c>
      <c r="AU263" s="99">
        <v>5.3673327451614616</v>
      </c>
      <c r="AV263" s="99">
        <v>10.710873366460918</v>
      </c>
      <c r="AW263" s="99">
        <v>4.1820601753858062</v>
      </c>
      <c r="AX263" s="99">
        <v>25.378002477342779</v>
      </c>
      <c r="AY263" s="99">
        <v>40.743629311460857</v>
      </c>
      <c r="AZ263" s="99">
        <v>3.0681627380325232</v>
      </c>
      <c r="BA263" s="99">
        <v>0.99225336425864208</v>
      </c>
      <c r="BB263" s="99">
        <v>13.846103808128889</v>
      </c>
      <c r="BC263" s="99">
        <v>32.736739585462338</v>
      </c>
      <c r="BD263" s="99">
        <v>25.050380260564271</v>
      </c>
      <c r="BE263" s="99">
        <v>39.109791361361566</v>
      </c>
      <c r="BF263" s="99">
        <v>93.03671349860106</v>
      </c>
      <c r="BG263" s="99">
        <v>8.5555875126744727</v>
      </c>
      <c r="BH263" s="99">
        <v>9.4879478234365635</v>
      </c>
      <c r="BI263" s="99">
        <v>21.402127810738033</v>
      </c>
      <c r="BJ263" s="99">
        <v>2.9040370897693761</v>
      </c>
      <c r="BK263" s="99">
        <v>64.136941118014732</v>
      </c>
      <c r="BL263" s="99">
        <v>10.720498335015991</v>
      </c>
      <c r="BM263" s="99">
        <v>10.394865804520926</v>
      </c>
    </row>
    <row r="264" spans="1:65" x14ac:dyDescent="0.15">
      <c r="A264" s="13">
        <v>5131340450</v>
      </c>
      <c r="B264" s="14" t="s">
        <v>653</v>
      </c>
      <c r="C264" s="14" t="s">
        <v>660</v>
      </c>
      <c r="D264" s="14" t="s">
        <v>661</v>
      </c>
      <c r="E264" s="99">
        <v>11.213333333333333</v>
      </c>
      <c r="F264" s="99">
        <v>5.3166666666666673</v>
      </c>
      <c r="G264" s="99">
        <v>4.53</v>
      </c>
      <c r="H264" s="99">
        <v>1.0900000000000001</v>
      </c>
      <c r="I264" s="99">
        <v>1.0999999999999999</v>
      </c>
      <c r="J264" s="99">
        <v>2.3433333333333333</v>
      </c>
      <c r="K264" s="99">
        <v>1.6933333333333334</v>
      </c>
      <c r="L264" s="99">
        <v>1.1600000000000001</v>
      </c>
      <c r="M264" s="99">
        <v>3.99</v>
      </c>
      <c r="N264" s="99">
        <v>3.0866666666666664</v>
      </c>
      <c r="O264" s="99">
        <v>0.48666666666666664</v>
      </c>
      <c r="P264" s="99">
        <v>1.5866666666666667</v>
      </c>
      <c r="Q264" s="99">
        <v>3.4466666666666668</v>
      </c>
      <c r="R264" s="99">
        <v>3.92</v>
      </c>
      <c r="S264" s="99">
        <v>3.5533333333333332</v>
      </c>
      <c r="T264" s="99">
        <v>2.2466666666666666</v>
      </c>
      <c r="U264" s="99">
        <v>4.7066666666666661</v>
      </c>
      <c r="V264" s="99">
        <v>1.4033333333333333</v>
      </c>
      <c r="W264" s="99">
        <v>1.9233333333333331</v>
      </c>
      <c r="X264" s="99">
        <v>1.8033333333333335</v>
      </c>
      <c r="Y264" s="99">
        <v>19.986666666666665</v>
      </c>
      <c r="Z264" s="99">
        <v>4.1533333333333333</v>
      </c>
      <c r="AA264" s="99">
        <v>3.0100000000000002</v>
      </c>
      <c r="AB264" s="99">
        <v>1.0033333333333332</v>
      </c>
      <c r="AC264" s="99">
        <v>3.1366666666666667</v>
      </c>
      <c r="AD264" s="99">
        <v>1.9066666666666665</v>
      </c>
      <c r="AE264" s="92">
        <v>982.89</v>
      </c>
      <c r="AF264" s="92">
        <v>355734</v>
      </c>
      <c r="AG264" s="100">
        <v>4.945777777777888</v>
      </c>
      <c r="AH264" s="92">
        <v>1429.8220464613826</v>
      </c>
      <c r="AI264" s="99" t="s">
        <v>829</v>
      </c>
      <c r="AJ264" s="99">
        <v>103.65871306550683</v>
      </c>
      <c r="AK264" s="99">
        <v>109.68227089558904</v>
      </c>
      <c r="AL264" s="99">
        <v>213.34098396109587</v>
      </c>
      <c r="AM264" s="99">
        <v>182.6721</v>
      </c>
      <c r="AN264" s="99">
        <v>44.866666666666667</v>
      </c>
      <c r="AO264" s="101">
        <v>3.5340000000000003</v>
      </c>
      <c r="AP264" s="99">
        <v>105.81666666666666</v>
      </c>
      <c r="AQ264" s="99">
        <v>140.96666666666667</v>
      </c>
      <c r="AR264" s="99">
        <v>91.466666666666654</v>
      </c>
      <c r="AS264" s="99">
        <v>9.9266666666666676</v>
      </c>
      <c r="AT264" s="99">
        <v>478.99</v>
      </c>
      <c r="AU264" s="99">
        <v>5.22</v>
      </c>
      <c r="AV264" s="99">
        <v>11.883333333333335</v>
      </c>
      <c r="AW264" s="99">
        <v>4.8833333333333337</v>
      </c>
      <c r="AX264" s="99">
        <v>13</v>
      </c>
      <c r="AY264" s="99">
        <v>44.733333333333327</v>
      </c>
      <c r="AZ264" s="99">
        <v>1.7</v>
      </c>
      <c r="BA264" s="99">
        <v>1.03</v>
      </c>
      <c r="BB264" s="99">
        <v>11.38</v>
      </c>
      <c r="BC264" s="99">
        <v>32.853333333333332</v>
      </c>
      <c r="BD264" s="99">
        <v>32.126666666666672</v>
      </c>
      <c r="BE264" s="99">
        <v>31.873333333333335</v>
      </c>
      <c r="BF264" s="99">
        <v>85.666666666666671</v>
      </c>
      <c r="BG264" s="99">
        <v>9.2216666666666658</v>
      </c>
      <c r="BH264" s="99">
        <v>12.39</v>
      </c>
      <c r="BI264" s="99">
        <v>14.583333333333334</v>
      </c>
      <c r="BJ264" s="99">
        <v>2.7133333333333334</v>
      </c>
      <c r="BK264" s="99">
        <v>51.756666666666661</v>
      </c>
      <c r="BL264" s="99">
        <v>10.516666666666667</v>
      </c>
      <c r="BM264" s="99">
        <v>6.94</v>
      </c>
    </row>
    <row r="265" spans="1:65" x14ac:dyDescent="0.15">
      <c r="A265" s="13">
        <v>5132300500</v>
      </c>
      <c r="B265" s="14" t="s">
        <v>653</v>
      </c>
      <c r="C265" s="14" t="s">
        <v>662</v>
      </c>
      <c r="D265" s="14" t="s">
        <v>663</v>
      </c>
      <c r="E265" s="99">
        <v>12.096666666666666</v>
      </c>
      <c r="F265" s="99">
        <v>4.6166666666666671</v>
      </c>
      <c r="G265" s="99">
        <v>4.6733333333333329</v>
      </c>
      <c r="H265" s="99">
        <v>1.3</v>
      </c>
      <c r="I265" s="99">
        <v>1.1633333333333333</v>
      </c>
      <c r="J265" s="99">
        <v>2.14</v>
      </c>
      <c r="K265" s="99">
        <v>2.0233333333333334</v>
      </c>
      <c r="L265" s="99">
        <v>1.1500000000000001</v>
      </c>
      <c r="M265" s="99">
        <v>4.16</v>
      </c>
      <c r="N265" s="99">
        <v>3.94</v>
      </c>
      <c r="O265" s="99">
        <v>0.52</v>
      </c>
      <c r="P265" s="99">
        <v>1.5633333333333332</v>
      </c>
      <c r="Q265" s="99">
        <v>3.5466666666666669</v>
      </c>
      <c r="R265" s="99">
        <v>3.7533333333333339</v>
      </c>
      <c r="S265" s="99">
        <v>4.253333333333333</v>
      </c>
      <c r="T265" s="99">
        <v>3.3433333333333333</v>
      </c>
      <c r="U265" s="99">
        <v>4.6066666666666665</v>
      </c>
      <c r="V265" s="99">
        <v>1.3833333333333335</v>
      </c>
      <c r="W265" s="99">
        <v>2.063333333333333</v>
      </c>
      <c r="X265" s="99">
        <v>1.8333333333333333</v>
      </c>
      <c r="Y265" s="99">
        <v>19.97</v>
      </c>
      <c r="Z265" s="99">
        <v>4.3166666666666664</v>
      </c>
      <c r="AA265" s="99">
        <v>2.8733333333333335</v>
      </c>
      <c r="AB265" s="99">
        <v>0.94333333333333336</v>
      </c>
      <c r="AC265" s="99">
        <v>2.9299999999999997</v>
      </c>
      <c r="AD265" s="99">
        <v>1.7133333333333332</v>
      </c>
      <c r="AE265" s="92">
        <v>791.11</v>
      </c>
      <c r="AF265" s="92">
        <v>318444.33333333331</v>
      </c>
      <c r="AG265" s="100">
        <v>5.0063888888888632</v>
      </c>
      <c r="AH265" s="92">
        <v>1289.5793948079236</v>
      </c>
      <c r="AI265" s="99" t="s">
        <v>829</v>
      </c>
      <c r="AJ265" s="99">
        <v>104.29280163874097</v>
      </c>
      <c r="AK265" s="99">
        <v>62.450981659784361</v>
      </c>
      <c r="AL265" s="99">
        <v>166.74378329852533</v>
      </c>
      <c r="AM265" s="99">
        <v>185.6942</v>
      </c>
      <c r="AN265" s="99">
        <v>40.89</v>
      </c>
      <c r="AO265" s="101">
        <v>3.5700000000000003</v>
      </c>
      <c r="AP265" s="99">
        <v>134</v>
      </c>
      <c r="AQ265" s="99">
        <v>146.94666666666663</v>
      </c>
      <c r="AR265" s="99">
        <v>110.39</v>
      </c>
      <c r="AS265" s="99">
        <v>10.153333333333334</v>
      </c>
      <c r="AT265" s="99">
        <v>484.67333333333335</v>
      </c>
      <c r="AU265" s="99">
        <v>4.6733333333333329</v>
      </c>
      <c r="AV265" s="99">
        <v>14.656666666666666</v>
      </c>
      <c r="AW265" s="99">
        <v>4.21</v>
      </c>
      <c r="AX265" s="99">
        <v>18.973333333333333</v>
      </c>
      <c r="AY265" s="99">
        <v>29.446666666666669</v>
      </c>
      <c r="AZ265" s="99">
        <v>2.0466666666666669</v>
      </c>
      <c r="BA265" s="99">
        <v>1.02</v>
      </c>
      <c r="BB265" s="99">
        <v>10.5</v>
      </c>
      <c r="BC265" s="99">
        <v>27.373333333333335</v>
      </c>
      <c r="BD265" s="99">
        <v>30.366666666666664</v>
      </c>
      <c r="BE265" s="99">
        <v>41.65</v>
      </c>
      <c r="BF265" s="99">
        <v>68.333333333333329</v>
      </c>
      <c r="BG265" s="99">
        <v>4.1636111111111118</v>
      </c>
      <c r="BH265" s="99">
        <v>9.3333333333333339</v>
      </c>
      <c r="BI265" s="99">
        <v>12.25</v>
      </c>
      <c r="BJ265" s="99">
        <v>2.5100000000000002</v>
      </c>
      <c r="BK265" s="99">
        <v>54.416666666666664</v>
      </c>
      <c r="BL265" s="99">
        <v>11.043333333333335</v>
      </c>
      <c r="BM265" s="99">
        <v>10.293333333333335</v>
      </c>
    </row>
    <row r="266" spans="1:65" x14ac:dyDescent="0.15">
      <c r="A266" s="13">
        <v>5140060800</v>
      </c>
      <c r="B266" s="14" t="s">
        <v>653</v>
      </c>
      <c r="C266" s="14" t="s">
        <v>664</v>
      </c>
      <c r="D266" s="14" t="s">
        <v>665</v>
      </c>
      <c r="E266" s="99">
        <v>12.493333333333332</v>
      </c>
      <c r="F266" s="99">
        <v>5.1033333333333344</v>
      </c>
      <c r="G266" s="99">
        <v>4.7033333333333331</v>
      </c>
      <c r="H266" s="99">
        <v>1.3800000000000001</v>
      </c>
      <c r="I266" s="99">
        <v>1.07</v>
      </c>
      <c r="J266" s="99">
        <v>2.0866666666666664</v>
      </c>
      <c r="K266" s="99">
        <v>1.4366666666666665</v>
      </c>
      <c r="L266" s="99">
        <v>1.1033333333333333</v>
      </c>
      <c r="M266" s="99">
        <v>4.38</v>
      </c>
      <c r="N266" s="99">
        <v>3.6999999999999997</v>
      </c>
      <c r="O266" s="99">
        <v>0.51333333333333331</v>
      </c>
      <c r="P266" s="99">
        <v>1.6666666666666667</v>
      </c>
      <c r="Q266" s="99">
        <v>3.7333333333333329</v>
      </c>
      <c r="R266" s="99">
        <v>3.8666666666666667</v>
      </c>
      <c r="S266" s="99">
        <v>4.4899999999999993</v>
      </c>
      <c r="T266" s="99">
        <v>2.1833333333333331</v>
      </c>
      <c r="U266" s="99">
        <v>4.5233333333333334</v>
      </c>
      <c r="V266" s="99">
        <v>1.2833333333333332</v>
      </c>
      <c r="W266" s="99">
        <v>2.0366666666666666</v>
      </c>
      <c r="X266" s="99">
        <v>1.8499999999999999</v>
      </c>
      <c r="Y266" s="99">
        <v>19.066666666666666</v>
      </c>
      <c r="Z266" s="99">
        <v>4.4799999999999995</v>
      </c>
      <c r="AA266" s="99">
        <v>2.7633333333333332</v>
      </c>
      <c r="AB266" s="99">
        <v>1</v>
      </c>
      <c r="AC266" s="99">
        <v>3.5733333333333337</v>
      </c>
      <c r="AD266" s="99">
        <v>2.0500000000000003</v>
      </c>
      <c r="AE266" s="92">
        <v>1334.4766666666667</v>
      </c>
      <c r="AF266" s="92">
        <v>383637</v>
      </c>
      <c r="AG266" s="100">
        <v>4.5786666666668028</v>
      </c>
      <c r="AH266" s="92">
        <v>1476.4475601405968</v>
      </c>
      <c r="AI266" s="99" t="s">
        <v>829</v>
      </c>
      <c r="AJ266" s="99">
        <v>95.491497764632143</v>
      </c>
      <c r="AK266" s="99">
        <v>99.226782308527035</v>
      </c>
      <c r="AL266" s="99">
        <v>194.71828007315918</v>
      </c>
      <c r="AM266" s="99">
        <v>182.6721</v>
      </c>
      <c r="AN266" s="99">
        <v>57.68</v>
      </c>
      <c r="AO266" s="101">
        <v>3.6073333333333331</v>
      </c>
      <c r="AP266" s="99">
        <v>115.73333333333335</v>
      </c>
      <c r="AQ266" s="99">
        <v>145.32333333333335</v>
      </c>
      <c r="AR266" s="99">
        <v>104.74000000000001</v>
      </c>
      <c r="AS266" s="99">
        <v>10.08</v>
      </c>
      <c r="AT266" s="99">
        <v>438.75666666666666</v>
      </c>
      <c r="AU266" s="99">
        <v>5.3033333333333337</v>
      </c>
      <c r="AV266" s="99">
        <v>11.353333333333332</v>
      </c>
      <c r="AW266" s="99">
        <v>4.5233333333333334</v>
      </c>
      <c r="AX266" s="99">
        <v>23.236666666666668</v>
      </c>
      <c r="AY266" s="99">
        <v>49.083333333333336</v>
      </c>
      <c r="AZ266" s="99">
        <v>2.2533333333333334</v>
      </c>
      <c r="BA266" s="99">
        <v>1.0333333333333334</v>
      </c>
      <c r="BB266" s="99">
        <v>13.576666666666668</v>
      </c>
      <c r="BC266" s="99">
        <v>29.406666666666666</v>
      </c>
      <c r="BD266" s="99">
        <v>26.766666666666666</v>
      </c>
      <c r="BE266" s="99">
        <v>23.406666666666666</v>
      </c>
      <c r="BF266" s="99">
        <v>103.36</v>
      </c>
      <c r="BG266" s="99">
        <v>9.2433333333333341</v>
      </c>
      <c r="BH266" s="99">
        <v>12.266666666666666</v>
      </c>
      <c r="BI266" s="99">
        <v>22.22</v>
      </c>
      <c r="BJ266" s="99">
        <v>3.1133333333333333</v>
      </c>
      <c r="BK266" s="99">
        <v>59.54666666666666</v>
      </c>
      <c r="BL266" s="99">
        <v>11.14</v>
      </c>
      <c r="BM266" s="99">
        <v>8.3800000000000008</v>
      </c>
    </row>
    <row r="267" spans="1:65" x14ac:dyDescent="0.15">
      <c r="A267" s="13">
        <v>5140220830</v>
      </c>
      <c r="B267" s="14" t="s">
        <v>653</v>
      </c>
      <c r="C267" s="14" t="s">
        <v>666</v>
      </c>
      <c r="D267" s="14" t="s">
        <v>667</v>
      </c>
      <c r="E267" s="99">
        <v>11.516666666666666</v>
      </c>
      <c r="F267" s="99">
        <v>4.1399999999999997</v>
      </c>
      <c r="G267" s="99">
        <v>4.67</v>
      </c>
      <c r="H267" s="99">
        <v>1.1933333333333334</v>
      </c>
      <c r="I267" s="99">
        <v>1.0966666666666667</v>
      </c>
      <c r="J267" s="99">
        <v>2.2266666666666666</v>
      </c>
      <c r="K267" s="99">
        <v>1.9333333333333336</v>
      </c>
      <c r="L267" s="99">
        <v>1.0900000000000001</v>
      </c>
      <c r="M267" s="99">
        <v>4.2866666666666662</v>
      </c>
      <c r="N267" s="99">
        <v>3.313333333333333</v>
      </c>
      <c r="O267" s="99">
        <v>0.51333333333333331</v>
      </c>
      <c r="P267" s="99">
        <v>1.6933333333333334</v>
      </c>
      <c r="Q267" s="99">
        <v>3.5733333333333328</v>
      </c>
      <c r="R267" s="99">
        <v>3.73</v>
      </c>
      <c r="S267" s="99">
        <v>4.246666666666667</v>
      </c>
      <c r="T267" s="99">
        <v>2.3066666666666666</v>
      </c>
      <c r="U267" s="99">
        <v>4.7066666666666661</v>
      </c>
      <c r="V267" s="99">
        <v>1.2333333333333334</v>
      </c>
      <c r="W267" s="99">
        <v>2.0466666666666669</v>
      </c>
      <c r="X267" s="99">
        <v>1.8</v>
      </c>
      <c r="Y267" s="99">
        <v>19.926666666666666</v>
      </c>
      <c r="Z267" s="99">
        <v>4.5066666666666668</v>
      </c>
      <c r="AA267" s="99">
        <v>2.5033333333333334</v>
      </c>
      <c r="AB267" s="99">
        <v>0.97666666666666657</v>
      </c>
      <c r="AC267" s="99">
        <v>2.6833333333333336</v>
      </c>
      <c r="AD267" s="99">
        <v>2.0066666666666668</v>
      </c>
      <c r="AE267" s="92">
        <v>1110.9733333333334</v>
      </c>
      <c r="AF267" s="92">
        <v>386185.66666666669</v>
      </c>
      <c r="AG267" s="100">
        <v>4.624333333333432</v>
      </c>
      <c r="AH267" s="92">
        <v>1492.4597276576296</v>
      </c>
      <c r="AI267" s="99">
        <v>199.42208032412842</v>
      </c>
      <c r="AJ267" s="99" t="s">
        <v>829</v>
      </c>
      <c r="AK267" s="99" t="s">
        <v>829</v>
      </c>
      <c r="AL267" s="99">
        <v>199.42208032412842</v>
      </c>
      <c r="AM267" s="99">
        <v>182.23419999999999</v>
      </c>
      <c r="AN267" s="99">
        <v>54.00333333333333</v>
      </c>
      <c r="AO267" s="101">
        <v>3.5379999999999998</v>
      </c>
      <c r="AP267" s="99">
        <v>103.89999999999999</v>
      </c>
      <c r="AQ267" s="99">
        <v>103.44333333333333</v>
      </c>
      <c r="AR267" s="99">
        <v>112.71</v>
      </c>
      <c r="AS267" s="99">
        <v>9.3533333333333317</v>
      </c>
      <c r="AT267" s="99">
        <v>485.33</v>
      </c>
      <c r="AU267" s="99">
        <v>5.336666666666666</v>
      </c>
      <c r="AV267" s="99">
        <v>12.186666666666667</v>
      </c>
      <c r="AW267" s="99">
        <v>4.4566666666666661</v>
      </c>
      <c r="AX267" s="99">
        <v>18.133333333333336</v>
      </c>
      <c r="AY267" s="99">
        <v>35.633333333333333</v>
      </c>
      <c r="AZ267" s="99">
        <v>2.2366666666666668</v>
      </c>
      <c r="BA267" s="99">
        <v>1.01</v>
      </c>
      <c r="BB267" s="99">
        <v>11.016666666666666</v>
      </c>
      <c r="BC267" s="99">
        <v>28.246666666666666</v>
      </c>
      <c r="BD267" s="99">
        <v>24.296666666666667</v>
      </c>
      <c r="BE267" s="99">
        <v>24.86</v>
      </c>
      <c r="BF267" s="99">
        <v>94.733333333333334</v>
      </c>
      <c r="BG267" s="99">
        <v>6.5505555555555555</v>
      </c>
      <c r="BH267" s="99">
        <v>11.053333333333335</v>
      </c>
      <c r="BI267" s="99">
        <v>17.043333333333333</v>
      </c>
      <c r="BJ267" s="99">
        <v>2.5566666666666666</v>
      </c>
      <c r="BK267" s="99">
        <v>64.92</v>
      </c>
      <c r="BL267" s="99">
        <v>11.056666666666667</v>
      </c>
      <c r="BM267" s="99">
        <v>8.0166666666666675</v>
      </c>
    </row>
    <row r="268" spans="1:65" x14ac:dyDescent="0.15">
      <c r="A268" s="13">
        <v>5149020950</v>
      </c>
      <c r="B268" s="14" t="s">
        <v>653</v>
      </c>
      <c r="C268" s="14" t="s">
        <v>671</v>
      </c>
      <c r="D268" s="14" t="s">
        <v>672</v>
      </c>
      <c r="E268" s="99">
        <v>14.983333333333334</v>
      </c>
      <c r="F268" s="99">
        <v>4.4833333333333334</v>
      </c>
      <c r="G268" s="99">
        <v>5.0566666666666666</v>
      </c>
      <c r="H268" s="99">
        <v>1.3066666666666666</v>
      </c>
      <c r="I268" s="99">
        <v>1.1633333333333333</v>
      </c>
      <c r="J268" s="99">
        <v>2.1333333333333333</v>
      </c>
      <c r="K268" s="99">
        <v>2.31</v>
      </c>
      <c r="L268" s="99">
        <v>1.3033333333333335</v>
      </c>
      <c r="M268" s="99">
        <v>4.2633333333333328</v>
      </c>
      <c r="N268" s="99">
        <v>3.42</v>
      </c>
      <c r="O268" s="99">
        <v>0.53333333333333333</v>
      </c>
      <c r="P268" s="99">
        <v>1.6600000000000001</v>
      </c>
      <c r="Q268" s="99">
        <v>4.166666666666667</v>
      </c>
      <c r="R268" s="99">
        <v>3.5666666666666664</v>
      </c>
      <c r="S268" s="99">
        <v>4.4066666666666672</v>
      </c>
      <c r="T268" s="99">
        <v>2.0233333333333334</v>
      </c>
      <c r="U268" s="99">
        <v>4.5666666666666664</v>
      </c>
      <c r="V268" s="99">
        <v>1.2166666666666666</v>
      </c>
      <c r="W268" s="99">
        <v>2.1300000000000003</v>
      </c>
      <c r="X268" s="99">
        <v>1.9566666666666663</v>
      </c>
      <c r="Y268" s="99">
        <v>18.210000000000004</v>
      </c>
      <c r="Z268" s="99">
        <v>4.2566666666666668</v>
      </c>
      <c r="AA268" s="99">
        <v>2.8700000000000006</v>
      </c>
      <c r="AB268" s="99">
        <v>0.82333333333333325</v>
      </c>
      <c r="AC268" s="99">
        <v>3.0199999999999996</v>
      </c>
      <c r="AD268" s="99">
        <v>2.0299999999999998</v>
      </c>
      <c r="AE268" s="92">
        <v>1210.1099999999999</v>
      </c>
      <c r="AF268" s="92">
        <v>426544</v>
      </c>
      <c r="AG268" s="100">
        <v>4.5195833333334363</v>
      </c>
      <c r="AH268" s="92">
        <v>1630.8276808687326</v>
      </c>
      <c r="AI268" s="99" t="s">
        <v>829</v>
      </c>
      <c r="AJ268" s="99">
        <v>104.97958316797444</v>
      </c>
      <c r="AK268" s="99">
        <v>84.788422847310741</v>
      </c>
      <c r="AL268" s="99">
        <v>189.76800601528518</v>
      </c>
      <c r="AM268" s="99">
        <v>182.6721</v>
      </c>
      <c r="AN268" s="99">
        <v>41.89</v>
      </c>
      <c r="AO268" s="101">
        <v>3.6709999999999994</v>
      </c>
      <c r="AP268" s="99">
        <v>123.33333333333333</v>
      </c>
      <c r="AQ268" s="99">
        <v>119.72333333333334</v>
      </c>
      <c r="AR268" s="99">
        <v>155.27666666666667</v>
      </c>
      <c r="AS268" s="99">
        <v>10.603333333333333</v>
      </c>
      <c r="AT268" s="99">
        <v>484.37333333333328</v>
      </c>
      <c r="AU268" s="99">
        <v>4.123333333333334</v>
      </c>
      <c r="AV268" s="99">
        <v>13.583333333333334</v>
      </c>
      <c r="AW268" s="99">
        <v>4.2966666666666669</v>
      </c>
      <c r="AX268" s="99">
        <v>13</v>
      </c>
      <c r="AY268" s="99">
        <v>36.333333333333336</v>
      </c>
      <c r="AZ268" s="99">
        <v>3.25</v>
      </c>
      <c r="BA268" s="99">
        <v>1.5566666666666666</v>
      </c>
      <c r="BB268" s="99">
        <v>14.796666666666667</v>
      </c>
      <c r="BC268" s="99">
        <v>50.556666666666672</v>
      </c>
      <c r="BD268" s="99">
        <v>33.31</v>
      </c>
      <c r="BE268" s="99">
        <v>44.916666666666664</v>
      </c>
      <c r="BF268" s="99">
        <v>131.66666666666666</v>
      </c>
      <c r="BG268" s="99">
        <v>17.333333333333332</v>
      </c>
      <c r="BH268" s="99">
        <v>10.333333333333334</v>
      </c>
      <c r="BI268" s="99">
        <v>16</v>
      </c>
      <c r="BJ268" s="99">
        <v>2.27</v>
      </c>
      <c r="BK268" s="99">
        <v>79.166666666666671</v>
      </c>
      <c r="BL268" s="99">
        <v>11.686666666666667</v>
      </c>
      <c r="BM268" s="99">
        <v>11.353333333333333</v>
      </c>
    </row>
    <row r="269" spans="1:65" x14ac:dyDescent="0.15">
      <c r="A269" s="13">
        <v>5313380050</v>
      </c>
      <c r="B269" s="14" t="s">
        <v>673</v>
      </c>
      <c r="C269" s="14" t="s">
        <v>674</v>
      </c>
      <c r="D269" s="14" t="s">
        <v>675</v>
      </c>
      <c r="E269" s="99">
        <v>15.613333333333335</v>
      </c>
      <c r="F269" s="99">
        <v>6.086666666666666</v>
      </c>
      <c r="G269" s="99">
        <v>5.3566666666666665</v>
      </c>
      <c r="H269" s="99">
        <v>1.8266666666666669</v>
      </c>
      <c r="I269" s="99">
        <v>1.2866666666666668</v>
      </c>
      <c r="J269" s="99">
        <v>2.2966666666666669</v>
      </c>
      <c r="K269" s="99">
        <v>2.0500000000000003</v>
      </c>
      <c r="L269" s="99">
        <v>1.4100000000000001</v>
      </c>
      <c r="M269" s="99">
        <v>4.7833333333333341</v>
      </c>
      <c r="N269" s="99">
        <v>3.706666666666667</v>
      </c>
      <c r="O269" s="99">
        <v>0.64</v>
      </c>
      <c r="P269" s="99">
        <v>1.906666666666667</v>
      </c>
      <c r="Q269" s="99">
        <v>4.2633333333333328</v>
      </c>
      <c r="R269" s="99">
        <v>4.12</v>
      </c>
      <c r="S269" s="99">
        <v>5.333333333333333</v>
      </c>
      <c r="T269" s="99">
        <v>3.19</v>
      </c>
      <c r="U269" s="99">
        <v>5.98</v>
      </c>
      <c r="V269" s="99">
        <v>1.6466666666666667</v>
      </c>
      <c r="W269" s="99">
        <v>2.1666666666666665</v>
      </c>
      <c r="X269" s="99">
        <v>2.3066666666666666</v>
      </c>
      <c r="Y269" s="99">
        <v>23.276666666666667</v>
      </c>
      <c r="Z269" s="99">
        <v>7.8599999999999994</v>
      </c>
      <c r="AA269" s="99">
        <v>3.8033333333333332</v>
      </c>
      <c r="AB269" s="99">
        <v>1.7533333333333332</v>
      </c>
      <c r="AC269" s="99">
        <v>3.5166666666666671</v>
      </c>
      <c r="AD269" s="99">
        <v>2.4866666666666664</v>
      </c>
      <c r="AE269" s="92">
        <v>1813.4566666666667</v>
      </c>
      <c r="AF269" s="92">
        <v>636519.33333333337</v>
      </c>
      <c r="AG269" s="100">
        <v>4.7229333333333159</v>
      </c>
      <c r="AH269" s="92">
        <v>2495.7831412826949</v>
      </c>
      <c r="AI269" s="99" t="s">
        <v>829</v>
      </c>
      <c r="AJ269" s="99">
        <v>58.607599259215959</v>
      </c>
      <c r="AK269" s="99">
        <v>64.737822112877396</v>
      </c>
      <c r="AL269" s="99">
        <v>123.34542137209336</v>
      </c>
      <c r="AM269" s="99">
        <v>197.55659999999997</v>
      </c>
      <c r="AN269" s="99">
        <v>64.563333333333333</v>
      </c>
      <c r="AO269" s="101">
        <v>4.4089999999999998</v>
      </c>
      <c r="AP269" s="99">
        <v>194.83333333333334</v>
      </c>
      <c r="AQ269" s="99">
        <v>147.41666666666666</v>
      </c>
      <c r="AR269" s="99">
        <v>116.50666666666666</v>
      </c>
      <c r="AS269" s="99">
        <v>11.796666666666667</v>
      </c>
      <c r="AT269" s="99">
        <v>454.58333333333331</v>
      </c>
      <c r="AU269" s="99">
        <v>5.8566666666666665</v>
      </c>
      <c r="AV269" s="99">
        <v>14.253333333333332</v>
      </c>
      <c r="AW269" s="99">
        <v>4.4233333333333338</v>
      </c>
      <c r="AX269" s="99">
        <v>24.606666666666666</v>
      </c>
      <c r="AY269" s="99">
        <v>45.366666666666674</v>
      </c>
      <c r="AZ269" s="99">
        <v>3.8499999999999996</v>
      </c>
      <c r="BA269" s="99">
        <v>1.3666666666666665</v>
      </c>
      <c r="BB269" s="99">
        <v>16.926666666666666</v>
      </c>
      <c r="BC269" s="99">
        <v>53.886666666666663</v>
      </c>
      <c r="BD269" s="99">
        <v>41.61</v>
      </c>
      <c r="BE269" s="99">
        <v>44.879999999999995</v>
      </c>
      <c r="BF269" s="99">
        <v>115.05</v>
      </c>
      <c r="BG269" s="99">
        <v>18.734444444444446</v>
      </c>
      <c r="BH269" s="99">
        <v>15.613333333333335</v>
      </c>
      <c r="BI269" s="99">
        <v>20.826666666666668</v>
      </c>
      <c r="BJ269" s="99">
        <v>3.0133333333333336</v>
      </c>
      <c r="BK269" s="99">
        <v>71.033333333333331</v>
      </c>
      <c r="BL269" s="99">
        <v>10.823333333333332</v>
      </c>
      <c r="BM269" s="99">
        <v>9.8466666666666658</v>
      </c>
    </row>
    <row r="270" spans="1:65" x14ac:dyDescent="0.15">
      <c r="A270" s="13">
        <v>5328420740</v>
      </c>
      <c r="B270" s="14" t="s">
        <v>673</v>
      </c>
      <c r="C270" s="14" t="s">
        <v>676</v>
      </c>
      <c r="D270" s="14" t="s">
        <v>677</v>
      </c>
      <c r="E270" s="99">
        <v>14.12</v>
      </c>
      <c r="F270" s="99">
        <v>4.2266666666666666</v>
      </c>
      <c r="G270" s="99">
        <v>4.62</v>
      </c>
      <c r="H270" s="99">
        <v>1.9299999999999997</v>
      </c>
      <c r="I270" s="99">
        <v>1.06</v>
      </c>
      <c r="J270" s="99">
        <v>2.8000000000000003</v>
      </c>
      <c r="K270" s="99">
        <v>1.5866666666666667</v>
      </c>
      <c r="L270" s="99">
        <v>1.2699999999999998</v>
      </c>
      <c r="M270" s="99">
        <v>4.2166666666666668</v>
      </c>
      <c r="N270" s="99">
        <v>2.3633333333333333</v>
      </c>
      <c r="O270" s="99">
        <v>0.60666666666666658</v>
      </c>
      <c r="P270" s="99">
        <v>1.6733333333333331</v>
      </c>
      <c r="Q270" s="99">
        <v>3.9066666666666667</v>
      </c>
      <c r="R270" s="99">
        <v>3.4833333333333329</v>
      </c>
      <c r="S270" s="99">
        <v>5.1100000000000003</v>
      </c>
      <c r="T270" s="99">
        <v>2.92</v>
      </c>
      <c r="U270" s="99">
        <v>5.25</v>
      </c>
      <c r="V270" s="99">
        <v>1.4433333333333334</v>
      </c>
      <c r="W270" s="99">
        <v>1.9966666666666668</v>
      </c>
      <c r="X270" s="99">
        <v>2.0766666666666667</v>
      </c>
      <c r="Y270" s="99">
        <v>21</v>
      </c>
      <c r="Z270" s="99">
        <v>5.0166666666666666</v>
      </c>
      <c r="AA270" s="99">
        <v>2.7899999999999996</v>
      </c>
      <c r="AB270" s="99">
        <v>1.2333333333333334</v>
      </c>
      <c r="AC270" s="99">
        <v>3.2266666666666666</v>
      </c>
      <c r="AD270" s="99">
        <v>2.2633333333333332</v>
      </c>
      <c r="AE270" s="92">
        <v>974.06666666666661</v>
      </c>
      <c r="AF270" s="92">
        <v>517464.66666666669</v>
      </c>
      <c r="AG270" s="100">
        <v>4.7088000000000996</v>
      </c>
      <c r="AH270" s="92">
        <v>2018.6130526688964</v>
      </c>
      <c r="AI270" s="99">
        <v>148.41379216589428</v>
      </c>
      <c r="AJ270" s="99" t="s">
        <v>829</v>
      </c>
      <c r="AK270" s="99" t="s">
        <v>829</v>
      </c>
      <c r="AL270" s="99">
        <v>148.41379216589428</v>
      </c>
      <c r="AM270" s="99">
        <v>204.70919999999998</v>
      </c>
      <c r="AN270" s="99">
        <v>58.49</v>
      </c>
      <c r="AO270" s="101">
        <v>4.1466666666666665</v>
      </c>
      <c r="AP270" s="99">
        <v>148.03333333333333</v>
      </c>
      <c r="AQ270" s="99">
        <v>171.17666666666665</v>
      </c>
      <c r="AR270" s="99">
        <v>124.23333333333333</v>
      </c>
      <c r="AS270" s="99">
        <v>10.243333333333334</v>
      </c>
      <c r="AT270" s="99">
        <v>485.55999999999995</v>
      </c>
      <c r="AU270" s="99">
        <v>5.29</v>
      </c>
      <c r="AV270" s="99">
        <v>12.523333333333333</v>
      </c>
      <c r="AW270" s="99">
        <v>4.8233333333333333</v>
      </c>
      <c r="AX270" s="99">
        <v>21.033333333333335</v>
      </c>
      <c r="AY270" s="99">
        <v>41.733333333333334</v>
      </c>
      <c r="AZ270" s="99">
        <v>2.1833333333333331</v>
      </c>
      <c r="BA270" s="99">
        <v>1.0433333333333332</v>
      </c>
      <c r="BB270" s="99">
        <v>14.69</v>
      </c>
      <c r="BC270" s="99">
        <v>18.310000000000002</v>
      </c>
      <c r="BD270" s="99">
        <v>19.253333333333334</v>
      </c>
      <c r="BE270" s="99">
        <v>20.599999999999998</v>
      </c>
      <c r="BF270" s="99">
        <v>95.13</v>
      </c>
      <c r="BG270" s="99">
        <v>13.332500000000001</v>
      </c>
      <c r="BH270" s="99">
        <v>9.49</v>
      </c>
      <c r="BI270" s="99">
        <v>11.199999999999998</v>
      </c>
      <c r="BJ270" s="99">
        <v>2.2733333333333334</v>
      </c>
      <c r="BK270" s="99">
        <v>67.89</v>
      </c>
      <c r="BL270" s="99">
        <v>10.593333333333334</v>
      </c>
      <c r="BM270" s="99">
        <v>6.34</v>
      </c>
    </row>
    <row r="271" spans="1:65" x14ac:dyDescent="0.15">
      <c r="A271" s="13">
        <v>5314740500</v>
      </c>
      <c r="B271" s="14" t="s">
        <v>673</v>
      </c>
      <c r="C271" s="14" t="s">
        <v>865</v>
      </c>
      <c r="D271" s="14" t="s">
        <v>684</v>
      </c>
      <c r="E271" s="99">
        <v>14.97</v>
      </c>
      <c r="F271" s="99">
        <v>5.623333333333334</v>
      </c>
      <c r="G271" s="99">
        <v>5.0466666666666669</v>
      </c>
      <c r="H271" s="99">
        <v>1.8366666666666667</v>
      </c>
      <c r="I271" s="99">
        <v>1.47</v>
      </c>
      <c r="J271" s="99">
        <v>2.9266666666666663</v>
      </c>
      <c r="K271" s="99">
        <v>2.1266666666666665</v>
      </c>
      <c r="L271" s="99">
        <v>1.2933333333333332</v>
      </c>
      <c r="M271" s="99">
        <v>4.1000000000000005</v>
      </c>
      <c r="N271" s="99">
        <v>3.4499999999999997</v>
      </c>
      <c r="O271" s="99">
        <v>0.67666666666666675</v>
      </c>
      <c r="P271" s="99">
        <v>1.7433333333333334</v>
      </c>
      <c r="Q271" s="99">
        <v>4.59</v>
      </c>
      <c r="R271" s="99">
        <v>4.0333333333333332</v>
      </c>
      <c r="S271" s="99">
        <v>5.253333333333333</v>
      </c>
      <c r="T271" s="99">
        <v>3.3000000000000003</v>
      </c>
      <c r="U271" s="99">
        <v>5.7133333333333338</v>
      </c>
      <c r="V271" s="99">
        <v>1.5833333333333333</v>
      </c>
      <c r="W271" s="99">
        <v>2.1466666666666669</v>
      </c>
      <c r="X271" s="99">
        <v>2.1566666666666667</v>
      </c>
      <c r="Y271" s="99">
        <v>21.91333333333333</v>
      </c>
      <c r="Z271" s="99">
        <v>4.916666666666667</v>
      </c>
      <c r="AA271" s="99">
        <v>3.36</v>
      </c>
      <c r="AB271" s="99">
        <v>1.7166666666666668</v>
      </c>
      <c r="AC271" s="99">
        <v>3.4266666666666672</v>
      </c>
      <c r="AD271" s="99">
        <v>2.3233333333333333</v>
      </c>
      <c r="AE271" s="92">
        <v>2061.2766666666666</v>
      </c>
      <c r="AF271" s="92">
        <v>574907</v>
      </c>
      <c r="AG271" s="100">
        <v>4.7326666666666393</v>
      </c>
      <c r="AH271" s="92">
        <v>2254.2182673976745</v>
      </c>
      <c r="AI271" s="99" t="s">
        <v>829</v>
      </c>
      <c r="AJ271" s="99">
        <v>57.855562382070879</v>
      </c>
      <c r="AK271" s="99">
        <v>64.873251888161448</v>
      </c>
      <c r="AL271" s="99">
        <v>122.72881427023233</v>
      </c>
      <c r="AM271" s="99">
        <v>198.78070000000002</v>
      </c>
      <c r="AN271" s="99">
        <v>71.606666666666669</v>
      </c>
      <c r="AO271" s="101">
        <v>4.692333333333333</v>
      </c>
      <c r="AP271" s="99">
        <v>166.87666666666667</v>
      </c>
      <c r="AQ271" s="99">
        <v>214.04333333333332</v>
      </c>
      <c r="AR271" s="99">
        <v>130.15666666666667</v>
      </c>
      <c r="AS271" s="99">
        <v>11.246666666666668</v>
      </c>
      <c r="AT271" s="99">
        <v>421.42333333333335</v>
      </c>
      <c r="AU271" s="99">
        <v>6.7133333333333338</v>
      </c>
      <c r="AV271" s="99">
        <v>13.766666666666666</v>
      </c>
      <c r="AW271" s="99">
        <v>4.6000000000000005</v>
      </c>
      <c r="AX271" s="99">
        <v>26.386666666666667</v>
      </c>
      <c r="AY271" s="99">
        <v>52.756666666666661</v>
      </c>
      <c r="AZ271" s="99">
        <v>3.1466666666666669</v>
      </c>
      <c r="BA271" s="99">
        <v>1.1333333333333331</v>
      </c>
      <c r="BB271" s="99">
        <v>18.736666666666668</v>
      </c>
      <c r="BC271" s="99">
        <v>51.890000000000008</v>
      </c>
      <c r="BD271" s="99">
        <v>42.859999999999992</v>
      </c>
      <c r="BE271" s="99">
        <v>50.306666666666672</v>
      </c>
      <c r="BF271" s="99">
        <v>150</v>
      </c>
      <c r="BG271" s="99">
        <v>18.734444444444446</v>
      </c>
      <c r="BH271" s="99">
        <v>12.469999999999999</v>
      </c>
      <c r="BI271" s="99">
        <v>17.166666666666668</v>
      </c>
      <c r="BJ271" s="99">
        <v>3.6466666666666669</v>
      </c>
      <c r="BK271" s="99">
        <v>73.11666666666666</v>
      </c>
      <c r="BL271" s="99">
        <v>12.016666666666666</v>
      </c>
      <c r="BM271" s="99">
        <v>8.8233333333333324</v>
      </c>
    </row>
    <row r="272" spans="1:65" x14ac:dyDescent="0.15">
      <c r="A272" s="13">
        <v>5334180690</v>
      </c>
      <c r="B272" s="14" t="s">
        <v>673</v>
      </c>
      <c r="C272" s="14" t="s">
        <v>678</v>
      </c>
      <c r="D272" s="14" t="s">
        <v>679</v>
      </c>
      <c r="E272" s="99">
        <v>12.462581110371781</v>
      </c>
      <c r="F272" s="99">
        <v>5.145077801332234</v>
      </c>
      <c r="G272" s="99">
        <v>4.7931732215342535</v>
      </c>
      <c r="H272" s="99">
        <v>1.6737179588908082</v>
      </c>
      <c r="I272" s="99">
        <v>1.5943799502559604</v>
      </c>
      <c r="J272" s="99">
        <v>1.9173472633496971</v>
      </c>
      <c r="K272" s="99">
        <v>1.6864955396843033</v>
      </c>
      <c r="L272" s="99">
        <v>1.6013490164083013</v>
      </c>
      <c r="M272" s="99">
        <v>3.9045176016514418</v>
      </c>
      <c r="N272" s="99">
        <v>2.1440743373865341</v>
      </c>
      <c r="O272" s="99">
        <v>0.61523091622500237</v>
      </c>
      <c r="P272" s="99">
        <v>1.5974719035411595</v>
      </c>
      <c r="Q272" s="99">
        <v>2.5262516980101295</v>
      </c>
      <c r="R272" s="99">
        <v>3.6478329776973784</v>
      </c>
      <c r="S272" s="99">
        <v>5.3353896256372435</v>
      </c>
      <c r="T272" s="99">
        <v>2.9982022867411615</v>
      </c>
      <c r="U272" s="99">
        <v>4.2037226575983615</v>
      </c>
      <c r="V272" s="99">
        <v>1.1880006740974018</v>
      </c>
      <c r="W272" s="99">
        <v>2.3213041581400851</v>
      </c>
      <c r="X272" s="99">
        <v>3.4671685792287081</v>
      </c>
      <c r="Y272" s="99">
        <v>18.61209300499932</v>
      </c>
      <c r="Z272" s="99">
        <v>4.3287826992597296</v>
      </c>
      <c r="AA272" s="99">
        <v>3.01906941675928</v>
      </c>
      <c r="AB272" s="99">
        <v>1.0668879583036672</v>
      </c>
      <c r="AC272" s="99">
        <v>2.8322579257681397</v>
      </c>
      <c r="AD272" s="99">
        <v>2.058475763734116</v>
      </c>
      <c r="AE272" s="92">
        <v>1688.0326800194052</v>
      </c>
      <c r="AF272" s="92">
        <v>414661.04738492682</v>
      </c>
      <c r="AG272" s="100">
        <v>5.133908264066732</v>
      </c>
      <c r="AH272" s="92">
        <v>1711.2301938683513</v>
      </c>
      <c r="AI272" s="99">
        <v>123.97905283351609</v>
      </c>
      <c r="AJ272" s="99" t="s">
        <v>829</v>
      </c>
      <c r="AK272" s="99" t="s">
        <v>829</v>
      </c>
      <c r="AL272" s="99">
        <v>123.97905283351609</v>
      </c>
      <c r="AM272" s="99">
        <v>188.56830533251284</v>
      </c>
      <c r="AN272" s="99">
        <v>58.461821138768585</v>
      </c>
      <c r="AO272" s="101">
        <v>4.6940701991422324</v>
      </c>
      <c r="AP272" s="99">
        <v>175.51955086893682</v>
      </c>
      <c r="AQ272" s="99">
        <v>182.85357784064846</v>
      </c>
      <c r="AR272" s="99">
        <v>106.38992126554517</v>
      </c>
      <c r="AS272" s="99">
        <v>11.58554661812852</v>
      </c>
      <c r="AT272" s="99">
        <v>476.39211242482651</v>
      </c>
      <c r="AU272" s="99">
        <v>5.433785807293309</v>
      </c>
      <c r="AV272" s="99">
        <v>15.807779923745352</v>
      </c>
      <c r="AW272" s="99">
        <v>8.2076970009966512</v>
      </c>
      <c r="AX272" s="99">
        <v>19.606327062754136</v>
      </c>
      <c r="AY272" s="99">
        <v>29.966864161768331</v>
      </c>
      <c r="AZ272" s="99">
        <v>3.1409150347202259</v>
      </c>
      <c r="BA272" s="99">
        <v>1.1602840436305533</v>
      </c>
      <c r="BB272" s="99">
        <v>14.371802101194268</v>
      </c>
      <c r="BC272" s="99">
        <v>17.178845993546641</v>
      </c>
      <c r="BD272" s="99">
        <v>13.57810169056382</v>
      </c>
      <c r="BE272" s="99">
        <v>31.140797697002895</v>
      </c>
      <c r="BF272" s="99">
        <v>77.3137650818352</v>
      </c>
      <c r="BG272" s="99">
        <v>17.34699980631844</v>
      </c>
      <c r="BH272" s="99">
        <v>11.037868058029604</v>
      </c>
      <c r="BI272" s="99">
        <v>16.735701699514024</v>
      </c>
      <c r="BJ272" s="99">
        <v>2.133850125550806</v>
      </c>
      <c r="BK272" s="99">
        <v>69.825391199952776</v>
      </c>
      <c r="BL272" s="99">
        <v>13.449088819025016</v>
      </c>
      <c r="BM272" s="99">
        <v>8.2940877747583315</v>
      </c>
    </row>
    <row r="273" spans="1:65" x14ac:dyDescent="0.15">
      <c r="A273" s="13">
        <v>5334580720</v>
      </c>
      <c r="B273" s="14" t="s">
        <v>673</v>
      </c>
      <c r="C273" s="14" t="s">
        <v>680</v>
      </c>
      <c r="D273" s="14" t="s">
        <v>681</v>
      </c>
      <c r="E273" s="99">
        <v>17.75</v>
      </c>
      <c r="F273" s="99">
        <v>5.5900000000000007</v>
      </c>
      <c r="G273" s="99">
        <v>5.2566666666666668</v>
      </c>
      <c r="H273" s="99">
        <v>1.9500000000000002</v>
      </c>
      <c r="I273" s="99">
        <v>1.3833333333333335</v>
      </c>
      <c r="J273" s="99">
        <v>3.206666666666667</v>
      </c>
      <c r="K273" s="99">
        <v>2.15</v>
      </c>
      <c r="L273" s="99">
        <v>1.3566666666666667</v>
      </c>
      <c r="M273" s="99">
        <v>4.8466666666666667</v>
      </c>
      <c r="N273" s="99">
        <v>2.94</v>
      </c>
      <c r="O273" s="99">
        <v>0.73999999999999988</v>
      </c>
      <c r="P273" s="99">
        <v>2.2400000000000002</v>
      </c>
      <c r="Q273" s="99">
        <v>5.1000000000000005</v>
      </c>
      <c r="R273" s="99">
        <v>4.3666666666666663</v>
      </c>
      <c r="S273" s="99">
        <v>5.88</v>
      </c>
      <c r="T273" s="99">
        <v>4.45</v>
      </c>
      <c r="U273" s="99">
        <v>5.6566666666666663</v>
      </c>
      <c r="V273" s="99">
        <v>1.5766666666666669</v>
      </c>
      <c r="W273" s="99">
        <v>1.9566666666666663</v>
      </c>
      <c r="X273" s="99">
        <v>2.2733333333333334</v>
      </c>
      <c r="Y273" s="99">
        <v>21.703333333333337</v>
      </c>
      <c r="Z273" s="99">
        <v>8.8833333333333346</v>
      </c>
      <c r="AA273" s="99">
        <v>3.6466666666666665</v>
      </c>
      <c r="AB273" s="99">
        <v>1.7566666666666666</v>
      </c>
      <c r="AC273" s="99">
        <v>3.3733333333333335</v>
      </c>
      <c r="AD273" s="99">
        <v>2.5333333333333332</v>
      </c>
      <c r="AE273" s="92">
        <v>1798.1933333333334</v>
      </c>
      <c r="AF273" s="92">
        <v>636196.33333333337</v>
      </c>
      <c r="AG273" s="100">
        <v>4.7312666666666701</v>
      </c>
      <c r="AH273" s="92">
        <v>2491.5192981542423</v>
      </c>
      <c r="AI273" s="99" t="s">
        <v>829</v>
      </c>
      <c r="AJ273" s="99">
        <v>58.607599259215959</v>
      </c>
      <c r="AK273" s="99">
        <v>64.737822112877396</v>
      </c>
      <c r="AL273" s="99">
        <v>123.34542137209336</v>
      </c>
      <c r="AM273" s="99">
        <v>200.11569999999998</v>
      </c>
      <c r="AN273" s="99">
        <v>63.653333333333329</v>
      </c>
      <c r="AO273" s="101">
        <v>4.4820000000000002</v>
      </c>
      <c r="AP273" s="99">
        <v>141.73333333333335</v>
      </c>
      <c r="AQ273" s="99">
        <v>156.66666666666666</v>
      </c>
      <c r="AR273" s="99">
        <v>145.03</v>
      </c>
      <c r="AS273" s="99">
        <v>11.673333333333334</v>
      </c>
      <c r="AT273" s="99">
        <v>460.73333333333335</v>
      </c>
      <c r="AU273" s="99">
        <v>5.4033333333333333</v>
      </c>
      <c r="AV273" s="99">
        <v>14.06</v>
      </c>
      <c r="AW273" s="99">
        <v>4.4799999999999995</v>
      </c>
      <c r="AX273" s="99">
        <v>26.14</v>
      </c>
      <c r="AY273" s="99">
        <v>42.9</v>
      </c>
      <c r="AZ273" s="99">
        <v>3.8533333333333335</v>
      </c>
      <c r="BA273" s="99">
        <v>1.2433333333333334</v>
      </c>
      <c r="BB273" s="99">
        <v>20.743333333333332</v>
      </c>
      <c r="BC273" s="99">
        <v>42.300000000000004</v>
      </c>
      <c r="BD273" s="99">
        <v>44.666666666666664</v>
      </c>
      <c r="BE273" s="99">
        <v>45.333333333333336</v>
      </c>
      <c r="BF273" s="99">
        <v>112.99333333333334</v>
      </c>
      <c r="BG273" s="99">
        <v>18.734444444444446</v>
      </c>
      <c r="BH273" s="99">
        <v>12.093333333333334</v>
      </c>
      <c r="BI273" s="99">
        <v>17.13</v>
      </c>
      <c r="BJ273" s="99">
        <v>3.1566666666666667</v>
      </c>
      <c r="BK273" s="99">
        <v>63.010000000000012</v>
      </c>
      <c r="BL273" s="99">
        <v>12.206666666666669</v>
      </c>
      <c r="BM273" s="99">
        <v>11.083333333333334</v>
      </c>
    </row>
    <row r="274" spans="1:65" x14ac:dyDescent="0.15">
      <c r="A274" s="13">
        <v>5336500700</v>
      </c>
      <c r="B274" s="14" t="s">
        <v>673</v>
      </c>
      <c r="C274" s="14" t="s">
        <v>682</v>
      </c>
      <c r="D274" s="14" t="s">
        <v>683</v>
      </c>
      <c r="E274" s="99">
        <v>17.313333333333333</v>
      </c>
      <c r="F274" s="99">
        <v>6.0100000000000007</v>
      </c>
      <c r="G274" s="99">
        <v>5.31</v>
      </c>
      <c r="H274" s="99">
        <v>2.0533333333333332</v>
      </c>
      <c r="I274" s="99">
        <v>1.2266666666666668</v>
      </c>
      <c r="J274" s="99">
        <v>2.2633333333333332</v>
      </c>
      <c r="K274" s="99">
        <v>1.9833333333333334</v>
      </c>
      <c r="L274" s="99">
        <v>1.3166666666666667</v>
      </c>
      <c r="M274" s="99">
        <v>4.5866666666666669</v>
      </c>
      <c r="N274" s="99">
        <v>3.6033333333333331</v>
      </c>
      <c r="O274" s="99">
        <v>0.67333333333333334</v>
      </c>
      <c r="P274" s="99">
        <v>2.2866666666666666</v>
      </c>
      <c r="Q274" s="99">
        <v>4.9333333333333336</v>
      </c>
      <c r="R274" s="99">
        <v>3.9233333333333333</v>
      </c>
      <c r="S274" s="99">
        <v>5.8366666666666669</v>
      </c>
      <c r="T274" s="99">
        <v>4.083333333333333</v>
      </c>
      <c r="U274" s="99">
        <v>5.706666666666667</v>
      </c>
      <c r="V274" s="99">
        <v>1.7700000000000002</v>
      </c>
      <c r="W274" s="99">
        <v>2.3833333333333333</v>
      </c>
      <c r="X274" s="99">
        <v>2.2799999999999998</v>
      </c>
      <c r="Y274" s="99">
        <v>21.450000000000003</v>
      </c>
      <c r="Z274" s="99">
        <v>5.48</v>
      </c>
      <c r="AA274" s="99">
        <v>3.0700000000000003</v>
      </c>
      <c r="AB274" s="99">
        <v>1.6266666666666667</v>
      </c>
      <c r="AC274" s="99">
        <v>2.8466666666666662</v>
      </c>
      <c r="AD274" s="99">
        <v>2.6033333333333331</v>
      </c>
      <c r="AE274" s="92">
        <v>1653.7</v>
      </c>
      <c r="AF274" s="92">
        <v>543171</v>
      </c>
      <c r="AG274" s="100">
        <v>4.6771333333334146</v>
      </c>
      <c r="AH274" s="92">
        <v>2116.5926815731723</v>
      </c>
      <c r="AI274" s="99" t="s">
        <v>829</v>
      </c>
      <c r="AJ274" s="99">
        <v>64.134615613392455</v>
      </c>
      <c r="AK274" s="99">
        <v>82.980219371056492</v>
      </c>
      <c r="AL274" s="99">
        <v>147.11483498444895</v>
      </c>
      <c r="AM274" s="99">
        <v>203.7671</v>
      </c>
      <c r="AN274" s="99">
        <v>69.290000000000006</v>
      </c>
      <c r="AO274" s="101">
        <v>4.5406666666666666</v>
      </c>
      <c r="AP274" s="99">
        <v>234.21</v>
      </c>
      <c r="AQ274" s="99">
        <v>141.59333333333333</v>
      </c>
      <c r="AR274" s="99">
        <v>144.85333333333332</v>
      </c>
      <c r="AS274" s="99">
        <v>11.523333333333333</v>
      </c>
      <c r="AT274" s="99">
        <v>443.26</v>
      </c>
      <c r="AU274" s="99">
        <v>5.8299999999999992</v>
      </c>
      <c r="AV274" s="99">
        <v>13.589999999999998</v>
      </c>
      <c r="AW274" s="99">
        <v>4.9666666666666668</v>
      </c>
      <c r="AX274" s="99">
        <v>30.166666666666668</v>
      </c>
      <c r="AY274" s="99">
        <v>37.663333333333334</v>
      </c>
      <c r="AZ274" s="99">
        <v>3.44</v>
      </c>
      <c r="BA274" s="99">
        <v>1.1599999999999999</v>
      </c>
      <c r="BB274" s="99">
        <v>19.603333333333335</v>
      </c>
      <c r="BC274" s="99">
        <v>44.106666666666662</v>
      </c>
      <c r="BD274" s="99">
        <v>33.283333333333331</v>
      </c>
      <c r="BE274" s="99">
        <v>40.01</v>
      </c>
      <c r="BF274" s="99">
        <v>108.11</v>
      </c>
      <c r="BG274" s="99">
        <v>13.332500000000001</v>
      </c>
      <c r="BH274" s="99">
        <v>11.746666666666668</v>
      </c>
      <c r="BI274" s="99">
        <v>17.89</v>
      </c>
      <c r="BJ274" s="99">
        <v>2.8066666666666666</v>
      </c>
      <c r="BK274" s="99">
        <v>64.703333333333333</v>
      </c>
      <c r="BL274" s="99">
        <v>10.723333333333334</v>
      </c>
      <c r="BM274" s="99">
        <v>10.256666666666666</v>
      </c>
    </row>
    <row r="275" spans="1:65" x14ac:dyDescent="0.15">
      <c r="A275" s="13">
        <v>5342644800</v>
      </c>
      <c r="B275" s="14" t="s">
        <v>673</v>
      </c>
      <c r="C275" s="14" t="s">
        <v>866</v>
      </c>
      <c r="D275" s="14" t="s">
        <v>685</v>
      </c>
      <c r="E275" s="99">
        <v>17.833333333333332</v>
      </c>
      <c r="F275" s="99">
        <v>5.706666666666667</v>
      </c>
      <c r="G275" s="99">
        <v>5.57</v>
      </c>
      <c r="H275" s="99">
        <v>2.4300000000000002</v>
      </c>
      <c r="I275" s="99">
        <v>1.5066666666666668</v>
      </c>
      <c r="J275" s="99">
        <v>2.97</v>
      </c>
      <c r="K275" s="99">
        <v>2.2333333333333329</v>
      </c>
      <c r="L275" s="99">
        <v>1.5066666666666666</v>
      </c>
      <c r="M275" s="99">
        <v>5.16</v>
      </c>
      <c r="N275" s="99">
        <v>3.9500000000000006</v>
      </c>
      <c r="O275" s="99">
        <v>0.69666666666666666</v>
      </c>
      <c r="P275" s="99">
        <v>2.12</v>
      </c>
      <c r="Q275" s="99">
        <v>5.1933333333333342</v>
      </c>
      <c r="R275" s="99">
        <v>4.4133333333333331</v>
      </c>
      <c r="S275" s="99">
        <v>6.5466666666666669</v>
      </c>
      <c r="T275" s="99">
        <v>3.2666666666666671</v>
      </c>
      <c r="U275" s="99">
        <v>5.919999999999999</v>
      </c>
      <c r="V275" s="99">
        <v>1.9799999999999998</v>
      </c>
      <c r="W275" s="99">
        <v>2.5866666666666664</v>
      </c>
      <c r="X275" s="99">
        <v>2.6166666666666667</v>
      </c>
      <c r="Y275" s="99">
        <v>23.416666666666668</v>
      </c>
      <c r="Z275" s="99">
        <v>8.9766666666666666</v>
      </c>
      <c r="AA275" s="99">
        <v>3.67</v>
      </c>
      <c r="AB275" s="99">
        <v>2.1066666666666669</v>
      </c>
      <c r="AC275" s="99">
        <v>3.9166666666666665</v>
      </c>
      <c r="AD275" s="99">
        <v>2.6466666666666669</v>
      </c>
      <c r="AE275" s="92">
        <v>3031.2666666666664</v>
      </c>
      <c r="AF275" s="92">
        <v>940664.66666666663</v>
      </c>
      <c r="AG275" s="100">
        <v>4.6054666666666293</v>
      </c>
      <c r="AH275" s="92">
        <v>3638.2783388043085</v>
      </c>
      <c r="AI275" s="99">
        <v>188.82934949007026</v>
      </c>
      <c r="AJ275" s="99" t="s">
        <v>829</v>
      </c>
      <c r="AK275" s="99" t="s">
        <v>829</v>
      </c>
      <c r="AL275" s="99">
        <v>188.82934949007026</v>
      </c>
      <c r="AM275" s="99">
        <v>198.78070000000002</v>
      </c>
      <c r="AN275" s="99">
        <v>65.13666666666667</v>
      </c>
      <c r="AO275" s="101">
        <v>4.9509999999999996</v>
      </c>
      <c r="AP275" s="99">
        <v>170.85</v>
      </c>
      <c r="AQ275" s="99">
        <v>176.91666666666666</v>
      </c>
      <c r="AR275" s="99">
        <v>144.83333333333334</v>
      </c>
      <c r="AS275" s="99">
        <v>12.226666666666667</v>
      </c>
      <c r="AT275" s="99">
        <v>461.07333333333332</v>
      </c>
      <c r="AU275" s="99">
        <v>6.2133333333333338</v>
      </c>
      <c r="AV275" s="99">
        <v>13.719999999999999</v>
      </c>
      <c r="AW275" s="99">
        <v>5.63</v>
      </c>
      <c r="AX275" s="99">
        <v>39.476666666666667</v>
      </c>
      <c r="AY275" s="99">
        <v>65.433333333333337</v>
      </c>
      <c r="AZ275" s="99">
        <v>4.38</v>
      </c>
      <c r="BA275" s="99">
        <v>1.2366666666666666</v>
      </c>
      <c r="BB275" s="99">
        <v>22.74</v>
      </c>
      <c r="BC275" s="99">
        <v>43.446666666666665</v>
      </c>
      <c r="BD275" s="99">
        <v>41.976666666666667</v>
      </c>
      <c r="BE275" s="99">
        <v>48.426666666666669</v>
      </c>
      <c r="BF275" s="99">
        <v>106.11</v>
      </c>
      <c r="BG275" s="99">
        <v>18.734444444444446</v>
      </c>
      <c r="BH275" s="99">
        <v>13.69</v>
      </c>
      <c r="BI275" s="99">
        <v>23</v>
      </c>
      <c r="BJ275" s="99">
        <v>3.99</v>
      </c>
      <c r="BK275" s="99">
        <v>79.583333333333329</v>
      </c>
      <c r="BL275" s="99">
        <v>12.700000000000001</v>
      </c>
      <c r="BM275" s="99">
        <v>13.956666666666665</v>
      </c>
    </row>
    <row r="276" spans="1:65" x14ac:dyDescent="0.15">
      <c r="A276" s="13">
        <v>5344060840</v>
      </c>
      <c r="B276" s="14" t="s">
        <v>673</v>
      </c>
      <c r="C276" s="14" t="s">
        <v>686</v>
      </c>
      <c r="D276" s="14" t="s">
        <v>687</v>
      </c>
      <c r="E276" s="99">
        <v>14.816666666666668</v>
      </c>
      <c r="F276" s="99">
        <v>5.8266666666666671</v>
      </c>
      <c r="G276" s="99">
        <v>5.0199999999999996</v>
      </c>
      <c r="H276" s="99">
        <v>1.4000000000000001</v>
      </c>
      <c r="I276" s="99">
        <v>1.33</v>
      </c>
      <c r="J276" s="99">
        <v>2.42</v>
      </c>
      <c r="K276" s="99">
        <v>1.9633333333333332</v>
      </c>
      <c r="L276" s="99">
        <v>1.2366666666666666</v>
      </c>
      <c r="M276" s="99">
        <v>4.3600000000000003</v>
      </c>
      <c r="N276" s="99">
        <v>3.1933333333333334</v>
      </c>
      <c r="O276" s="99">
        <v>0.64333333333333342</v>
      </c>
      <c r="P276" s="99">
        <v>1.5466666666666669</v>
      </c>
      <c r="Q276" s="99">
        <v>3.5400000000000005</v>
      </c>
      <c r="R276" s="99">
        <v>3.6500000000000004</v>
      </c>
      <c r="S276" s="99">
        <v>5.1633333333333331</v>
      </c>
      <c r="T276" s="99">
        <v>3.8633333333333333</v>
      </c>
      <c r="U276" s="99">
        <v>4.9666666666666668</v>
      </c>
      <c r="V276" s="99">
        <v>1.4900000000000002</v>
      </c>
      <c r="W276" s="99">
        <v>2.04</v>
      </c>
      <c r="X276" s="99">
        <v>2.25</v>
      </c>
      <c r="Y276" s="99">
        <v>22.026666666666667</v>
      </c>
      <c r="Z276" s="99">
        <v>5.916666666666667</v>
      </c>
      <c r="AA276" s="99">
        <v>3.5500000000000003</v>
      </c>
      <c r="AB276" s="99">
        <v>1.8233333333333333</v>
      </c>
      <c r="AC276" s="99">
        <v>2.9533333333333331</v>
      </c>
      <c r="AD276" s="99">
        <v>2.2799999999999998</v>
      </c>
      <c r="AE276" s="92">
        <v>1210.0333333333333</v>
      </c>
      <c r="AF276" s="92">
        <v>498730</v>
      </c>
      <c r="AG276" s="100">
        <v>4.626666666666714</v>
      </c>
      <c r="AH276" s="92">
        <v>1931.3378869253095</v>
      </c>
      <c r="AI276" s="99" t="s">
        <v>829</v>
      </c>
      <c r="AJ276" s="99">
        <v>59.576290729020656</v>
      </c>
      <c r="AK276" s="99">
        <v>96.901518447086048</v>
      </c>
      <c r="AL276" s="99">
        <v>156.47780917610669</v>
      </c>
      <c r="AM276" s="99">
        <v>197.85659999999999</v>
      </c>
      <c r="AN276" s="99">
        <v>50.75</v>
      </c>
      <c r="AO276" s="101">
        <v>4.1753333333333336</v>
      </c>
      <c r="AP276" s="99">
        <v>167</v>
      </c>
      <c r="AQ276" s="99">
        <v>160</v>
      </c>
      <c r="AR276" s="99">
        <v>119.22333333333334</v>
      </c>
      <c r="AS276" s="99">
        <v>10.546666666666667</v>
      </c>
      <c r="AT276" s="99">
        <v>477.66666666666669</v>
      </c>
      <c r="AU276" s="99">
        <v>6.2700000000000005</v>
      </c>
      <c r="AV276" s="99">
        <v>13.589999999999998</v>
      </c>
      <c r="AW276" s="99">
        <v>4.49</v>
      </c>
      <c r="AX276" s="99">
        <v>25.746666666666666</v>
      </c>
      <c r="AY276" s="99">
        <v>52</v>
      </c>
      <c r="AZ276" s="99">
        <v>2.8366666666666664</v>
      </c>
      <c r="BA276" s="99">
        <v>1.1566666666666665</v>
      </c>
      <c r="BB276" s="99">
        <v>17.333333333333332</v>
      </c>
      <c r="BC276" s="99">
        <v>26.3</v>
      </c>
      <c r="BD276" s="99">
        <v>23.666666666666668</v>
      </c>
      <c r="BE276" s="99">
        <v>30.383333333333336</v>
      </c>
      <c r="BF276" s="99">
        <v>91.67</v>
      </c>
      <c r="BG276" s="99">
        <v>9.1108333333333338</v>
      </c>
      <c r="BH276" s="99">
        <v>12.81</v>
      </c>
      <c r="BI276" s="99">
        <v>20.25</v>
      </c>
      <c r="BJ276" s="99">
        <v>2.5266666666666668</v>
      </c>
      <c r="BK276" s="99">
        <v>53.666666666666664</v>
      </c>
      <c r="BL276" s="99">
        <v>10.08</v>
      </c>
      <c r="BM276" s="99">
        <v>8.6966666666666672</v>
      </c>
    </row>
    <row r="277" spans="1:65" x14ac:dyDescent="0.15">
      <c r="A277" s="13">
        <v>5345104880</v>
      </c>
      <c r="B277" s="14" t="s">
        <v>673</v>
      </c>
      <c r="C277" s="14" t="s">
        <v>891</v>
      </c>
      <c r="D277" s="14" t="s">
        <v>892</v>
      </c>
      <c r="E277" s="99">
        <v>15.049724361878683</v>
      </c>
      <c r="F277" s="99">
        <v>5.1548966520981354</v>
      </c>
      <c r="G277" s="99">
        <v>5.0318770672281907</v>
      </c>
      <c r="H277" s="99">
        <v>2.1041025768913015</v>
      </c>
      <c r="I277" s="99">
        <v>1.300178888006349</v>
      </c>
      <c r="J277" s="99">
        <v>3.4834972556897958</v>
      </c>
      <c r="K277" s="99">
        <v>1.9908874175785434</v>
      </c>
      <c r="L277" s="99">
        <v>1.4549399634795421</v>
      </c>
      <c r="M277" s="99">
        <v>4.4745201712355938</v>
      </c>
      <c r="N277" s="99">
        <v>2.8152628256118839</v>
      </c>
      <c r="O277" s="99">
        <v>0.6450001541068574</v>
      </c>
      <c r="P277" s="99">
        <v>1.86704528726373</v>
      </c>
      <c r="Q277" s="99">
        <v>4.8916559096301011</v>
      </c>
      <c r="R277" s="99">
        <v>4.2361931353905042</v>
      </c>
      <c r="S277" s="99">
        <v>6.8278063041371722</v>
      </c>
      <c r="T277" s="99">
        <v>3.6035175749160335</v>
      </c>
      <c r="U277" s="99">
        <v>5.9435183883717331</v>
      </c>
      <c r="V277" s="99">
        <v>1.9863371270908559</v>
      </c>
      <c r="W277" s="99">
        <v>2.6542781152503427</v>
      </c>
      <c r="X277" s="99">
        <v>2.2899866743446906</v>
      </c>
      <c r="Y277" s="99">
        <v>22.607515539798428</v>
      </c>
      <c r="Z277" s="99">
        <v>7.9566246550944699</v>
      </c>
      <c r="AA277" s="99">
        <v>4.5694023605005318</v>
      </c>
      <c r="AB277" s="99">
        <v>1.8816023991901041</v>
      </c>
      <c r="AC277" s="99">
        <v>4.1005754480818171</v>
      </c>
      <c r="AD277" s="99">
        <v>2.5312357477496072</v>
      </c>
      <c r="AE277" s="92">
        <v>2139.9431432131714</v>
      </c>
      <c r="AF277" s="92">
        <v>594255.13753607555</v>
      </c>
      <c r="AG277" s="100">
        <v>4.4566693015729095</v>
      </c>
      <c r="AH277" s="92">
        <v>2250.9472660404281</v>
      </c>
      <c r="AI277" s="99" t="s">
        <v>829</v>
      </c>
      <c r="AJ277" s="99">
        <v>66.798012360171398</v>
      </c>
      <c r="AK277" s="99">
        <v>98.371780944106263</v>
      </c>
      <c r="AL277" s="99">
        <v>165.16979330427768</v>
      </c>
      <c r="AM277" s="99">
        <v>203.63856382828376</v>
      </c>
      <c r="AN277" s="99">
        <v>72.375245349534936</v>
      </c>
      <c r="AO277" s="101">
        <v>4.3419703646072572</v>
      </c>
      <c r="AP277" s="99">
        <v>154.01549993466315</v>
      </c>
      <c r="AQ277" s="99">
        <v>172.45362801953812</v>
      </c>
      <c r="AR277" s="99">
        <v>139.15447490142648</v>
      </c>
      <c r="AS277" s="99">
        <v>13.542302819518119</v>
      </c>
      <c r="AT277" s="99">
        <v>486.79914559781309</v>
      </c>
      <c r="AU277" s="99">
        <v>5.9286661176114608</v>
      </c>
      <c r="AV277" s="99">
        <v>14.108124282472545</v>
      </c>
      <c r="AW277" s="99">
        <v>6.3379529411901698</v>
      </c>
      <c r="AX277" s="99">
        <v>25.81172957811582</v>
      </c>
      <c r="AY277" s="99">
        <v>43.01931559927592</v>
      </c>
      <c r="AZ277" s="99">
        <v>4.0112890804860717</v>
      </c>
      <c r="BA277" s="99">
        <v>1.1305331707169495</v>
      </c>
      <c r="BB277" s="99">
        <v>23.545916426837653</v>
      </c>
      <c r="BC277" s="99">
        <v>56.477052294392905</v>
      </c>
      <c r="BD277" s="99">
        <v>35.933152731884981</v>
      </c>
      <c r="BE277" s="99">
        <v>51.06378580429763</v>
      </c>
      <c r="BF277" s="99">
        <v>77.362116404588079</v>
      </c>
      <c r="BG277" s="99">
        <v>4.3072453211298702</v>
      </c>
      <c r="BH277" s="99">
        <v>12.715624002850106</v>
      </c>
      <c r="BI277" s="99">
        <v>16.410832195935225</v>
      </c>
      <c r="BJ277" s="99">
        <v>3.6634241093527122</v>
      </c>
      <c r="BK277" s="99">
        <v>67.427070599365592</v>
      </c>
      <c r="BL277" s="99">
        <v>11.569001698613979</v>
      </c>
      <c r="BM277" s="99">
        <v>8.4416694077611485</v>
      </c>
    </row>
    <row r="278" spans="1:65" x14ac:dyDescent="0.15">
      <c r="A278" s="13">
        <v>5348300915</v>
      </c>
      <c r="B278" s="14" t="s">
        <v>673</v>
      </c>
      <c r="C278" s="14" t="s">
        <v>688</v>
      </c>
      <c r="D278" s="14" t="s">
        <v>689</v>
      </c>
      <c r="E278" s="99">
        <v>14.993333333333332</v>
      </c>
      <c r="F278" s="99">
        <v>5.0733333333333333</v>
      </c>
      <c r="G278" s="99">
        <v>4.5466666666666669</v>
      </c>
      <c r="H278" s="99">
        <v>1.7066666666666668</v>
      </c>
      <c r="I278" s="99">
        <v>1.0433333333333332</v>
      </c>
      <c r="J278" s="99">
        <v>2.0133333333333332</v>
      </c>
      <c r="K278" s="99">
        <v>1.79</v>
      </c>
      <c r="L278" s="99">
        <v>1.28</v>
      </c>
      <c r="M278" s="99">
        <v>4.3666666666666663</v>
      </c>
      <c r="N278" s="99">
        <v>2.4233333333333333</v>
      </c>
      <c r="O278" s="99">
        <v>0.65666666666666673</v>
      </c>
      <c r="P278" s="99">
        <v>1.7299999999999998</v>
      </c>
      <c r="Q278" s="99">
        <v>3.4133333333333336</v>
      </c>
      <c r="R278" s="99">
        <v>3.4066666666666667</v>
      </c>
      <c r="S278" s="99">
        <v>5.4066666666666663</v>
      </c>
      <c r="T278" s="99">
        <v>3.1366666666666667</v>
      </c>
      <c r="U278" s="99">
        <v>5.2133333333333338</v>
      </c>
      <c r="V278" s="99">
        <v>1.2333333333333334</v>
      </c>
      <c r="W278" s="99">
        <v>2.0033333333333334</v>
      </c>
      <c r="X278" s="99">
        <v>1.86</v>
      </c>
      <c r="Y278" s="99">
        <v>22.063333333333333</v>
      </c>
      <c r="Z278" s="99">
        <v>5.0966666666666667</v>
      </c>
      <c r="AA278" s="99">
        <v>2.6300000000000003</v>
      </c>
      <c r="AB278" s="99">
        <v>1.38</v>
      </c>
      <c r="AC278" s="99">
        <v>3.0400000000000005</v>
      </c>
      <c r="AD278" s="99">
        <v>2.273333333333333</v>
      </c>
      <c r="AE278" s="92">
        <v>1309.2233333333334</v>
      </c>
      <c r="AF278" s="92">
        <v>449950</v>
      </c>
      <c r="AG278" s="100">
        <v>4.8004166666666839</v>
      </c>
      <c r="AH278" s="92">
        <v>1741.3541215561945</v>
      </c>
      <c r="AI278" s="99" t="s">
        <v>829</v>
      </c>
      <c r="AJ278" s="99">
        <v>31.560345833333333</v>
      </c>
      <c r="AK278" s="99">
        <v>67.908921917842051</v>
      </c>
      <c r="AL278" s="99">
        <v>99.46926775117538</v>
      </c>
      <c r="AM278" s="99">
        <v>196.73869999999999</v>
      </c>
      <c r="AN278" s="99">
        <v>56.640000000000008</v>
      </c>
      <c r="AO278" s="101">
        <v>4.3976666666666668</v>
      </c>
      <c r="AP278" s="99">
        <v>173.25</v>
      </c>
      <c r="AQ278" s="99">
        <v>173.83333333333334</v>
      </c>
      <c r="AR278" s="99">
        <v>128.75</v>
      </c>
      <c r="AS278" s="99">
        <v>11.153333333333334</v>
      </c>
      <c r="AT278" s="99">
        <v>432.81333333333333</v>
      </c>
      <c r="AU278" s="99">
        <v>4.99</v>
      </c>
      <c r="AV278" s="99">
        <v>13.589999999999998</v>
      </c>
      <c r="AW278" s="99">
        <v>7.6566666666666663</v>
      </c>
      <c r="AX278" s="99">
        <v>19.916666666666668</v>
      </c>
      <c r="AY278" s="99">
        <v>41.866666666666667</v>
      </c>
      <c r="AZ278" s="99">
        <v>2.78</v>
      </c>
      <c r="BA278" s="99">
        <v>1.1066666666666667</v>
      </c>
      <c r="BB278" s="99">
        <v>13.016666666666666</v>
      </c>
      <c r="BC278" s="99">
        <v>28.849999999999998</v>
      </c>
      <c r="BD278" s="99">
        <v>23.286666666666665</v>
      </c>
      <c r="BE278" s="99">
        <v>28.846666666666664</v>
      </c>
      <c r="BF278" s="99">
        <v>94.166666666666671</v>
      </c>
      <c r="BG278" s="99">
        <v>8.9166666666666661</v>
      </c>
      <c r="BH278" s="99">
        <v>14.11</v>
      </c>
      <c r="BI278" s="99">
        <v>23.89</v>
      </c>
      <c r="BJ278" s="99">
        <v>3.2699999999999996</v>
      </c>
      <c r="BK278" s="99">
        <v>61.776666666666664</v>
      </c>
      <c r="BL278" s="99">
        <v>10.736666666666666</v>
      </c>
      <c r="BM278" s="99">
        <v>7.0200000000000005</v>
      </c>
    </row>
    <row r="279" spans="1:65" x14ac:dyDescent="0.15">
      <c r="A279" s="13">
        <v>5349420950</v>
      </c>
      <c r="B279" s="14" t="s">
        <v>673</v>
      </c>
      <c r="C279" s="14" t="s">
        <v>690</v>
      </c>
      <c r="D279" s="14" t="s">
        <v>691</v>
      </c>
      <c r="E279" s="99">
        <v>13.216666666666667</v>
      </c>
      <c r="F279" s="99">
        <v>4.2133333333333338</v>
      </c>
      <c r="G279" s="99">
        <v>4.8899999999999997</v>
      </c>
      <c r="H279" s="99">
        <v>1.7133333333333332</v>
      </c>
      <c r="I279" s="99">
        <v>1.1166666666666665</v>
      </c>
      <c r="J279" s="99">
        <v>2.0266666666666668</v>
      </c>
      <c r="K279" s="99">
        <v>1.7633333333333334</v>
      </c>
      <c r="L279" s="99">
        <v>1.2133333333333332</v>
      </c>
      <c r="M279" s="99">
        <v>4.5933333333333337</v>
      </c>
      <c r="N279" s="99">
        <v>3.3766666666666665</v>
      </c>
      <c r="O279" s="99">
        <v>0.63666666666666671</v>
      </c>
      <c r="P279" s="99">
        <v>1.4433333333333334</v>
      </c>
      <c r="Q279" s="99">
        <v>3.4133333333333327</v>
      </c>
      <c r="R279" s="99">
        <v>3.41</v>
      </c>
      <c r="S279" s="99">
        <v>5.2166666666666668</v>
      </c>
      <c r="T279" s="99">
        <v>2.3166666666666669</v>
      </c>
      <c r="U279" s="99">
        <v>4.9033333333333333</v>
      </c>
      <c r="V279" s="99">
        <v>1.4000000000000001</v>
      </c>
      <c r="W279" s="99">
        <v>2.0099999999999998</v>
      </c>
      <c r="X279" s="99">
        <v>2.0966666666666671</v>
      </c>
      <c r="Y279" s="99">
        <v>20.516666666666666</v>
      </c>
      <c r="Z279" s="99">
        <v>5.1633333333333331</v>
      </c>
      <c r="AA279" s="99">
        <v>3.2166666666666668</v>
      </c>
      <c r="AB279" s="99">
        <v>1.4000000000000001</v>
      </c>
      <c r="AC279" s="99">
        <v>2.8566666666666669</v>
      </c>
      <c r="AD279" s="99">
        <v>2.0466666666666664</v>
      </c>
      <c r="AE279" s="92">
        <v>960.83333333333337</v>
      </c>
      <c r="AF279" s="92">
        <v>445016.66666666669</v>
      </c>
      <c r="AG279" s="100">
        <v>4.9311111111111332</v>
      </c>
      <c r="AH279" s="92">
        <v>1786.6086670565558</v>
      </c>
      <c r="AI279" s="99" t="s">
        <v>829</v>
      </c>
      <c r="AJ279" s="99">
        <v>58.670405492700731</v>
      </c>
      <c r="AK279" s="99">
        <v>67.915588584508711</v>
      </c>
      <c r="AL279" s="99">
        <v>126.58599407720945</v>
      </c>
      <c r="AM279" s="99">
        <v>187.28209999999999</v>
      </c>
      <c r="AN279" s="99">
        <v>67.933333333333337</v>
      </c>
      <c r="AO279" s="101">
        <v>4.4176666666666664</v>
      </c>
      <c r="AP279" s="99">
        <v>186.72333333333333</v>
      </c>
      <c r="AQ279" s="99">
        <v>120.25</v>
      </c>
      <c r="AR279" s="99">
        <v>120.67</v>
      </c>
      <c r="AS279" s="99">
        <v>10.839999999999998</v>
      </c>
      <c r="AT279" s="99">
        <v>381.38666666666671</v>
      </c>
      <c r="AU279" s="99">
        <v>4.9633333333333338</v>
      </c>
      <c r="AV279" s="99">
        <v>13.299999999999999</v>
      </c>
      <c r="AW279" s="99">
        <v>4.4066666666666672</v>
      </c>
      <c r="AX279" s="99">
        <v>25.333333333333332</v>
      </c>
      <c r="AY279" s="99">
        <v>36.556666666666665</v>
      </c>
      <c r="AZ279" s="99">
        <v>2.9866666666666668</v>
      </c>
      <c r="BA279" s="99">
        <v>1.25</v>
      </c>
      <c r="BB279" s="99">
        <v>23.61333333333333</v>
      </c>
      <c r="BC279" s="99">
        <v>31.443333333333339</v>
      </c>
      <c r="BD279" s="99">
        <v>24.276666666666667</v>
      </c>
      <c r="BE279" s="99">
        <v>33.153333333333336</v>
      </c>
      <c r="BF279" s="99">
        <v>92.899999999999991</v>
      </c>
      <c r="BG279" s="99">
        <v>12.052222222222222</v>
      </c>
      <c r="BH279" s="99">
        <v>13.5</v>
      </c>
      <c r="BI279" s="99">
        <v>14.943333333333333</v>
      </c>
      <c r="BJ279" s="99">
        <v>2.8699999999999997</v>
      </c>
      <c r="BK279" s="99">
        <v>58.583333333333336</v>
      </c>
      <c r="BL279" s="99">
        <v>10.346666666666666</v>
      </c>
      <c r="BM279" s="99">
        <v>6.84</v>
      </c>
    </row>
    <row r="280" spans="1:65" x14ac:dyDescent="0.15">
      <c r="A280" s="13">
        <v>5416620200</v>
      </c>
      <c r="B280" s="14" t="s">
        <v>692</v>
      </c>
      <c r="C280" s="14" t="s">
        <v>867</v>
      </c>
      <c r="D280" s="14" t="s">
        <v>868</v>
      </c>
      <c r="E280" s="99">
        <v>12.13559062515723</v>
      </c>
      <c r="F280" s="99">
        <v>5.6851646249748375</v>
      </c>
      <c r="G280" s="99">
        <v>4.7451737457297627</v>
      </c>
      <c r="H280" s="99">
        <v>1.1654689971061294</v>
      </c>
      <c r="I280" s="99">
        <v>1.0447101024755554</v>
      </c>
      <c r="J280" s="99">
        <v>2.0053195110927802</v>
      </c>
      <c r="K280" s="99">
        <v>2.3453497592280197</v>
      </c>
      <c r="L280" s="99">
        <v>1.0966408218348633</v>
      </c>
      <c r="M280" s="99">
        <v>4.3936538511474579</v>
      </c>
      <c r="N280" s="99">
        <v>3.9824038274285614</v>
      </c>
      <c r="O280" s="99">
        <v>0.70608479590105322</v>
      </c>
      <c r="P280" s="99">
        <v>1.7461665536283431</v>
      </c>
      <c r="Q280" s="99">
        <v>3.3867854495923573</v>
      </c>
      <c r="R280" s="99">
        <v>4.0567387739137368</v>
      </c>
      <c r="S280" s="99">
        <v>5.6854417911694624</v>
      </c>
      <c r="T280" s="99">
        <v>3.5231167634533107</v>
      </c>
      <c r="U280" s="99">
        <v>4.9014946312466492</v>
      </c>
      <c r="V280" s="99">
        <v>1.3085339993333764</v>
      </c>
      <c r="W280" s="99">
        <v>1.9339850497525959</v>
      </c>
      <c r="X280" s="99">
        <v>1.6527344340916199</v>
      </c>
      <c r="Y280" s="99">
        <v>20.762337503337175</v>
      </c>
      <c r="Z280" s="99">
        <v>6.0301604974985281</v>
      </c>
      <c r="AA280" s="99">
        <v>3.0008761807755775</v>
      </c>
      <c r="AB280" s="99">
        <v>1.6635879747281945</v>
      </c>
      <c r="AC280" s="99">
        <v>3.2687858723931256</v>
      </c>
      <c r="AD280" s="99">
        <v>2.2476953627219309</v>
      </c>
      <c r="AE280" s="92">
        <v>897.00308450294278</v>
      </c>
      <c r="AF280" s="92">
        <v>233480.67094145567</v>
      </c>
      <c r="AG280" s="100">
        <v>5.3098791657152686</v>
      </c>
      <c r="AH280" s="92">
        <v>974.38009171272495</v>
      </c>
      <c r="AI280" s="99" t="s">
        <v>829</v>
      </c>
      <c r="AJ280" s="99">
        <v>88.588187918402525</v>
      </c>
      <c r="AK280" s="99">
        <v>90.149160904060352</v>
      </c>
      <c r="AL280" s="99">
        <v>178.73734882246288</v>
      </c>
      <c r="AM280" s="99">
        <v>180.17902319393843</v>
      </c>
      <c r="AN280" s="99">
        <v>97.89357915232911</v>
      </c>
      <c r="AO280" s="101">
        <v>3.8952812328514939</v>
      </c>
      <c r="AP280" s="99">
        <v>140.19633998450661</v>
      </c>
      <c r="AQ280" s="99">
        <v>154.55416638174756</v>
      </c>
      <c r="AR280" s="99">
        <v>104.07214776897531</v>
      </c>
      <c r="AS280" s="99">
        <v>9.3656893706777424</v>
      </c>
      <c r="AT280" s="99">
        <v>344.06134984263343</v>
      </c>
      <c r="AU280" s="99">
        <v>5.2712414896879602</v>
      </c>
      <c r="AV280" s="99">
        <v>10.442100379346479</v>
      </c>
      <c r="AW280" s="99">
        <v>4.8250275875266917</v>
      </c>
      <c r="AX280" s="99">
        <v>27.497292292110568</v>
      </c>
      <c r="AY280" s="99">
        <v>38.676660264848827</v>
      </c>
      <c r="AZ280" s="99">
        <v>2.9858063372884645</v>
      </c>
      <c r="BA280" s="99">
        <v>1.0014603681140797</v>
      </c>
      <c r="BB280" s="99">
        <v>8.7061652827948546</v>
      </c>
      <c r="BC280" s="99">
        <v>30.38080285426534</v>
      </c>
      <c r="BD280" s="99">
        <v>21.298996746317908</v>
      </c>
      <c r="BE280" s="99">
        <v>26.17259501387619</v>
      </c>
      <c r="BF280" s="99">
        <v>65.759430516416487</v>
      </c>
      <c r="BG280" s="99">
        <v>5.887602468307235</v>
      </c>
      <c r="BH280" s="99">
        <v>10.449486967151332</v>
      </c>
      <c r="BI280" s="99">
        <v>13.557409140063262</v>
      </c>
      <c r="BJ280" s="99">
        <v>2.2510329257638872</v>
      </c>
      <c r="BK280" s="99">
        <v>95.806450777526038</v>
      </c>
      <c r="BL280" s="99">
        <v>9.8529776561524809</v>
      </c>
      <c r="BM280" s="99">
        <v>10.80202738328412</v>
      </c>
    </row>
    <row r="281" spans="1:65" x14ac:dyDescent="0.15">
      <c r="A281" s="13">
        <v>5434060550</v>
      </c>
      <c r="B281" s="14" t="s">
        <v>692</v>
      </c>
      <c r="C281" s="14" t="s">
        <v>693</v>
      </c>
      <c r="D281" s="14" t="s">
        <v>694</v>
      </c>
      <c r="E281" s="99">
        <v>12.103333333333333</v>
      </c>
      <c r="F281" s="99">
        <v>5.5266666666666664</v>
      </c>
      <c r="G281" s="99">
        <v>4.6933333333333334</v>
      </c>
      <c r="H281" s="99">
        <v>1.2699999999999998</v>
      </c>
      <c r="I281" s="99">
        <v>1.0166666666666666</v>
      </c>
      <c r="J281" s="99">
        <v>1.9766666666666666</v>
      </c>
      <c r="K281" s="99">
        <v>2.1033333333333331</v>
      </c>
      <c r="L281" s="99">
        <v>1.1833333333333333</v>
      </c>
      <c r="M281" s="99">
        <v>3.9666666666666668</v>
      </c>
      <c r="N281" s="99">
        <v>4.47</v>
      </c>
      <c r="O281" s="99">
        <v>0.6066666666666668</v>
      </c>
      <c r="P281" s="99">
        <v>1.6933333333333334</v>
      </c>
      <c r="Q281" s="99">
        <v>3.2633333333333332</v>
      </c>
      <c r="R281" s="99">
        <v>3.9866666666666664</v>
      </c>
      <c r="S281" s="99">
        <v>5.2666666666666666</v>
      </c>
      <c r="T281" s="99">
        <v>3.2266666666666666</v>
      </c>
      <c r="U281" s="99">
        <v>4.3733333333333331</v>
      </c>
      <c r="V281" s="99">
        <v>1.31</v>
      </c>
      <c r="W281" s="99">
        <v>1.9100000000000001</v>
      </c>
      <c r="X281" s="99">
        <v>1.71</v>
      </c>
      <c r="Y281" s="99">
        <v>19.286666666666665</v>
      </c>
      <c r="Z281" s="99">
        <v>5.416666666666667</v>
      </c>
      <c r="AA281" s="99">
        <v>2.9266666666666672</v>
      </c>
      <c r="AB281" s="99">
        <v>1.4400000000000002</v>
      </c>
      <c r="AC281" s="99">
        <v>3.2133333333333334</v>
      </c>
      <c r="AD281" s="99">
        <v>2.2366666666666668</v>
      </c>
      <c r="AE281" s="92">
        <v>868.39333333333332</v>
      </c>
      <c r="AF281" s="92">
        <v>366237</v>
      </c>
      <c r="AG281" s="100">
        <v>5.289166666666655</v>
      </c>
      <c r="AH281" s="92">
        <v>1525.3592910879267</v>
      </c>
      <c r="AI281" s="99" t="s">
        <v>829</v>
      </c>
      <c r="AJ281" s="99">
        <v>68.926063801890976</v>
      </c>
      <c r="AK281" s="99">
        <v>85.170046622942095</v>
      </c>
      <c r="AL281" s="99">
        <v>154.09611042483306</v>
      </c>
      <c r="AM281" s="99">
        <v>183.49210000000002</v>
      </c>
      <c r="AN281" s="99">
        <v>51.283333333333339</v>
      </c>
      <c r="AO281" s="101">
        <v>3.9209999999999994</v>
      </c>
      <c r="AP281" s="99">
        <v>136.04</v>
      </c>
      <c r="AQ281" s="99">
        <v>141.22999999999999</v>
      </c>
      <c r="AR281" s="99">
        <v>102.3</v>
      </c>
      <c r="AS281" s="99">
        <v>9.6533333333333342</v>
      </c>
      <c r="AT281" s="99">
        <v>404.74666666666667</v>
      </c>
      <c r="AU281" s="99">
        <v>5.59</v>
      </c>
      <c r="AV281" s="99">
        <v>10.090000000000002</v>
      </c>
      <c r="AW281" s="99">
        <v>4.3633333333333342</v>
      </c>
      <c r="AX281" s="99">
        <v>28.333333333333332</v>
      </c>
      <c r="AY281" s="99">
        <v>46.666666666666664</v>
      </c>
      <c r="AZ281" s="99">
        <v>3.0199999999999996</v>
      </c>
      <c r="BA281" s="99">
        <v>1.0933333333333335</v>
      </c>
      <c r="BB281" s="99">
        <v>19.099999999999998</v>
      </c>
      <c r="BC281" s="99">
        <v>31.713333333333328</v>
      </c>
      <c r="BD281" s="99">
        <v>27.986666666666668</v>
      </c>
      <c r="BE281" s="99">
        <v>25.216666666666669</v>
      </c>
      <c r="BF281" s="99">
        <v>65</v>
      </c>
      <c r="BG281" s="99">
        <v>7.1111111111111116</v>
      </c>
      <c r="BH281" s="99">
        <v>10.073333333333332</v>
      </c>
      <c r="BI281" s="99">
        <v>15.666666666666666</v>
      </c>
      <c r="BJ281" s="99">
        <v>2.2833333333333332</v>
      </c>
      <c r="BK281" s="99">
        <v>66.333333333333329</v>
      </c>
      <c r="BL281" s="99">
        <v>9.9333333333333336</v>
      </c>
      <c r="BM281" s="99">
        <v>11.086666666666666</v>
      </c>
    </row>
    <row r="282" spans="1:65" x14ac:dyDescent="0.15">
      <c r="A282" s="13">
        <v>5520740250</v>
      </c>
      <c r="B282" s="14" t="s">
        <v>695</v>
      </c>
      <c r="C282" s="14" t="s">
        <v>696</v>
      </c>
      <c r="D282" s="14" t="s">
        <v>697</v>
      </c>
      <c r="E282" s="99">
        <v>16.446666666666662</v>
      </c>
      <c r="F282" s="99">
        <v>5.23</v>
      </c>
      <c r="G282" s="99">
        <v>5.0466666666666669</v>
      </c>
      <c r="H282" s="99">
        <v>2.0299999999999998</v>
      </c>
      <c r="I282" s="99">
        <v>1.0566666666666666</v>
      </c>
      <c r="J282" s="99">
        <v>2.36</v>
      </c>
      <c r="K282" s="99">
        <v>1.7899999999999998</v>
      </c>
      <c r="L282" s="99">
        <v>1.28</v>
      </c>
      <c r="M282" s="99">
        <v>3.81</v>
      </c>
      <c r="N282" s="99">
        <v>3.0500000000000003</v>
      </c>
      <c r="O282" s="99">
        <v>0.65666666666666662</v>
      </c>
      <c r="P282" s="99">
        <v>1.75</v>
      </c>
      <c r="Q282" s="99">
        <v>3.6233333333333335</v>
      </c>
      <c r="R282" s="99">
        <v>3.59</v>
      </c>
      <c r="S282" s="99">
        <v>4.7600000000000007</v>
      </c>
      <c r="T282" s="99">
        <v>3.0066666666666664</v>
      </c>
      <c r="U282" s="99">
        <v>3.97</v>
      </c>
      <c r="V282" s="99">
        <v>1.26</v>
      </c>
      <c r="W282" s="99">
        <v>1.9833333333333332</v>
      </c>
      <c r="X282" s="99">
        <v>1.7766666666666666</v>
      </c>
      <c r="Y282" s="99">
        <v>18.503333333333334</v>
      </c>
      <c r="Z282" s="99">
        <v>5.32</v>
      </c>
      <c r="AA282" s="99">
        <v>3.2266666666666666</v>
      </c>
      <c r="AB282" s="99">
        <v>1.4400000000000002</v>
      </c>
      <c r="AC282" s="99">
        <v>3.5233333333333334</v>
      </c>
      <c r="AD282" s="99">
        <v>2.1766666666666663</v>
      </c>
      <c r="AE282" s="92">
        <v>1322.11</v>
      </c>
      <c r="AF282" s="92">
        <v>361894.33333333331</v>
      </c>
      <c r="AG282" s="100">
        <v>4.8694999999999888</v>
      </c>
      <c r="AH282" s="92">
        <v>1440.648823212586</v>
      </c>
      <c r="AI282" s="99" t="s">
        <v>829</v>
      </c>
      <c r="AJ282" s="99">
        <v>102.63749818450003</v>
      </c>
      <c r="AK282" s="99">
        <v>89.236086639617511</v>
      </c>
      <c r="AL282" s="99">
        <v>191.87358482411753</v>
      </c>
      <c r="AM282" s="99">
        <v>186.9342</v>
      </c>
      <c r="AN282" s="99">
        <v>57.323333333333331</v>
      </c>
      <c r="AO282" s="101">
        <v>3.6653333333333333</v>
      </c>
      <c r="AP282" s="99">
        <v>139.16666666666666</v>
      </c>
      <c r="AQ282" s="99">
        <v>174.08</v>
      </c>
      <c r="AR282" s="99">
        <v>99.776666666666657</v>
      </c>
      <c r="AS282" s="99">
        <v>11</v>
      </c>
      <c r="AT282" s="99">
        <v>484.28666666666663</v>
      </c>
      <c r="AU282" s="99">
        <v>4.9066666666666663</v>
      </c>
      <c r="AV282" s="99">
        <v>12.786666666666667</v>
      </c>
      <c r="AW282" s="99">
        <v>4.7299999999999995</v>
      </c>
      <c r="AX282" s="99">
        <v>19.766666666666666</v>
      </c>
      <c r="AY282" s="99">
        <v>40.273333333333333</v>
      </c>
      <c r="AZ282" s="99">
        <v>2.8933333333333331</v>
      </c>
      <c r="BA282" s="99">
        <v>1.42</v>
      </c>
      <c r="BB282" s="99">
        <v>15.040000000000001</v>
      </c>
      <c r="BC282" s="99">
        <v>43.69</v>
      </c>
      <c r="BD282" s="99">
        <v>36.983333333333334</v>
      </c>
      <c r="BE282" s="99">
        <v>43.613333333333323</v>
      </c>
      <c r="BF282" s="99">
        <v>99.486666666666679</v>
      </c>
      <c r="BG282" s="99">
        <v>18.205555555555556</v>
      </c>
      <c r="BH282" s="99">
        <v>9.5</v>
      </c>
      <c r="BI282" s="99">
        <v>15</v>
      </c>
      <c r="BJ282" s="99">
        <v>3.6466666666666665</v>
      </c>
      <c r="BK282" s="99">
        <v>63.00333333333333</v>
      </c>
      <c r="BL282" s="99">
        <v>8.42</v>
      </c>
      <c r="BM282" s="99">
        <v>12.32</v>
      </c>
    </row>
    <row r="283" spans="1:65" x14ac:dyDescent="0.15">
      <c r="A283" s="13">
        <v>5522540275</v>
      </c>
      <c r="B283" s="14" t="s">
        <v>695</v>
      </c>
      <c r="C283" s="14" t="s">
        <v>698</v>
      </c>
      <c r="D283" s="14" t="s">
        <v>699</v>
      </c>
      <c r="E283" s="99">
        <v>15.35</v>
      </c>
      <c r="F283" s="99">
        <v>4.9400000000000004</v>
      </c>
      <c r="G283" s="99">
        <v>5.043333333333333</v>
      </c>
      <c r="H283" s="99">
        <v>1.4400000000000002</v>
      </c>
      <c r="I283" s="99">
        <v>1.0833333333333333</v>
      </c>
      <c r="J283" s="99">
        <v>2.0766666666666667</v>
      </c>
      <c r="K283" s="99">
        <v>1.9866666666666666</v>
      </c>
      <c r="L283" s="99">
        <v>1.05</v>
      </c>
      <c r="M283" s="99">
        <v>4.1966666666666663</v>
      </c>
      <c r="N283" s="99">
        <v>3.1766666666666672</v>
      </c>
      <c r="O283" s="99">
        <v>0.54666666666666675</v>
      </c>
      <c r="P283" s="99">
        <v>1.7533333333333332</v>
      </c>
      <c r="Q283" s="99">
        <v>4.1399999999999997</v>
      </c>
      <c r="R283" s="99">
        <v>3.98</v>
      </c>
      <c r="S283" s="99">
        <v>5.1066666666666665</v>
      </c>
      <c r="T283" s="99">
        <v>3.19</v>
      </c>
      <c r="U283" s="99">
        <v>4.706666666666667</v>
      </c>
      <c r="V283" s="99">
        <v>1.2766666666666666</v>
      </c>
      <c r="W283" s="99">
        <v>2.0733333333333333</v>
      </c>
      <c r="X283" s="99">
        <v>1.79</v>
      </c>
      <c r="Y283" s="99">
        <v>19.283333333333335</v>
      </c>
      <c r="Z283" s="99">
        <v>4.9000000000000004</v>
      </c>
      <c r="AA283" s="99">
        <v>2.9333333333333336</v>
      </c>
      <c r="AB283" s="99">
        <v>1.17</v>
      </c>
      <c r="AC283" s="99">
        <v>2.73</v>
      </c>
      <c r="AD283" s="99">
        <v>2.1466666666666665</v>
      </c>
      <c r="AE283" s="92">
        <v>895.40666666666664</v>
      </c>
      <c r="AF283" s="92">
        <v>315797.66666666669</v>
      </c>
      <c r="AG283" s="100">
        <v>4.6683333333334209</v>
      </c>
      <c r="AH283" s="92">
        <v>1228.6994917675204</v>
      </c>
      <c r="AI283" s="99" t="s">
        <v>829</v>
      </c>
      <c r="AJ283" s="99">
        <v>99.071744303652864</v>
      </c>
      <c r="AK283" s="99">
        <v>102.65715526912909</v>
      </c>
      <c r="AL283" s="99">
        <v>201.72889957278196</v>
      </c>
      <c r="AM283" s="99">
        <v>186.4742</v>
      </c>
      <c r="AN283" s="99">
        <v>62.4</v>
      </c>
      <c r="AO283" s="101">
        <v>3.6943333333333328</v>
      </c>
      <c r="AP283" s="99">
        <v>130.63999999999999</v>
      </c>
      <c r="AQ283" s="99">
        <v>199.77666666666667</v>
      </c>
      <c r="AR283" s="99">
        <v>103.33333333333333</v>
      </c>
      <c r="AS283" s="99">
        <v>10.176666666666668</v>
      </c>
      <c r="AT283" s="99">
        <v>485.43333333333339</v>
      </c>
      <c r="AU283" s="99">
        <v>4.79</v>
      </c>
      <c r="AV283" s="99">
        <v>11.033333333333333</v>
      </c>
      <c r="AW283" s="99">
        <v>4.6566666666666672</v>
      </c>
      <c r="AX283" s="99">
        <v>22.916666666666668</v>
      </c>
      <c r="AY283" s="99">
        <v>28.916666666666668</v>
      </c>
      <c r="AZ283" s="99">
        <v>2.6466666666666665</v>
      </c>
      <c r="BA283" s="99">
        <v>1.1033333333333333</v>
      </c>
      <c r="BB283" s="99">
        <v>19.150000000000002</v>
      </c>
      <c r="BC283" s="99">
        <v>32.58</v>
      </c>
      <c r="BD283" s="99">
        <v>29.886666666666667</v>
      </c>
      <c r="BE283" s="99">
        <v>38.440000000000005</v>
      </c>
      <c r="BF283" s="99">
        <v>97.866666666666674</v>
      </c>
      <c r="BG283" s="99">
        <v>4.6372222222222232</v>
      </c>
      <c r="BH283" s="99">
        <v>7.1933333333333325</v>
      </c>
      <c r="BI283" s="99">
        <v>10.776666666666666</v>
      </c>
      <c r="BJ283" s="99">
        <v>2.793333333333333</v>
      </c>
      <c r="BK283" s="99">
        <v>66.896666666666661</v>
      </c>
      <c r="BL283" s="99">
        <v>7.9666666666666659</v>
      </c>
      <c r="BM283" s="99">
        <v>10.183333333333332</v>
      </c>
    </row>
    <row r="284" spans="1:65" x14ac:dyDescent="0.15">
      <c r="A284" s="13">
        <v>5524580300</v>
      </c>
      <c r="B284" s="14" t="s">
        <v>695</v>
      </c>
      <c r="C284" s="14" t="s">
        <v>700</v>
      </c>
      <c r="D284" s="14" t="s">
        <v>701</v>
      </c>
      <c r="E284" s="99">
        <v>15.089999999999998</v>
      </c>
      <c r="F284" s="99">
        <v>4.9833333333333334</v>
      </c>
      <c r="G284" s="99">
        <v>4.9933333333333332</v>
      </c>
      <c r="H284" s="99">
        <v>1.55</v>
      </c>
      <c r="I284" s="99">
        <v>1.0633333333333332</v>
      </c>
      <c r="J284" s="99">
        <v>2.2466666666666666</v>
      </c>
      <c r="K284" s="99">
        <v>1.7366666666666666</v>
      </c>
      <c r="L284" s="99">
        <v>1.1033333333333333</v>
      </c>
      <c r="M284" s="99">
        <v>3.9033333333333338</v>
      </c>
      <c r="N284" s="99">
        <v>2.27</v>
      </c>
      <c r="O284" s="99">
        <v>0.53</v>
      </c>
      <c r="P284" s="99">
        <v>1.71</v>
      </c>
      <c r="Q284" s="99">
        <v>4.0500000000000007</v>
      </c>
      <c r="R284" s="99">
        <v>3.86</v>
      </c>
      <c r="S284" s="99">
        <v>4.0133333333333328</v>
      </c>
      <c r="T284" s="99">
        <v>2.313333333333333</v>
      </c>
      <c r="U284" s="99">
        <v>3.9733333333333332</v>
      </c>
      <c r="V284" s="99">
        <v>1.2</v>
      </c>
      <c r="W284" s="99">
        <v>2.0133333333333332</v>
      </c>
      <c r="X284" s="99">
        <v>1.7166666666666668</v>
      </c>
      <c r="Y284" s="99">
        <v>19.503333333333334</v>
      </c>
      <c r="Z284" s="99">
        <v>4.9066666666666672</v>
      </c>
      <c r="AA284" s="99">
        <v>3.0499999999999994</v>
      </c>
      <c r="AB284" s="99">
        <v>1.0999999999999999</v>
      </c>
      <c r="AC284" s="99">
        <v>2.9499999999999997</v>
      </c>
      <c r="AD284" s="99">
        <v>2.1633333333333336</v>
      </c>
      <c r="AE284" s="92">
        <v>881.48666666666668</v>
      </c>
      <c r="AF284" s="92">
        <v>382340.33333333331</v>
      </c>
      <c r="AG284" s="100">
        <v>4.7216666666666249</v>
      </c>
      <c r="AH284" s="92">
        <v>1494.4437170900226</v>
      </c>
      <c r="AI284" s="99" t="s">
        <v>829</v>
      </c>
      <c r="AJ284" s="99">
        <v>83.06022417222222</v>
      </c>
      <c r="AK284" s="99">
        <v>80.953182946891403</v>
      </c>
      <c r="AL284" s="99">
        <v>164.01340711911362</v>
      </c>
      <c r="AM284" s="99">
        <v>186.9342</v>
      </c>
      <c r="AN284" s="99">
        <v>58.666666666666664</v>
      </c>
      <c r="AO284" s="101">
        <v>3.4536666666666669</v>
      </c>
      <c r="AP284" s="99">
        <v>75.776666666666657</v>
      </c>
      <c r="AQ284" s="99">
        <v>152.75</v>
      </c>
      <c r="AR284" s="99">
        <v>98.666666666666671</v>
      </c>
      <c r="AS284" s="99">
        <v>9.4166666666666661</v>
      </c>
      <c r="AT284" s="99">
        <v>360.94666666666666</v>
      </c>
      <c r="AU284" s="99">
        <v>4.59</v>
      </c>
      <c r="AV284" s="99">
        <v>10.186666666666666</v>
      </c>
      <c r="AW284" s="99">
        <v>4.6566666666666672</v>
      </c>
      <c r="AX284" s="99">
        <v>18.666666666666668</v>
      </c>
      <c r="AY284" s="99">
        <v>27.459999999999997</v>
      </c>
      <c r="AZ284" s="99">
        <v>2.1166666666666667</v>
      </c>
      <c r="BA284" s="99">
        <v>1.01</v>
      </c>
      <c r="BB284" s="99">
        <v>22.083333333333332</v>
      </c>
      <c r="BC284" s="99">
        <v>26.903333333333336</v>
      </c>
      <c r="BD284" s="99">
        <v>21.906666666666666</v>
      </c>
      <c r="BE284" s="99">
        <v>28.996666666666666</v>
      </c>
      <c r="BF284" s="99">
        <v>89.5</v>
      </c>
      <c r="BG284" s="99">
        <v>11.323333333333332</v>
      </c>
      <c r="BH284" s="99">
        <v>13.363333333333335</v>
      </c>
      <c r="BI284" s="99">
        <v>15.916666666666666</v>
      </c>
      <c r="BJ284" s="99">
        <v>2.4966666666666666</v>
      </c>
      <c r="BK284" s="99">
        <v>57.333333333333336</v>
      </c>
      <c r="BL284" s="99">
        <v>9.16</v>
      </c>
      <c r="BM284" s="99">
        <v>10.156666666666666</v>
      </c>
    </row>
    <row r="285" spans="1:65" x14ac:dyDescent="0.15">
      <c r="A285" s="13">
        <v>5531540500</v>
      </c>
      <c r="B285" s="14" t="s">
        <v>695</v>
      </c>
      <c r="C285" s="14" t="s">
        <v>702</v>
      </c>
      <c r="D285" s="14" t="s">
        <v>703</v>
      </c>
      <c r="E285" s="99">
        <v>16.503333333333334</v>
      </c>
      <c r="F285" s="99">
        <v>5.28</v>
      </c>
      <c r="G285" s="99">
        <v>4.96</v>
      </c>
      <c r="H285" s="99">
        <v>1.8033333333333335</v>
      </c>
      <c r="I285" s="99">
        <v>1.2533333333333332</v>
      </c>
      <c r="J285" s="99">
        <v>2.27</v>
      </c>
      <c r="K285" s="99">
        <v>1.8833333333333335</v>
      </c>
      <c r="L285" s="99">
        <v>1.1833333333333333</v>
      </c>
      <c r="M285" s="99">
        <v>4.3533333333333335</v>
      </c>
      <c r="N285" s="99">
        <v>3.2133333333333334</v>
      </c>
      <c r="O285" s="99">
        <v>0.58333333333333337</v>
      </c>
      <c r="P285" s="99">
        <v>1.8433333333333335</v>
      </c>
      <c r="Q285" s="99">
        <v>4.3666666666666663</v>
      </c>
      <c r="R285" s="99">
        <v>3.6033333333333331</v>
      </c>
      <c r="S285" s="99">
        <v>5.26</v>
      </c>
      <c r="T285" s="99">
        <v>3.6133333333333333</v>
      </c>
      <c r="U285" s="99">
        <v>5.3199999999999994</v>
      </c>
      <c r="V285" s="99">
        <v>1.3633333333333333</v>
      </c>
      <c r="W285" s="99">
        <v>2.186666666666667</v>
      </c>
      <c r="X285" s="99">
        <v>2.2400000000000002</v>
      </c>
      <c r="Y285" s="99">
        <v>21.463333333333335</v>
      </c>
      <c r="Z285" s="99">
        <v>5.7566666666666668</v>
      </c>
      <c r="AA285" s="99">
        <v>2.7633333333333332</v>
      </c>
      <c r="AB285" s="99">
        <v>1.8433333333333335</v>
      </c>
      <c r="AC285" s="99">
        <v>2.4300000000000002</v>
      </c>
      <c r="AD285" s="99">
        <v>2.1666666666666665</v>
      </c>
      <c r="AE285" s="92">
        <v>1204.83</v>
      </c>
      <c r="AF285" s="92">
        <v>475954.33333333331</v>
      </c>
      <c r="AG285" s="100">
        <v>4.7344444444445797</v>
      </c>
      <c r="AH285" s="92">
        <v>1861.3414102896131</v>
      </c>
      <c r="AI285" s="99" t="s">
        <v>829</v>
      </c>
      <c r="AJ285" s="99">
        <v>114.01865310964418</v>
      </c>
      <c r="AK285" s="99">
        <v>94.462403991024516</v>
      </c>
      <c r="AL285" s="99">
        <v>208.48105710066869</v>
      </c>
      <c r="AM285" s="99">
        <v>183.66210000000001</v>
      </c>
      <c r="AN285" s="99">
        <v>60.556666666666672</v>
      </c>
      <c r="AO285" s="101">
        <v>3.5923333333333329</v>
      </c>
      <c r="AP285" s="99">
        <v>65.67</v>
      </c>
      <c r="AQ285" s="99">
        <v>207.77666666666667</v>
      </c>
      <c r="AR285" s="99">
        <v>115.44666666666667</v>
      </c>
      <c r="AS285" s="99">
        <v>10.933333333333332</v>
      </c>
      <c r="AT285" s="99">
        <v>489.50666666666666</v>
      </c>
      <c r="AU285" s="99">
        <v>5.4466666666666663</v>
      </c>
      <c r="AV285" s="99">
        <v>10.770000000000001</v>
      </c>
      <c r="AW285" s="99">
        <v>4.2333333333333334</v>
      </c>
      <c r="AX285" s="99">
        <v>23.666666666666668</v>
      </c>
      <c r="AY285" s="99">
        <v>54.446666666666665</v>
      </c>
      <c r="AZ285" s="99">
        <v>2.6566666666666667</v>
      </c>
      <c r="BA285" s="99">
        <v>1.2833333333333334</v>
      </c>
      <c r="BB285" s="99">
        <v>17.733333333333331</v>
      </c>
      <c r="BC285" s="99">
        <v>43.080000000000005</v>
      </c>
      <c r="BD285" s="99">
        <v>26.123333333333335</v>
      </c>
      <c r="BE285" s="99">
        <v>31.02</v>
      </c>
      <c r="BF285" s="99">
        <v>89.426666666666662</v>
      </c>
      <c r="BG285" s="99">
        <v>12.527777777777779</v>
      </c>
      <c r="BH285" s="99">
        <v>11.796666666666667</v>
      </c>
      <c r="BI285" s="99">
        <v>23.776666666666667</v>
      </c>
      <c r="BJ285" s="99">
        <v>2.77</v>
      </c>
      <c r="BK285" s="99">
        <v>59.78</v>
      </c>
      <c r="BL285" s="99">
        <v>8.5466666666666669</v>
      </c>
      <c r="BM285" s="99">
        <v>9.4333333333333353</v>
      </c>
    </row>
    <row r="286" spans="1:65" x14ac:dyDescent="0.15">
      <c r="A286" s="13">
        <v>5549220550</v>
      </c>
      <c r="B286" s="14" t="s">
        <v>695</v>
      </c>
      <c r="C286" s="14" t="s">
        <v>706</v>
      </c>
      <c r="D286" s="14" t="s">
        <v>707</v>
      </c>
      <c r="E286" s="99">
        <v>15.316666666666668</v>
      </c>
      <c r="F286" s="99">
        <v>5.5766666666666671</v>
      </c>
      <c r="G286" s="99">
        <v>5.0766666666666671</v>
      </c>
      <c r="H286" s="99">
        <v>1.9166666666666667</v>
      </c>
      <c r="I286" s="99">
        <v>1.0833333333333333</v>
      </c>
      <c r="J286" s="99">
        <v>2.1533333333333329</v>
      </c>
      <c r="K286" s="99">
        <v>1.7133333333333336</v>
      </c>
      <c r="L286" s="99">
        <v>1.1433333333333333</v>
      </c>
      <c r="M286" s="99">
        <v>4.46</v>
      </c>
      <c r="N286" s="99">
        <v>3.3233333333333328</v>
      </c>
      <c r="O286" s="99">
        <v>0.56000000000000005</v>
      </c>
      <c r="P286" s="99">
        <v>1.6966666666666665</v>
      </c>
      <c r="Q286" s="99">
        <v>3.9466666666666668</v>
      </c>
      <c r="R286" s="99">
        <v>3.8366666666666664</v>
      </c>
      <c r="S286" s="99">
        <v>5.0199999999999996</v>
      </c>
      <c r="T286" s="99">
        <v>3.9033333333333338</v>
      </c>
      <c r="U286" s="99">
        <v>4.3999999999999995</v>
      </c>
      <c r="V286" s="99">
        <v>1.0866666666666667</v>
      </c>
      <c r="W286" s="99">
        <v>2.0933333333333333</v>
      </c>
      <c r="X286" s="99">
        <v>1.8166666666666667</v>
      </c>
      <c r="Y286" s="99">
        <v>20.346666666666664</v>
      </c>
      <c r="Z286" s="99">
        <v>4.7966666666666669</v>
      </c>
      <c r="AA286" s="99">
        <v>3.1466666666666665</v>
      </c>
      <c r="AB286" s="99">
        <v>1.2266666666666666</v>
      </c>
      <c r="AC286" s="99">
        <v>2.46</v>
      </c>
      <c r="AD286" s="99">
        <v>1.9033333333333333</v>
      </c>
      <c r="AE286" s="92">
        <v>933.11</v>
      </c>
      <c r="AF286" s="92">
        <v>374389</v>
      </c>
      <c r="AG286" s="100">
        <v>4.938500000000051</v>
      </c>
      <c r="AH286" s="92">
        <v>1493.6486376160462</v>
      </c>
      <c r="AI286" s="99" t="s">
        <v>829</v>
      </c>
      <c r="AJ286" s="99">
        <v>73.42046194444444</v>
      </c>
      <c r="AK286" s="99">
        <v>104.88551391157553</v>
      </c>
      <c r="AL286" s="99">
        <v>178.30597585601998</v>
      </c>
      <c r="AM286" s="99">
        <v>186.45420000000001</v>
      </c>
      <c r="AN286" s="99">
        <v>45.860000000000007</v>
      </c>
      <c r="AO286" s="101">
        <v>3.5996666666666663</v>
      </c>
      <c r="AP286" s="99">
        <v>251.09</v>
      </c>
      <c r="AQ286" s="99">
        <v>207.69999999999996</v>
      </c>
      <c r="AR286" s="99">
        <v>103.5</v>
      </c>
      <c r="AS286" s="99">
        <v>10.746666666666668</v>
      </c>
      <c r="AT286" s="99">
        <v>482.50333333333333</v>
      </c>
      <c r="AU286" s="99">
        <v>4.123333333333334</v>
      </c>
      <c r="AV286" s="99">
        <v>11.01</v>
      </c>
      <c r="AW286" s="99">
        <v>4.3566666666666665</v>
      </c>
      <c r="AX286" s="99">
        <v>17.150000000000002</v>
      </c>
      <c r="AY286" s="99">
        <v>28</v>
      </c>
      <c r="AZ286" s="99">
        <v>2.2599999999999998</v>
      </c>
      <c r="BA286" s="99">
        <v>1.1033333333333333</v>
      </c>
      <c r="BB286" s="99">
        <v>25.686666666666667</v>
      </c>
      <c r="BC286" s="99">
        <v>13.046666666666667</v>
      </c>
      <c r="BD286" s="99">
        <v>14.133333333333333</v>
      </c>
      <c r="BE286" s="99">
        <v>16.983333333333334</v>
      </c>
      <c r="BF286" s="99">
        <v>95</v>
      </c>
      <c r="BG286" s="99">
        <v>5.9444444444444438</v>
      </c>
      <c r="BH286" s="99">
        <v>9.3333333333333339</v>
      </c>
      <c r="BI286" s="99">
        <v>10</v>
      </c>
      <c r="BJ286" s="99">
        <v>2.3700000000000006</v>
      </c>
      <c r="BK286" s="99">
        <v>61.976666666666667</v>
      </c>
      <c r="BL286" s="99">
        <v>8.2433333333333341</v>
      </c>
      <c r="BM286" s="99">
        <v>4.1800000000000006</v>
      </c>
    </row>
    <row r="287" spans="1:65" x14ac:dyDescent="0.15">
      <c r="A287" s="13">
        <v>5533340580</v>
      </c>
      <c r="B287" s="14" t="s">
        <v>695</v>
      </c>
      <c r="C287" s="14" t="s">
        <v>704</v>
      </c>
      <c r="D287" s="14" t="s">
        <v>705</v>
      </c>
      <c r="E287" s="99">
        <v>15.29</v>
      </c>
      <c r="F287" s="99">
        <v>4.9833333333333334</v>
      </c>
      <c r="G287" s="99">
        <v>4.8533333333333326</v>
      </c>
      <c r="H287" s="99">
        <v>1.5666666666666667</v>
      </c>
      <c r="I287" s="99">
        <v>1.0899999999999999</v>
      </c>
      <c r="J287" s="99">
        <v>2.52</v>
      </c>
      <c r="K287" s="99">
        <v>2.1800000000000002</v>
      </c>
      <c r="L287" s="99">
        <v>1.1500000000000001</v>
      </c>
      <c r="M287" s="99">
        <v>4.2299999999999995</v>
      </c>
      <c r="N287" s="99">
        <v>2.8599999999999994</v>
      </c>
      <c r="O287" s="99">
        <v>0.6</v>
      </c>
      <c r="P287" s="99">
        <v>1.7766666666666666</v>
      </c>
      <c r="Q287" s="99">
        <v>3.7266666666666666</v>
      </c>
      <c r="R287" s="99">
        <v>3.7666666666666671</v>
      </c>
      <c r="S287" s="99">
        <v>4.12</v>
      </c>
      <c r="T287" s="99">
        <v>2.6266666666666669</v>
      </c>
      <c r="U287" s="99">
        <v>5.0599999999999996</v>
      </c>
      <c r="V287" s="99">
        <v>1.2233333333333334</v>
      </c>
      <c r="W287" s="99">
        <v>2.1266666666666665</v>
      </c>
      <c r="X287" s="99">
        <v>1.9266666666666667</v>
      </c>
      <c r="Y287" s="99">
        <v>20.536666666666665</v>
      </c>
      <c r="Z287" s="99">
        <v>4.3866666666666667</v>
      </c>
      <c r="AA287" s="99">
        <v>2.8633333333333333</v>
      </c>
      <c r="AB287" s="99">
        <v>1.17</v>
      </c>
      <c r="AC287" s="99">
        <v>3.2833333333333332</v>
      </c>
      <c r="AD287" s="99">
        <v>2.33</v>
      </c>
      <c r="AE287" s="92">
        <v>1480.5566666666666</v>
      </c>
      <c r="AF287" s="92">
        <v>432791</v>
      </c>
      <c r="AG287" s="100">
        <v>4.7502666666666755</v>
      </c>
      <c r="AH287" s="92">
        <v>1694.9705730629848</v>
      </c>
      <c r="AI287" s="99" t="s">
        <v>829</v>
      </c>
      <c r="AJ287" s="99">
        <v>104.39953774444444</v>
      </c>
      <c r="AK287" s="99">
        <v>98.250830763142574</v>
      </c>
      <c r="AL287" s="99">
        <v>202.65036850758702</v>
      </c>
      <c r="AM287" s="99">
        <v>186.1842</v>
      </c>
      <c r="AN287" s="99">
        <v>51.910000000000004</v>
      </c>
      <c r="AO287" s="101">
        <v>3.6560000000000001</v>
      </c>
      <c r="AP287" s="99">
        <v>75</v>
      </c>
      <c r="AQ287" s="99">
        <v>181.86333333333332</v>
      </c>
      <c r="AR287" s="99">
        <v>123.58333333333333</v>
      </c>
      <c r="AS287" s="99">
        <v>9.94</v>
      </c>
      <c r="AT287" s="99">
        <v>451.24</v>
      </c>
      <c r="AU287" s="99">
        <v>4.88</v>
      </c>
      <c r="AV287" s="99">
        <v>13.75</v>
      </c>
      <c r="AW287" s="99">
        <v>4.5433333333333339</v>
      </c>
      <c r="AX287" s="99">
        <v>24.533333333333331</v>
      </c>
      <c r="AY287" s="99">
        <v>37.700000000000003</v>
      </c>
      <c r="AZ287" s="99">
        <v>2.56</v>
      </c>
      <c r="BA287" s="99">
        <v>1.1066666666666665</v>
      </c>
      <c r="BB287" s="99">
        <v>16.256666666666664</v>
      </c>
      <c r="BC287" s="99">
        <v>33.640000000000008</v>
      </c>
      <c r="BD287" s="99">
        <v>27.046666666666667</v>
      </c>
      <c r="BE287" s="99">
        <v>30.166666666666668</v>
      </c>
      <c r="BF287" s="99">
        <v>64.656666666666666</v>
      </c>
      <c r="BG287" s="99">
        <v>7.0277777777777786</v>
      </c>
      <c r="BH287" s="99">
        <v>13.36</v>
      </c>
      <c r="BI287" s="99">
        <v>16.466666666666669</v>
      </c>
      <c r="BJ287" s="99">
        <v>3.17</v>
      </c>
      <c r="BK287" s="99">
        <v>52.773333333333333</v>
      </c>
      <c r="BL287" s="99">
        <v>8.0566666666666666</v>
      </c>
      <c r="BM287" s="99">
        <v>8.5666666666666664</v>
      </c>
    </row>
    <row r="288" spans="1:65" x14ac:dyDescent="0.15">
      <c r="A288" s="13">
        <v>5616220100</v>
      </c>
      <c r="B288" s="14" t="s">
        <v>708</v>
      </c>
      <c r="C288" s="14" t="s">
        <v>709</v>
      </c>
      <c r="D288" s="14" t="s">
        <v>710</v>
      </c>
      <c r="E288" s="99">
        <v>11.573333333333332</v>
      </c>
      <c r="F288" s="99">
        <v>5.6866666666666674</v>
      </c>
      <c r="G288" s="99">
        <v>4.6866666666666665</v>
      </c>
      <c r="H288" s="99">
        <v>1.3033333333333335</v>
      </c>
      <c r="I288" s="99">
        <v>1.1100000000000001</v>
      </c>
      <c r="J288" s="99">
        <v>2.2866666666666666</v>
      </c>
      <c r="K288" s="99">
        <v>2.313333333333333</v>
      </c>
      <c r="L288" s="99">
        <v>1.2866666666666666</v>
      </c>
      <c r="M288" s="99">
        <v>4.5</v>
      </c>
      <c r="N288" s="99">
        <v>3.3599999999999994</v>
      </c>
      <c r="O288" s="99">
        <v>0.69666666666666666</v>
      </c>
      <c r="P288" s="99">
        <v>1.7133333333333336</v>
      </c>
      <c r="Q288" s="99">
        <v>3.8700000000000006</v>
      </c>
      <c r="R288" s="99">
        <v>3.8699999999999997</v>
      </c>
      <c r="S288" s="99">
        <v>5.7766666666666664</v>
      </c>
      <c r="T288" s="99">
        <v>3.3699999999999997</v>
      </c>
      <c r="U288" s="99">
        <v>4.6099999999999994</v>
      </c>
      <c r="V288" s="99">
        <v>1.3333333333333333</v>
      </c>
      <c r="W288" s="99">
        <v>2.0733333333333337</v>
      </c>
      <c r="X288" s="99">
        <v>2.1166666666666667</v>
      </c>
      <c r="Y288" s="99">
        <v>18.776666666666667</v>
      </c>
      <c r="Z288" s="99">
        <v>6.3133333333333335</v>
      </c>
      <c r="AA288" s="99">
        <v>3.0666666666666664</v>
      </c>
      <c r="AB288" s="99">
        <v>1.5599999999999998</v>
      </c>
      <c r="AC288" s="99">
        <v>3.0966666666666671</v>
      </c>
      <c r="AD288" s="99">
        <v>2.0866666666666664</v>
      </c>
      <c r="AE288" s="92">
        <v>893.25</v>
      </c>
      <c r="AF288" s="92">
        <v>352439.33333333331</v>
      </c>
      <c r="AG288" s="100">
        <v>5.2158333333333609</v>
      </c>
      <c r="AH288" s="92">
        <v>1453.4775614897783</v>
      </c>
      <c r="AI288" s="99" t="s">
        <v>829</v>
      </c>
      <c r="AJ288" s="99">
        <v>64.634752177777784</v>
      </c>
      <c r="AK288" s="99">
        <v>74.255679324338232</v>
      </c>
      <c r="AL288" s="99">
        <v>138.89043150211603</v>
      </c>
      <c r="AM288" s="99">
        <v>184.07194999999999</v>
      </c>
      <c r="AN288" s="99">
        <v>38</v>
      </c>
      <c r="AO288" s="101">
        <v>3.8373333333333335</v>
      </c>
      <c r="AP288" s="99">
        <v>178.80000000000004</v>
      </c>
      <c r="AQ288" s="99">
        <v>112</v>
      </c>
      <c r="AR288" s="99">
        <v>99</v>
      </c>
      <c r="AS288" s="99">
        <v>10.336666666666668</v>
      </c>
      <c r="AT288" s="99">
        <v>377</v>
      </c>
      <c r="AU288" s="99">
        <v>5.07</v>
      </c>
      <c r="AV288" s="99">
        <v>10.523333333333333</v>
      </c>
      <c r="AW288" s="99">
        <v>4.5966666666666667</v>
      </c>
      <c r="AX288" s="99">
        <v>24.243333333333329</v>
      </c>
      <c r="AY288" s="99">
        <v>32.246666666666663</v>
      </c>
      <c r="AZ288" s="99">
        <v>3.53</v>
      </c>
      <c r="BA288" s="99">
        <v>1.1533333333333333</v>
      </c>
      <c r="BB288" s="99">
        <v>13.316666666666668</v>
      </c>
      <c r="BC288" s="99">
        <v>30.826666666666664</v>
      </c>
      <c r="BD288" s="99">
        <v>23.793333333333333</v>
      </c>
      <c r="BE288" s="99">
        <v>26.790000000000003</v>
      </c>
      <c r="BF288" s="99">
        <v>120</v>
      </c>
      <c r="BG288" s="99">
        <v>12.189444444444446</v>
      </c>
      <c r="BH288" s="99">
        <v>10.853333333333333</v>
      </c>
      <c r="BI288" s="99">
        <v>12.333333333333334</v>
      </c>
      <c r="BJ288" s="99">
        <v>2.5</v>
      </c>
      <c r="BK288" s="99">
        <v>41.75</v>
      </c>
      <c r="BL288" s="99">
        <v>10.456666666666665</v>
      </c>
      <c r="BM288" s="99">
        <v>12.493333333333332</v>
      </c>
    </row>
    <row r="289" spans="1:65" x14ac:dyDescent="0.15">
      <c r="A289" s="13">
        <v>5616940300</v>
      </c>
      <c r="B289" s="14" t="s">
        <v>708</v>
      </c>
      <c r="C289" s="14" t="s">
        <v>869</v>
      </c>
      <c r="D289" s="14" t="s">
        <v>870</v>
      </c>
      <c r="E289" s="99">
        <v>14.246666666666668</v>
      </c>
      <c r="F289" s="99">
        <v>5.31</v>
      </c>
      <c r="G289" s="99">
        <v>4.6999999999999993</v>
      </c>
      <c r="H289" s="99">
        <v>1.6300000000000001</v>
      </c>
      <c r="I289" s="99">
        <v>1.0833333333333333</v>
      </c>
      <c r="J289" s="99">
        <v>2.4700000000000002</v>
      </c>
      <c r="K289" s="99">
        <v>1.9100000000000001</v>
      </c>
      <c r="L289" s="99">
        <v>1.2733333333333334</v>
      </c>
      <c r="M289" s="99">
        <v>4.7399999999999993</v>
      </c>
      <c r="N289" s="99">
        <v>3.22</v>
      </c>
      <c r="O289" s="99">
        <v>0.75</v>
      </c>
      <c r="P289" s="99">
        <v>1.7966666666666666</v>
      </c>
      <c r="Q289" s="99">
        <v>3.7566666666666664</v>
      </c>
      <c r="R289" s="99">
        <v>3.9366666666666661</v>
      </c>
      <c r="S289" s="99">
        <v>5.003333333333333</v>
      </c>
      <c r="T289" s="99">
        <v>3.6299999999999994</v>
      </c>
      <c r="U289" s="99">
        <v>4.9733333333333336</v>
      </c>
      <c r="V289" s="99">
        <v>1.2566666666666666</v>
      </c>
      <c r="W289" s="99">
        <v>2.0433333333333334</v>
      </c>
      <c r="X289" s="99">
        <v>2.2233333333333332</v>
      </c>
      <c r="Y289" s="99">
        <v>21.62</v>
      </c>
      <c r="Z289" s="99">
        <v>6.0766666666666671</v>
      </c>
      <c r="AA289" s="99">
        <v>3.0666666666666664</v>
      </c>
      <c r="AB289" s="99">
        <v>1.6966666666666665</v>
      </c>
      <c r="AC289" s="99">
        <v>3.0500000000000003</v>
      </c>
      <c r="AD289" s="99">
        <v>2.2133333333333329</v>
      </c>
      <c r="AE289" s="92">
        <v>1031.5</v>
      </c>
      <c r="AF289" s="92">
        <v>408455.33333333331</v>
      </c>
      <c r="AG289" s="100">
        <v>5.2638888888888786</v>
      </c>
      <c r="AH289" s="92">
        <v>1697.6187575660333</v>
      </c>
      <c r="AI289" s="99" t="s">
        <v>829</v>
      </c>
      <c r="AJ289" s="99">
        <v>66.653833898340793</v>
      </c>
      <c r="AK289" s="99">
        <v>56.928437978741727</v>
      </c>
      <c r="AL289" s="99">
        <v>123.58227187708252</v>
      </c>
      <c r="AM289" s="99">
        <v>177.57226666666665</v>
      </c>
      <c r="AN289" s="99">
        <v>53.266666666666673</v>
      </c>
      <c r="AO289" s="101">
        <v>3.8880000000000003</v>
      </c>
      <c r="AP289" s="99">
        <v>163.41333333333333</v>
      </c>
      <c r="AQ289" s="99">
        <v>120.39999999999999</v>
      </c>
      <c r="AR289" s="99">
        <v>104.80666666666667</v>
      </c>
      <c r="AS289" s="99">
        <v>10.29</v>
      </c>
      <c r="AT289" s="99">
        <v>381.69333333333333</v>
      </c>
      <c r="AU289" s="99">
        <v>4.706666666666667</v>
      </c>
      <c r="AV289" s="99">
        <v>11.14</v>
      </c>
      <c r="AW289" s="99">
        <v>4.5766666666666671</v>
      </c>
      <c r="AX289" s="99">
        <v>28.036666666666665</v>
      </c>
      <c r="AY289" s="99">
        <v>31.786666666666665</v>
      </c>
      <c r="AZ289" s="99">
        <v>2.4</v>
      </c>
      <c r="BA289" s="99">
        <v>0.98999999999999988</v>
      </c>
      <c r="BB289" s="99">
        <v>13.203333333333333</v>
      </c>
      <c r="BC289" s="99">
        <v>52.873333333333335</v>
      </c>
      <c r="BD289" s="99">
        <v>27.216666666666669</v>
      </c>
      <c r="BE289" s="99">
        <v>38.660000000000004</v>
      </c>
      <c r="BF289" s="99">
        <v>86.966666666666654</v>
      </c>
      <c r="BG289" s="99">
        <v>14.019444444444444</v>
      </c>
      <c r="BH289" s="99">
        <v>9.4833333333333343</v>
      </c>
      <c r="BI289" s="99">
        <v>14.333333333333334</v>
      </c>
      <c r="BJ289" s="99">
        <v>2.6233333333333335</v>
      </c>
      <c r="BK289" s="99">
        <v>52.213333333333331</v>
      </c>
      <c r="BL289" s="99">
        <v>10.426666666666668</v>
      </c>
      <c r="BM289" s="99">
        <v>12.123333333333333</v>
      </c>
    </row>
    <row r="290" spans="1:65" x14ac:dyDescent="0.15">
      <c r="A290" s="13">
        <v>5629660500</v>
      </c>
      <c r="B290" s="14" t="s">
        <v>708</v>
      </c>
      <c r="C290" s="14" t="s">
        <v>711</v>
      </c>
      <c r="D290" s="14" t="s">
        <v>712</v>
      </c>
      <c r="E290" s="99">
        <v>11.89</v>
      </c>
      <c r="F290" s="99">
        <v>5.503333333333333</v>
      </c>
      <c r="G290" s="99">
        <v>4.9466666666666663</v>
      </c>
      <c r="H290" s="99">
        <v>1.8733333333333331</v>
      </c>
      <c r="I290" s="99">
        <v>1.1833333333333333</v>
      </c>
      <c r="J290" s="99">
        <v>2.36</v>
      </c>
      <c r="K290" s="99">
        <v>2.23</v>
      </c>
      <c r="L290" s="99">
        <v>1.2533333333333332</v>
      </c>
      <c r="M290" s="99">
        <v>4.6999999999999993</v>
      </c>
      <c r="N290" s="99">
        <v>3.4233333333333333</v>
      </c>
      <c r="O290" s="99">
        <v>0.68333333333333324</v>
      </c>
      <c r="P290" s="99">
        <v>1.8733333333333333</v>
      </c>
      <c r="Q290" s="99">
        <v>3.8800000000000003</v>
      </c>
      <c r="R290" s="99">
        <v>4.2699999999999996</v>
      </c>
      <c r="S290" s="99">
        <v>5.6133333333333342</v>
      </c>
      <c r="T290" s="99">
        <v>4.1366666666666667</v>
      </c>
      <c r="U290" s="99">
        <v>4.09</v>
      </c>
      <c r="V290" s="99">
        <v>1.2999999999999998</v>
      </c>
      <c r="W290" s="99">
        <v>1.9966666666666668</v>
      </c>
      <c r="X290" s="99">
        <v>1.9633333333333336</v>
      </c>
      <c r="Y290" s="99">
        <v>21.146666666666665</v>
      </c>
      <c r="Z290" s="99">
        <v>6.1333333333333329</v>
      </c>
      <c r="AA290" s="99">
        <v>3.23</v>
      </c>
      <c r="AB290" s="99">
        <v>1.9566666666666668</v>
      </c>
      <c r="AC290" s="99">
        <v>2.7366666666666668</v>
      </c>
      <c r="AD290" s="99">
        <v>2.1233333333333335</v>
      </c>
      <c r="AE290" s="92">
        <v>958.36333333333334</v>
      </c>
      <c r="AF290" s="92">
        <v>367220.33333333331</v>
      </c>
      <c r="AG290" s="100">
        <v>5.2152777777777741</v>
      </c>
      <c r="AH290" s="92">
        <v>1518.6148713618938</v>
      </c>
      <c r="AI290" s="99" t="s">
        <v>829</v>
      </c>
      <c r="AJ290" s="99">
        <v>66.004339377777782</v>
      </c>
      <c r="AK290" s="99">
        <v>60.943499825541863</v>
      </c>
      <c r="AL290" s="99">
        <v>126.94783920331965</v>
      </c>
      <c r="AM290" s="99">
        <v>185.57194999999999</v>
      </c>
      <c r="AN290" s="99">
        <v>72.3</v>
      </c>
      <c r="AO290" s="101">
        <v>3.7206666666666663</v>
      </c>
      <c r="AP290" s="99">
        <v>164.78333333333333</v>
      </c>
      <c r="AQ290" s="99">
        <v>109.99666666666667</v>
      </c>
      <c r="AR290" s="99">
        <v>107.65666666666668</v>
      </c>
      <c r="AS290" s="99">
        <v>10.743333333333334</v>
      </c>
      <c r="AT290" s="99">
        <v>412.87666666666672</v>
      </c>
      <c r="AU290" s="99">
        <v>5.09</v>
      </c>
      <c r="AV290" s="99">
        <v>11.530000000000001</v>
      </c>
      <c r="AW290" s="99">
        <v>4.583333333333333</v>
      </c>
      <c r="AX290" s="99">
        <v>27.306666666666668</v>
      </c>
      <c r="AY290" s="99">
        <v>37.426666666666669</v>
      </c>
      <c r="AZ290" s="99">
        <v>3.1833333333333336</v>
      </c>
      <c r="BA290" s="99">
        <v>1.1399999999999999</v>
      </c>
      <c r="BB290" s="99">
        <v>16.026666666666667</v>
      </c>
      <c r="BC290" s="99">
        <v>32.086666666666666</v>
      </c>
      <c r="BD290" s="99">
        <v>25.593333333333334</v>
      </c>
      <c r="BE290" s="99">
        <v>36.64</v>
      </c>
      <c r="BF290" s="99">
        <v>80.680000000000007</v>
      </c>
      <c r="BG290" s="99">
        <v>16.25</v>
      </c>
      <c r="BH290" s="99">
        <v>10.843333333333334</v>
      </c>
      <c r="BI290" s="99">
        <v>13</v>
      </c>
      <c r="BJ290" s="99">
        <v>2.4333333333333336</v>
      </c>
      <c r="BK290" s="99">
        <v>44.919999999999995</v>
      </c>
      <c r="BL290" s="99">
        <v>10.07</v>
      </c>
      <c r="BM290" s="99">
        <v>11.533333333333331</v>
      </c>
    </row>
    <row r="291" spans="1:65" x14ac:dyDescent="0.15">
      <c r="A291" s="13">
        <v>7241980700</v>
      </c>
      <c r="B291" s="14" t="s">
        <v>713</v>
      </c>
      <c r="C291" s="14" t="s">
        <v>871</v>
      </c>
      <c r="D291" s="14" t="s">
        <v>872</v>
      </c>
      <c r="E291" s="99">
        <v>12.020000000000001</v>
      </c>
      <c r="F291" s="99">
        <v>4.43</v>
      </c>
      <c r="G291" s="99">
        <v>4.8566666666666665</v>
      </c>
      <c r="H291" s="99">
        <v>1.68</v>
      </c>
      <c r="I291" s="99">
        <v>1.3</v>
      </c>
      <c r="J291" s="99">
        <v>3.5233333333333334</v>
      </c>
      <c r="K291" s="99">
        <v>2.7000000000000006</v>
      </c>
      <c r="L291" s="99">
        <v>2.8133333333333339</v>
      </c>
      <c r="M291" s="99">
        <v>4.7866666666666662</v>
      </c>
      <c r="N291" s="99">
        <v>3.2866666666666666</v>
      </c>
      <c r="O291" s="99">
        <v>0.89666666666666661</v>
      </c>
      <c r="P291" s="99">
        <v>2.5733333333333333</v>
      </c>
      <c r="Q291" s="99">
        <v>3.7533333333333334</v>
      </c>
      <c r="R291" s="99">
        <v>4.4866666666666672</v>
      </c>
      <c r="S291" s="99">
        <v>4.9466666666666663</v>
      </c>
      <c r="T291" s="99">
        <v>3.9833333333333329</v>
      </c>
      <c r="U291" s="99">
        <v>4.793333333333333</v>
      </c>
      <c r="V291" s="99">
        <v>1.8699999999999999</v>
      </c>
      <c r="W291" s="99">
        <v>2.69</v>
      </c>
      <c r="X291" s="99">
        <v>2.6999999999999997</v>
      </c>
      <c r="Y291" s="99">
        <v>26.606666666666666</v>
      </c>
      <c r="Z291" s="99">
        <v>5.3866666666666667</v>
      </c>
      <c r="AA291" s="99">
        <v>5.0599999999999996</v>
      </c>
      <c r="AB291" s="99">
        <v>2.1133333333333333</v>
      </c>
      <c r="AC291" s="99">
        <v>3.58</v>
      </c>
      <c r="AD291" s="99">
        <v>1.1766666666666667</v>
      </c>
      <c r="AE291" s="92">
        <v>1172.9166666666667</v>
      </c>
      <c r="AF291" s="92">
        <v>350420.33333333331</v>
      </c>
      <c r="AG291" s="100">
        <v>4.5908888888889363</v>
      </c>
      <c r="AH291" s="92">
        <v>1355.3209342123885</v>
      </c>
      <c r="AI291" s="99">
        <v>356.86005419357804</v>
      </c>
      <c r="AJ291" s="99" t="s">
        <v>829</v>
      </c>
      <c r="AK291" s="99" t="s">
        <v>829</v>
      </c>
      <c r="AL291" s="99">
        <v>356.86005419357804</v>
      </c>
      <c r="AM291" s="99">
        <v>189.82919999999999</v>
      </c>
      <c r="AN291" s="99">
        <v>36.093333333333334</v>
      </c>
      <c r="AO291" s="101">
        <v>3.9203333333333332</v>
      </c>
      <c r="AP291" s="99">
        <v>51.786666666666669</v>
      </c>
      <c r="AQ291" s="99">
        <v>36.606666666666662</v>
      </c>
      <c r="AR291" s="99">
        <v>78.489999999999995</v>
      </c>
      <c r="AS291" s="99">
        <v>10.916666666666666</v>
      </c>
      <c r="AT291" s="99">
        <v>582.80666666666673</v>
      </c>
      <c r="AU291" s="99">
        <v>4.0566666666666666</v>
      </c>
      <c r="AV291" s="99">
        <v>12.116666666666667</v>
      </c>
      <c r="AW291" s="99">
        <v>5.29</v>
      </c>
      <c r="AX291" s="99">
        <v>22.933333333333334</v>
      </c>
      <c r="AY291" s="99">
        <v>60.949999999999996</v>
      </c>
      <c r="AZ291" s="99">
        <v>2.436666666666667</v>
      </c>
      <c r="BA291" s="99">
        <v>1.5433333333333332</v>
      </c>
      <c r="BB291" s="99">
        <v>10.31</v>
      </c>
      <c r="BC291" s="99">
        <v>46.303333333333342</v>
      </c>
      <c r="BD291" s="99">
        <v>39.376666666666665</v>
      </c>
      <c r="BE291" s="99">
        <v>36.410000000000004</v>
      </c>
      <c r="BF291" s="99">
        <v>48.233333333333327</v>
      </c>
      <c r="BG291" s="99">
        <v>5.2955555555555556</v>
      </c>
      <c r="BH291" s="99">
        <v>8.2833333333333332</v>
      </c>
      <c r="BI291" s="99">
        <v>19.113333333333333</v>
      </c>
      <c r="BJ291" s="99">
        <v>4.7266666666666666</v>
      </c>
      <c r="BK291" s="99">
        <v>29.733333333333334</v>
      </c>
      <c r="BL291" s="99">
        <v>10.11</v>
      </c>
      <c r="BM291" s="99">
        <v>11.173333333333334</v>
      </c>
    </row>
    <row r="292" spans="1:65" x14ac:dyDescent="0.15">
      <c r="A292" s="13"/>
      <c r="B292" s="14"/>
      <c r="C292" s="14"/>
      <c r="D292" s="14"/>
      <c r="E292" s="99"/>
      <c r="F292" s="99"/>
      <c r="G292" s="99"/>
      <c r="H292" s="99"/>
      <c r="I292" s="99"/>
      <c r="J292" s="99"/>
      <c r="K292" s="99"/>
      <c r="L292" s="99"/>
      <c r="M292" s="99"/>
      <c r="N292" s="99"/>
      <c r="O292" s="99"/>
      <c r="P292" s="99"/>
      <c r="Q292" s="99"/>
      <c r="R292" s="99"/>
      <c r="S292" s="99"/>
      <c r="T292" s="99"/>
      <c r="U292" s="99"/>
      <c r="V292" s="99"/>
      <c r="W292" s="99"/>
      <c r="X292" s="99"/>
      <c r="Y292" s="99"/>
      <c r="Z292" s="99"/>
      <c r="AA292" s="99"/>
      <c r="AB292" s="99"/>
      <c r="AC292" s="99"/>
      <c r="AD292" s="99"/>
      <c r="AE292" s="92"/>
      <c r="AF292" s="92"/>
      <c r="AG292" s="100"/>
      <c r="AH292" s="92"/>
      <c r="AI292" s="99"/>
      <c r="AJ292" s="99"/>
      <c r="AK292" s="99"/>
      <c r="AL292" s="99"/>
      <c r="AM292" s="99"/>
      <c r="AN292" s="99"/>
      <c r="AO292" s="101"/>
      <c r="AP292" s="99"/>
      <c r="AQ292" s="99"/>
      <c r="AR292" s="99"/>
      <c r="AS292" s="99"/>
      <c r="AT292" s="99"/>
      <c r="AU292" s="99"/>
      <c r="AV292" s="99"/>
      <c r="AW292" s="99"/>
      <c r="AX292" s="99"/>
      <c r="AY292" s="99"/>
      <c r="AZ292" s="99"/>
      <c r="BA292" s="99"/>
      <c r="BB292" s="99"/>
      <c r="BC292" s="99"/>
      <c r="BD292" s="99"/>
      <c r="BE292" s="99"/>
      <c r="BF292" s="99"/>
      <c r="BG292" s="99"/>
      <c r="BH292" s="99"/>
      <c r="BI292" s="99"/>
      <c r="BJ292" s="99"/>
      <c r="BK292" s="99"/>
      <c r="BL292" s="99"/>
      <c r="BM292" s="99"/>
    </row>
    <row r="293" spans="1:65" x14ac:dyDescent="0.15">
      <c r="A293" s="13"/>
      <c r="B293" s="14"/>
      <c r="C293" s="14"/>
      <c r="D293" s="14"/>
      <c r="E293" s="99"/>
      <c r="F293" s="99"/>
      <c r="G293" s="99"/>
      <c r="H293" s="99"/>
      <c r="I293" s="99"/>
      <c r="J293" s="99"/>
      <c r="K293" s="99"/>
      <c r="L293" s="99"/>
      <c r="M293" s="99"/>
      <c r="N293" s="99"/>
      <c r="O293" s="99"/>
      <c r="P293" s="99"/>
      <c r="Q293" s="99"/>
      <c r="R293" s="99"/>
      <c r="S293" s="99"/>
      <c r="T293" s="99"/>
      <c r="U293" s="99"/>
      <c r="V293" s="99"/>
      <c r="W293" s="99"/>
      <c r="X293" s="99"/>
      <c r="Y293" s="99"/>
      <c r="Z293" s="99"/>
      <c r="AA293" s="99"/>
      <c r="AB293" s="99"/>
      <c r="AC293" s="99"/>
      <c r="AD293" s="99"/>
      <c r="AE293" s="92"/>
      <c r="AF293" s="92"/>
      <c r="AG293" s="100"/>
      <c r="AH293" s="92"/>
      <c r="AI293" s="99"/>
      <c r="AJ293" s="99"/>
      <c r="AK293" s="99"/>
      <c r="AL293" s="99"/>
      <c r="AM293" s="99"/>
      <c r="AN293" s="99"/>
      <c r="AO293" s="101"/>
      <c r="AP293" s="99"/>
      <c r="AQ293" s="99"/>
      <c r="AR293" s="99"/>
      <c r="AS293" s="99"/>
      <c r="AT293" s="99"/>
      <c r="AU293" s="99"/>
      <c r="AV293" s="99"/>
      <c r="AW293" s="99"/>
      <c r="AX293" s="99"/>
      <c r="AY293" s="99"/>
      <c r="AZ293" s="99"/>
      <c r="BA293" s="99"/>
      <c r="BB293" s="99"/>
      <c r="BC293" s="99"/>
      <c r="BD293" s="99"/>
      <c r="BE293" s="99"/>
      <c r="BF293" s="99"/>
      <c r="BG293" s="99"/>
      <c r="BH293" s="99"/>
      <c r="BI293" s="99"/>
      <c r="BJ293" s="99"/>
      <c r="BK293" s="99"/>
      <c r="BL293" s="99"/>
      <c r="BM293" s="99"/>
    </row>
    <row r="294" spans="1:65" x14ac:dyDescent="0.15">
      <c r="B294" s="12" t="s">
        <v>806</v>
      </c>
      <c r="D294" s="12" t="s">
        <v>873</v>
      </c>
    </row>
    <row r="295" spans="1:65" x14ac:dyDescent="0.15">
      <c r="D295" t="s">
        <v>807</v>
      </c>
      <c r="E295">
        <v>286</v>
      </c>
      <c r="F295">
        <v>286</v>
      </c>
      <c r="G295">
        <v>286</v>
      </c>
      <c r="H295">
        <v>286</v>
      </c>
      <c r="I295">
        <v>286</v>
      </c>
      <c r="J295">
        <v>286</v>
      </c>
      <c r="K295">
        <v>286</v>
      </c>
      <c r="L295">
        <v>286</v>
      </c>
      <c r="M295">
        <v>286</v>
      </c>
      <c r="N295">
        <v>286</v>
      </c>
      <c r="O295">
        <v>286</v>
      </c>
      <c r="P295">
        <v>286</v>
      </c>
      <c r="Q295">
        <v>286</v>
      </c>
      <c r="R295">
        <v>286</v>
      </c>
      <c r="S295">
        <v>286</v>
      </c>
      <c r="T295">
        <v>286</v>
      </c>
      <c r="U295">
        <v>286</v>
      </c>
      <c r="V295">
        <v>286</v>
      </c>
      <c r="W295">
        <v>286</v>
      </c>
      <c r="X295">
        <v>286</v>
      </c>
      <c r="Y295">
        <v>286</v>
      </c>
      <c r="Z295">
        <v>286</v>
      </c>
      <c r="AA295">
        <v>286</v>
      </c>
      <c r="AB295">
        <v>286</v>
      </c>
      <c r="AC295">
        <v>286</v>
      </c>
      <c r="AD295">
        <v>286</v>
      </c>
      <c r="AE295">
        <v>286</v>
      </c>
      <c r="AF295">
        <v>286</v>
      </c>
      <c r="AG295">
        <v>286</v>
      </c>
      <c r="AH295">
        <v>286</v>
      </c>
      <c r="AI295">
        <v>41</v>
      </c>
      <c r="AJ295">
        <v>245</v>
      </c>
      <c r="AK295">
        <v>245</v>
      </c>
      <c r="AL295">
        <v>286</v>
      </c>
      <c r="AM295">
        <v>286</v>
      </c>
      <c r="AN295">
        <v>286</v>
      </c>
      <c r="AO295">
        <v>286</v>
      </c>
      <c r="AP295">
        <v>286</v>
      </c>
      <c r="AQ295">
        <v>286</v>
      </c>
      <c r="AR295">
        <v>286</v>
      </c>
      <c r="AS295">
        <v>286</v>
      </c>
      <c r="AT295">
        <v>286</v>
      </c>
      <c r="AU295">
        <v>286</v>
      </c>
      <c r="AV295">
        <v>286</v>
      </c>
      <c r="AW295">
        <v>286</v>
      </c>
      <c r="AX295">
        <v>286</v>
      </c>
      <c r="AY295">
        <v>286</v>
      </c>
      <c r="AZ295">
        <v>286</v>
      </c>
      <c r="BA295">
        <v>286</v>
      </c>
      <c r="BB295">
        <v>286</v>
      </c>
      <c r="BC295">
        <v>286</v>
      </c>
      <c r="BD295">
        <v>286</v>
      </c>
      <c r="BE295">
        <v>286</v>
      </c>
      <c r="BF295">
        <v>286</v>
      </c>
      <c r="BG295">
        <v>286</v>
      </c>
      <c r="BH295">
        <v>286</v>
      </c>
      <c r="BI295">
        <v>286</v>
      </c>
      <c r="BJ295">
        <v>286</v>
      </c>
      <c r="BK295">
        <v>286</v>
      </c>
      <c r="BL295">
        <v>286</v>
      </c>
      <c r="BM295">
        <v>286</v>
      </c>
    </row>
    <row r="296" spans="1:65" x14ac:dyDescent="0.15">
      <c r="D296" t="s">
        <v>808</v>
      </c>
      <c r="E296" s="99">
        <v>10.17</v>
      </c>
      <c r="F296" s="99">
        <v>3.4666666666666668</v>
      </c>
      <c r="G296" s="99">
        <v>3.4324687619656822</v>
      </c>
      <c r="H296" s="99">
        <v>0.89942591698333674</v>
      </c>
      <c r="I296" s="99">
        <v>0.89666666666666661</v>
      </c>
      <c r="J296" s="99">
        <v>1.51</v>
      </c>
      <c r="K296" s="99">
        <v>1.303337604985785</v>
      </c>
      <c r="L296" s="99">
        <v>0.95666666666666667</v>
      </c>
      <c r="M296" s="99">
        <v>3.1166666666666667</v>
      </c>
      <c r="N296" s="99">
        <v>2.1440743373865341</v>
      </c>
      <c r="O296" s="99">
        <v>0.36000000000000004</v>
      </c>
      <c r="P296" s="99">
        <v>1.188119728258737</v>
      </c>
      <c r="Q296" s="99">
        <v>1.6766666666666665</v>
      </c>
      <c r="R296" s="99">
        <v>2.8966666666666665</v>
      </c>
      <c r="S296" s="99">
        <v>3.4633333333333334</v>
      </c>
      <c r="T296" s="99">
        <v>1.8</v>
      </c>
      <c r="U296" s="99">
        <v>3.2382971828407343</v>
      </c>
      <c r="V296" s="99">
        <v>0.87</v>
      </c>
      <c r="W296" s="99">
        <v>1.46</v>
      </c>
      <c r="X296" s="99">
        <v>1.3909380415243315</v>
      </c>
      <c r="Y296" s="99">
        <v>17.02333333333333</v>
      </c>
      <c r="Z296" s="99">
        <v>3.5433333333333334</v>
      </c>
      <c r="AA296" s="99">
        <v>2.27</v>
      </c>
      <c r="AB296" s="99">
        <v>0.81612014063185156</v>
      </c>
      <c r="AC296" s="99">
        <v>2.21</v>
      </c>
      <c r="AD296" s="99">
        <v>1.1766666666666667</v>
      </c>
      <c r="AE296" s="92">
        <v>545.55666666666673</v>
      </c>
      <c r="AF296" s="92">
        <v>229283.1673775478</v>
      </c>
      <c r="AG296" s="91">
        <v>3.8692666666666917</v>
      </c>
      <c r="AH296" s="92">
        <v>908.2216860564555</v>
      </c>
      <c r="AI296" s="99">
        <v>100.83890717100616</v>
      </c>
      <c r="AJ296" s="99">
        <v>31.560345833333333</v>
      </c>
      <c r="AK296" s="99">
        <v>27.148505893632592</v>
      </c>
      <c r="AL296" s="99">
        <v>99.46926775117538</v>
      </c>
      <c r="AM296" s="99">
        <v>174.27419999999998</v>
      </c>
      <c r="AN296" s="99">
        <v>16.213333333333335</v>
      </c>
      <c r="AO296" s="101">
        <v>2.8971857182846894</v>
      </c>
      <c r="AP296" s="99">
        <v>51.786666666666669</v>
      </c>
      <c r="AQ296" s="99">
        <v>36.606666666666662</v>
      </c>
      <c r="AR296" s="99">
        <v>58.25</v>
      </c>
      <c r="AS296" s="99">
        <v>7.1766666666666667</v>
      </c>
      <c r="AT296" s="99">
        <v>263.19291383189096</v>
      </c>
      <c r="AU296" s="99">
        <v>3.2233333333333332</v>
      </c>
      <c r="AV296" s="99">
        <v>8.0299999999999994</v>
      </c>
      <c r="AW296" s="99">
        <v>3.01</v>
      </c>
      <c r="AX296" s="99">
        <v>11.496666666666668</v>
      </c>
      <c r="AY296" s="99">
        <v>22.176666666666666</v>
      </c>
      <c r="AZ296" s="99">
        <v>1.2533333333333332</v>
      </c>
      <c r="BA296" s="99">
        <v>0.92137812395445329</v>
      </c>
      <c r="BB296" s="99">
        <v>7.5133333333333328</v>
      </c>
      <c r="BC296" s="99">
        <v>13.046666666666667</v>
      </c>
      <c r="BD296" s="99">
        <v>11.763333333333334</v>
      </c>
      <c r="BE296" s="99">
        <v>15.243333333333334</v>
      </c>
      <c r="BF296" s="99">
        <v>48.233333333333327</v>
      </c>
      <c r="BG296" s="99">
        <v>1.6358917729651241</v>
      </c>
      <c r="BH296" s="99">
        <v>5.396291050592251</v>
      </c>
      <c r="BI296" s="99">
        <v>5</v>
      </c>
      <c r="BJ296" s="99">
        <v>2</v>
      </c>
      <c r="BK296" s="99">
        <v>29.733333333333334</v>
      </c>
      <c r="BL296" s="99">
        <v>7.9666666666666659</v>
      </c>
      <c r="BM296" s="99">
        <v>3.5966666666666671</v>
      </c>
    </row>
    <row r="297" spans="1:65" x14ac:dyDescent="0.15">
      <c r="D297" t="s">
        <v>809</v>
      </c>
      <c r="E297" s="99">
        <v>19.345614591625061</v>
      </c>
      <c r="F297" s="99">
        <v>6.9351686889039472</v>
      </c>
      <c r="G297" s="99">
        <v>6.5397139774687432</v>
      </c>
      <c r="H297" s="99">
        <v>3.2966666666666669</v>
      </c>
      <c r="I297" s="99">
        <v>2.9641952628160353</v>
      </c>
      <c r="J297" s="99">
        <v>4.3166666666666673</v>
      </c>
      <c r="K297" s="99">
        <v>4.3166666666666664</v>
      </c>
      <c r="L297" s="99">
        <v>2.8133333333333339</v>
      </c>
      <c r="M297" s="99">
        <v>6.623333333333334</v>
      </c>
      <c r="N297" s="99">
        <v>9.3699999999999992</v>
      </c>
      <c r="O297" s="99">
        <v>1.7066644391434087</v>
      </c>
      <c r="P297" s="99">
        <v>3.9509051258717478</v>
      </c>
      <c r="Q297" s="99">
        <v>5.7333333333333334</v>
      </c>
      <c r="R297" s="99">
        <v>5.31</v>
      </c>
      <c r="S297" s="99">
        <v>8.59</v>
      </c>
      <c r="T297" s="99">
        <v>5.3033333333333337</v>
      </c>
      <c r="U297" s="99">
        <v>6.3566666666666665</v>
      </c>
      <c r="V297" s="99">
        <v>2.5100000000000002</v>
      </c>
      <c r="W297" s="99">
        <v>2.97</v>
      </c>
      <c r="X297" s="99">
        <v>3.4671685792287081</v>
      </c>
      <c r="Y297" s="99">
        <v>26.606666666666666</v>
      </c>
      <c r="Z297" s="99">
        <v>9.5788884758587596</v>
      </c>
      <c r="AA297" s="99">
        <v>5.0599999999999996</v>
      </c>
      <c r="AB297" s="99">
        <v>2.8433333333333337</v>
      </c>
      <c r="AC297" s="99">
        <v>4.5633333333333335</v>
      </c>
      <c r="AD297" s="99">
        <v>3.5100853209025558</v>
      </c>
      <c r="AE297" s="92">
        <v>4568.6166666666668</v>
      </c>
      <c r="AF297" s="92">
        <v>2434977.3333333335</v>
      </c>
      <c r="AG297" s="91">
        <v>5.3098791657152686</v>
      </c>
      <c r="AH297" s="92">
        <v>9761.6639168421952</v>
      </c>
      <c r="AI297" s="99">
        <v>356.86005419357804</v>
      </c>
      <c r="AJ297" s="99">
        <v>249.59494657192045</v>
      </c>
      <c r="AK297" s="99">
        <v>272.24446092154449</v>
      </c>
      <c r="AL297" s="99">
        <v>512.57773379154446</v>
      </c>
      <c r="AM297" s="99">
        <v>208.3092</v>
      </c>
      <c r="AN297" s="99">
        <v>108.99605745602662</v>
      </c>
      <c r="AO297" s="101">
        <v>5.5443333333333342</v>
      </c>
      <c r="AP297" s="99">
        <v>371.96196210635634</v>
      </c>
      <c r="AQ297" s="99">
        <v>250.20814310794071</v>
      </c>
      <c r="AR297" s="99">
        <v>162.58333333333334</v>
      </c>
      <c r="AS297" s="99">
        <v>13.69</v>
      </c>
      <c r="AT297" s="99">
        <v>653.13333333333333</v>
      </c>
      <c r="AU297" s="99">
        <v>8.1221569382272865</v>
      </c>
      <c r="AV297" s="99">
        <v>20.837910927704709</v>
      </c>
      <c r="AW297" s="99">
        <v>8.2076970009966512</v>
      </c>
      <c r="AX297" s="99">
        <v>41.946666666666665</v>
      </c>
      <c r="AY297" s="99">
        <v>85.61333333333333</v>
      </c>
      <c r="AZ297" s="99">
        <v>5.3073895616808642</v>
      </c>
      <c r="BA297" s="99">
        <v>3.0016266010018273</v>
      </c>
      <c r="BB297" s="99">
        <v>26.074806478184893</v>
      </c>
      <c r="BC297" s="99">
        <v>63.535010497284645</v>
      </c>
      <c r="BD297" s="99">
        <v>45.108727960199779</v>
      </c>
      <c r="BE297" s="99">
        <v>60.5</v>
      </c>
      <c r="BF297" s="99">
        <v>193.33897042219189</v>
      </c>
      <c r="BG297" s="99">
        <v>34</v>
      </c>
      <c r="BH297" s="99">
        <v>18.663333333333338</v>
      </c>
      <c r="BI297" s="99">
        <v>31.349999999999998</v>
      </c>
      <c r="BJ297" s="99">
        <v>4.7266666666666666</v>
      </c>
      <c r="BK297" s="99">
        <v>109.027098079342</v>
      </c>
      <c r="BL297" s="99">
        <v>13.95850978923616</v>
      </c>
      <c r="BM297" s="99">
        <v>14.883333333333333</v>
      </c>
    </row>
    <row r="298" spans="1:65" x14ac:dyDescent="0.15">
      <c r="D298" t="s">
        <v>810</v>
      </c>
      <c r="E298" s="99">
        <v>13.656666666666666</v>
      </c>
      <c r="F298" s="99">
        <v>4.9833333333333334</v>
      </c>
      <c r="G298" s="99">
        <v>4.8383333333333329</v>
      </c>
      <c r="H298" s="99">
        <v>1.5283333333333333</v>
      </c>
      <c r="I298" s="99">
        <v>1.0933333333333335</v>
      </c>
      <c r="J298" s="99">
        <v>2.3483333333333336</v>
      </c>
      <c r="K298" s="99">
        <v>2.1783333333333332</v>
      </c>
      <c r="L298" s="99">
        <v>1.2149999999999999</v>
      </c>
      <c r="M298" s="99">
        <v>4.1716666666666669</v>
      </c>
      <c r="N298" s="99">
        <v>3.4133333333333331</v>
      </c>
      <c r="O298" s="99">
        <v>0.58606417250490694</v>
      </c>
      <c r="P298" s="99">
        <v>1.7383958852258981</v>
      </c>
      <c r="Q298" s="99">
        <v>3.8416666666666668</v>
      </c>
      <c r="R298" s="99">
        <v>3.8616666666666664</v>
      </c>
      <c r="S298" s="99">
        <v>4.9195414755989288</v>
      </c>
      <c r="T298" s="99">
        <v>2.6416666666666666</v>
      </c>
      <c r="U298" s="99">
        <v>4.5491098938726058</v>
      </c>
      <c r="V298" s="99">
        <v>1.3333333333333333</v>
      </c>
      <c r="W298" s="99">
        <v>2.0394874564292289</v>
      </c>
      <c r="X298" s="99">
        <v>1.9616666666666669</v>
      </c>
      <c r="Y298" s="99">
        <v>20.028465455045136</v>
      </c>
      <c r="Z298" s="99">
        <v>5.081666666666667</v>
      </c>
      <c r="AA298" s="99">
        <v>3.0683333333333334</v>
      </c>
      <c r="AB298" s="99">
        <v>1.2933333333333334</v>
      </c>
      <c r="AC298" s="99">
        <v>3.168333333333333</v>
      </c>
      <c r="AD298" s="99">
        <v>2.1485591303685103</v>
      </c>
      <c r="AE298" s="92">
        <v>1210.0716666666667</v>
      </c>
      <c r="AF298" s="92">
        <v>394934.16666666663</v>
      </c>
      <c r="AG298" s="91">
        <v>4.7122916666666654</v>
      </c>
      <c r="AH298" s="92">
        <v>1538.7918791777465</v>
      </c>
      <c r="AI298" s="99">
        <v>173.74483383958969</v>
      </c>
      <c r="AJ298" s="99">
        <v>96.489193492262032</v>
      </c>
      <c r="AK298" s="99">
        <v>74.255679324338232</v>
      </c>
      <c r="AL298" s="99">
        <v>168.34221340086393</v>
      </c>
      <c r="AM298" s="99">
        <v>189.88065</v>
      </c>
      <c r="AN298" s="99">
        <v>56.570000000000007</v>
      </c>
      <c r="AO298" s="101">
        <v>3.7703333333333333</v>
      </c>
      <c r="AP298" s="99">
        <v>112.79166666666666</v>
      </c>
      <c r="AQ298" s="99">
        <v>119.68166666666667</v>
      </c>
      <c r="AR298" s="99">
        <v>105.05833333333334</v>
      </c>
      <c r="AS298" s="99">
        <v>10.068333333333333</v>
      </c>
      <c r="AT298" s="99">
        <v>476.45272287907994</v>
      </c>
      <c r="AU298" s="99">
        <v>5.0163110892355753</v>
      </c>
      <c r="AV298" s="99">
        <v>11.228161962989576</v>
      </c>
      <c r="AW298" s="99">
        <v>4.482904774479179</v>
      </c>
      <c r="AX298" s="99">
        <v>21.661666666666669</v>
      </c>
      <c r="AY298" s="99">
        <v>41.2839984703445</v>
      </c>
      <c r="AZ298" s="99">
        <v>2.4534794086233012</v>
      </c>
      <c r="BA298" s="99">
        <v>1.1087399305430639</v>
      </c>
      <c r="BB298" s="99">
        <v>14.506666666666668</v>
      </c>
      <c r="BC298" s="99">
        <v>33.218333333333334</v>
      </c>
      <c r="BD298" s="99">
        <v>26.274999999999999</v>
      </c>
      <c r="BE298" s="99">
        <v>33.018333333333331</v>
      </c>
      <c r="BF298" s="99">
        <v>86.094771183092973</v>
      </c>
      <c r="BG298" s="99">
        <v>9.99</v>
      </c>
      <c r="BH298" s="99">
        <v>11.524999999999999</v>
      </c>
      <c r="BI298" s="99">
        <v>16.166666666666668</v>
      </c>
      <c r="BJ298" s="99">
        <v>2.7116666666666664</v>
      </c>
      <c r="BK298" s="99">
        <v>57.981666666666669</v>
      </c>
      <c r="BL298" s="99">
        <v>10.031898987762778</v>
      </c>
      <c r="BM298" s="99">
        <v>9.7100000000000009</v>
      </c>
    </row>
    <row r="299" spans="1:65" x14ac:dyDescent="0.15">
      <c r="D299" t="s">
        <v>811</v>
      </c>
      <c r="E299" s="99">
        <v>13.811612282642848</v>
      </c>
      <c r="F299" s="99">
        <v>4.9933443244462525</v>
      </c>
      <c r="G299" s="99">
        <v>4.8596850633071931</v>
      </c>
      <c r="H299" s="99">
        <v>1.5850402595920969</v>
      </c>
      <c r="I299" s="99">
        <v>1.1536793326306443</v>
      </c>
      <c r="J299" s="99">
        <v>2.431835316387855</v>
      </c>
      <c r="K299" s="99">
        <v>2.2533476606958591</v>
      </c>
      <c r="L299" s="99">
        <v>1.2812944259842836</v>
      </c>
      <c r="M299" s="99">
        <v>4.2699010860067927</v>
      </c>
      <c r="N299" s="99">
        <v>3.5350109425938534</v>
      </c>
      <c r="O299" s="99">
        <v>0.60299012412835917</v>
      </c>
      <c r="P299" s="99">
        <v>1.776669990797672</v>
      </c>
      <c r="Q299" s="99">
        <v>3.8839580112927639</v>
      </c>
      <c r="R299" s="99">
        <v>3.854901199749647</v>
      </c>
      <c r="S299" s="99">
        <v>4.9482829460556186</v>
      </c>
      <c r="T299" s="99">
        <v>2.8156855553421192</v>
      </c>
      <c r="U299" s="99">
        <v>4.5633301934782731</v>
      </c>
      <c r="V299" s="99">
        <v>1.3885607925081513</v>
      </c>
      <c r="W299" s="99">
        <v>2.110290893227047</v>
      </c>
      <c r="X299" s="99">
        <v>2.0409740903750757</v>
      </c>
      <c r="Y299" s="99">
        <v>20.385285716406788</v>
      </c>
      <c r="Z299" s="99">
        <v>5.3318575546497495</v>
      </c>
      <c r="AA299" s="99">
        <v>3.131354428036671</v>
      </c>
      <c r="AB299" s="99">
        <v>1.3643039842200995</v>
      </c>
      <c r="AC299" s="99">
        <v>3.161171660919035</v>
      </c>
      <c r="AD299" s="99">
        <v>2.1569246114685909</v>
      </c>
      <c r="AE299" s="92">
        <v>1371.2505887774184</v>
      </c>
      <c r="AF299" s="92">
        <v>450912.88860813924</v>
      </c>
      <c r="AG299" s="91">
        <v>4.7036452155994422</v>
      </c>
      <c r="AH299" s="92">
        <v>1760.3133309160969</v>
      </c>
      <c r="AI299" s="99">
        <v>176.40669783405778</v>
      </c>
      <c r="AJ299" s="99">
        <v>99.931510925342593</v>
      </c>
      <c r="AK299" s="99">
        <v>76.9626202960022</v>
      </c>
      <c r="AL299" s="99">
        <v>176.82425440708332</v>
      </c>
      <c r="AM299" s="99">
        <v>190.22126628951119</v>
      </c>
      <c r="AN299" s="99">
        <v>57.254947774165366</v>
      </c>
      <c r="AO299" s="101">
        <v>3.8606483241442806</v>
      </c>
      <c r="AP299" s="99">
        <v>117.65868603937794</v>
      </c>
      <c r="AQ299" s="99">
        <v>124.90951643766705</v>
      </c>
      <c r="AR299" s="99">
        <v>107.76706123752648</v>
      </c>
      <c r="AS299" s="99">
        <v>10.259028579197485</v>
      </c>
      <c r="AT299" s="99">
        <v>460.22934614453749</v>
      </c>
      <c r="AU299" s="99">
        <v>5.1296795969731006</v>
      </c>
      <c r="AV299" s="99">
        <v>11.511104270963092</v>
      </c>
      <c r="AW299" s="99">
        <v>4.5854400329244562</v>
      </c>
      <c r="AX299" s="99">
        <v>22.232374034659461</v>
      </c>
      <c r="AY299" s="99">
        <v>43.311204682265867</v>
      </c>
      <c r="AZ299" s="99">
        <v>2.5758643951876614</v>
      </c>
      <c r="BA299" s="99">
        <v>1.1579632055479818</v>
      </c>
      <c r="BB299" s="99">
        <v>14.952750804829174</v>
      </c>
      <c r="BC299" s="99">
        <v>34.205620667538689</v>
      </c>
      <c r="BD299" s="99">
        <v>26.723872222881205</v>
      </c>
      <c r="BE299" s="99">
        <v>33.753513084355255</v>
      </c>
      <c r="BF299" s="99">
        <v>88.260590736017605</v>
      </c>
      <c r="BG299" s="99">
        <v>11.267790426206004</v>
      </c>
      <c r="BH299" s="99">
        <v>11.578524374318134</v>
      </c>
      <c r="BI299" s="99">
        <v>16.798786459376952</v>
      </c>
      <c r="BJ299" s="99">
        <v>2.8411044625275022</v>
      </c>
      <c r="BK299" s="99">
        <v>59.797521505794776</v>
      </c>
      <c r="BL299" s="99">
        <v>10.074961428707363</v>
      </c>
      <c r="BM299" s="99">
        <v>9.742537529960277</v>
      </c>
    </row>
    <row r="300" spans="1:65" x14ac:dyDescent="0.15">
      <c r="D300" t="s">
        <v>812</v>
      </c>
      <c r="E300" s="35">
        <v>1.6409896251908174</v>
      </c>
      <c r="F300" s="35">
        <v>0.58933838727216947</v>
      </c>
      <c r="G300" s="35">
        <v>0.46584473038758178</v>
      </c>
      <c r="H300" s="35">
        <v>0.37689621617474034</v>
      </c>
      <c r="I300" s="35">
        <v>0.19259748987329725</v>
      </c>
      <c r="J300" s="35">
        <v>0.43591600280806841</v>
      </c>
      <c r="K300" s="35">
        <v>0.45392607857026496</v>
      </c>
      <c r="L300" s="35">
        <v>0.26211214765697938</v>
      </c>
      <c r="M300" s="35">
        <v>0.53835240147164221</v>
      </c>
      <c r="N300" s="35">
        <v>0.77452828690435704</v>
      </c>
      <c r="O300" s="35">
        <v>0.12450347656327208</v>
      </c>
      <c r="P300" s="35">
        <v>0.26770889993790842</v>
      </c>
      <c r="Q300" s="35">
        <v>0.5294993834409023</v>
      </c>
      <c r="R300" s="35">
        <v>0.36184954621716131</v>
      </c>
      <c r="S300" s="35">
        <v>0.73310753366901138</v>
      </c>
      <c r="T300" s="35">
        <v>0.5890109668271184</v>
      </c>
      <c r="U300" s="35">
        <v>0.61267280616421038</v>
      </c>
      <c r="V300" s="35">
        <v>0.21439985262206929</v>
      </c>
      <c r="W300" s="35">
        <v>0.23513373715831637</v>
      </c>
      <c r="X300" s="35">
        <v>0.30611069565801646</v>
      </c>
      <c r="Y300" s="35">
        <v>1.5178219783594566</v>
      </c>
      <c r="Z300" s="35">
        <v>0.98919130065988259</v>
      </c>
      <c r="AA300" s="35">
        <v>0.3754333647245367</v>
      </c>
      <c r="AB300" s="35">
        <v>0.37066034809798259</v>
      </c>
      <c r="AC300" s="35">
        <v>0.37600747386426836</v>
      </c>
      <c r="AD300" s="35">
        <v>0.22879922392664034</v>
      </c>
      <c r="AE300" s="35">
        <v>608.06857050176029</v>
      </c>
      <c r="AF300" s="35">
        <v>227911.4464174395</v>
      </c>
      <c r="AG300" s="91">
        <v>0.2351413285399683</v>
      </c>
      <c r="AH300" s="35">
        <v>893.53113198459698</v>
      </c>
      <c r="AI300" s="35">
        <v>44.212573402895835</v>
      </c>
      <c r="AJ300" s="35">
        <v>31.06638522264549</v>
      </c>
      <c r="AK300" s="35">
        <v>27.546712201749703</v>
      </c>
      <c r="AL300" s="35">
        <v>44.225310320032463</v>
      </c>
      <c r="AM300" s="35">
        <v>6.5981878986566533</v>
      </c>
      <c r="AN300" s="35">
        <v>12.056987066071407</v>
      </c>
      <c r="AO300" s="35">
        <v>0.43956815143900257</v>
      </c>
      <c r="AP300" s="35">
        <v>37.1833408722811</v>
      </c>
      <c r="AQ300" s="35">
        <v>31.804459905971353</v>
      </c>
      <c r="AR300" s="35">
        <v>18.841337721943507</v>
      </c>
      <c r="AS300" s="35">
        <v>0.97074936844460546</v>
      </c>
      <c r="AT300" s="35">
        <v>54.612583792714531</v>
      </c>
      <c r="AU300" s="35">
        <v>0.83708409707520093</v>
      </c>
      <c r="AV300" s="35">
        <v>1.369180710375121</v>
      </c>
      <c r="AW300" s="35">
        <v>0.60246281479205566</v>
      </c>
      <c r="AX300" s="35">
        <v>4.9485188084232021</v>
      </c>
      <c r="AY300" s="35">
        <v>11.785886186021306</v>
      </c>
      <c r="AZ300" s="35">
        <v>0.55283013199567621</v>
      </c>
      <c r="BA300" s="35">
        <v>0.21167284277457796</v>
      </c>
      <c r="BB300" s="35">
        <v>3.1568612786420869</v>
      </c>
      <c r="BC300" s="35">
        <v>9.3232358887295366</v>
      </c>
      <c r="BD300" s="35">
        <v>6.3963982635992425</v>
      </c>
      <c r="BE300" s="35">
        <v>8.6009928543829872</v>
      </c>
      <c r="BF300" s="35">
        <v>19.045116845664815</v>
      </c>
      <c r="BG300" s="35">
        <v>5.6553916042908714</v>
      </c>
      <c r="BH300" s="35">
        <v>1.9391772823941629</v>
      </c>
      <c r="BI300" s="35">
        <v>4.313420412474823</v>
      </c>
      <c r="BJ300" s="35">
        <v>0.48172637564269571</v>
      </c>
      <c r="BK300" s="35">
        <v>12.876500366840048</v>
      </c>
      <c r="BL300" s="35">
        <v>0.88729605055329608</v>
      </c>
      <c r="BM300" s="35">
        <v>1.9332028624827919</v>
      </c>
    </row>
    <row r="301" spans="1:65" x14ac:dyDescent="0.15">
      <c r="D301" t="s">
        <v>813</v>
      </c>
      <c r="E301" s="36">
        <v>0.11881231471093789</v>
      </c>
      <c r="F301" s="36">
        <v>0.11802478438887257</v>
      </c>
      <c r="G301" s="36">
        <v>9.585903701968651E-2</v>
      </c>
      <c r="H301" s="36">
        <v>0.23778337104934666</v>
      </c>
      <c r="I301" s="36">
        <v>0.1669419607562288</v>
      </c>
      <c r="J301" s="36">
        <v>0.17925391570328847</v>
      </c>
      <c r="K301" s="36">
        <v>0.20144520372417254</v>
      </c>
      <c r="L301" s="36">
        <v>0.20456824156994691</v>
      </c>
      <c r="M301" s="36">
        <v>0.12608076642241586</v>
      </c>
      <c r="N301" s="36">
        <v>0.21910209034205658</v>
      </c>
      <c r="O301" s="36">
        <v>0.20647680879225958</v>
      </c>
      <c r="P301" s="36">
        <v>0.15068014956323716</v>
      </c>
      <c r="Q301" s="36">
        <v>0.13632984236733806</v>
      </c>
      <c r="R301" s="36">
        <v>9.3867398272272529E-2</v>
      </c>
      <c r="S301" s="36">
        <v>0.14815392362584823</v>
      </c>
      <c r="T301" s="36">
        <v>0.20918918510257825</v>
      </c>
      <c r="U301" s="36">
        <v>0.13426002068397716</v>
      </c>
      <c r="V301" s="36">
        <v>0.15440436873836813</v>
      </c>
      <c r="W301" s="36">
        <v>0.11142242897079983</v>
      </c>
      <c r="X301" s="36">
        <v>0.14998264657135438</v>
      </c>
      <c r="Y301" s="36">
        <v>7.4456742940711432E-2</v>
      </c>
      <c r="Z301" s="36">
        <v>0.18552470513718791</v>
      </c>
      <c r="AA301" s="36">
        <v>0.11989488042716703</v>
      </c>
      <c r="AB301" s="36">
        <v>0.27168457498119053</v>
      </c>
      <c r="AC301" s="36">
        <v>0.11894560441395112</v>
      </c>
      <c r="AD301" s="36">
        <v>0.10607659753618241</v>
      </c>
      <c r="AE301" s="36">
        <v>0.44344088197905746</v>
      </c>
      <c r="AF301" s="36">
        <v>0.50544451528309131</v>
      </c>
      <c r="AG301" s="36">
        <v>4.9991297762027619E-2</v>
      </c>
      <c r="AH301" s="36">
        <v>0.50759777608432255</v>
      </c>
      <c r="AI301" s="36">
        <v>0.2506286549532587</v>
      </c>
      <c r="AJ301" s="36">
        <v>0.31087676884876425</v>
      </c>
      <c r="AK301" s="36">
        <v>0.35792326321276002</v>
      </c>
      <c r="AL301" s="36">
        <v>0.25010884659644783</v>
      </c>
      <c r="AM301" s="36">
        <v>3.4686909762310196E-2</v>
      </c>
      <c r="AN301" s="36">
        <v>0.21058419463814049</v>
      </c>
      <c r="AO301" s="36">
        <v>0.11385863578662882</v>
      </c>
      <c r="AP301" s="36">
        <v>0.31602716402796305</v>
      </c>
      <c r="AQ301" s="36">
        <v>0.25461999063812379</v>
      </c>
      <c r="AR301" s="36">
        <v>0.17483391961868405</v>
      </c>
      <c r="AS301" s="36">
        <v>9.4623907219931205E-2</v>
      </c>
      <c r="AT301" s="36">
        <v>0.11866384499428065</v>
      </c>
      <c r="AU301" s="36">
        <v>0.16318447989795384</v>
      </c>
      <c r="AV301" s="36">
        <v>0.11894434088560009</v>
      </c>
      <c r="AW301" s="36">
        <v>0.13138604157207195</v>
      </c>
      <c r="AX301" s="36">
        <v>0.22258166405030078</v>
      </c>
      <c r="AY301" s="36">
        <v>0.2721209505134623</v>
      </c>
      <c r="AZ301" s="36">
        <v>0.21461926840112266</v>
      </c>
      <c r="BA301" s="36">
        <v>0.18279755501765552</v>
      </c>
      <c r="BB301" s="36">
        <v>0.21112244294357796</v>
      </c>
      <c r="BC301" s="36">
        <v>0.27256444136320951</v>
      </c>
      <c r="BD301" s="36">
        <v>0.23935147609793583</v>
      </c>
      <c r="BE301" s="36">
        <v>0.25481770839342782</v>
      </c>
      <c r="BF301" s="36">
        <v>0.21578279373438225</v>
      </c>
      <c r="BG301" s="36">
        <v>0.50190777342981763</v>
      </c>
      <c r="BH301" s="36">
        <v>0.16748051994392094</v>
      </c>
      <c r="BI301" s="36">
        <v>0.25676976267932172</v>
      </c>
      <c r="BJ301" s="36">
        <v>0.16955602372119133</v>
      </c>
      <c r="BK301" s="36">
        <v>0.21533501795040502</v>
      </c>
      <c r="BL301" s="36">
        <v>8.8069424069957741E-2</v>
      </c>
      <c r="BM301" s="36">
        <v>0.19842909062837083</v>
      </c>
    </row>
  </sheetData>
  <phoneticPr fontId="0" type="noConversion"/>
  <conditionalFormatting sqref="B270 C270:D277 B272:B277">
    <cfRule type="cellIs" dxfId="8" priority="3" stopIfTrue="1" operator="equal">
      <formula>#REF!</formula>
    </cfRule>
  </conditionalFormatting>
  <conditionalFormatting sqref="B6:D51 B52:C53">
    <cfRule type="cellIs" dxfId="7" priority="55" stopIfTrue="1" operator="equal">
      <formula>#REF!</formula>
    </cfRule>
  </conditionalFormatting>
  <conditionalFormatting sqref="B54:D141">
    <cfRule type="cellIs" dxfId="6" priority="41" stopIfTrue="1" operator="equal">
      <formula>#REF!</formula>
    </cfRule>
  </conditionalFormatting>
  <conditionalFormatting sqref="B151:D269">
    <cfRule type="cellIs" dxfId="5" priority="15" stopIfTrue="1" operator="equal">
      <formula>#REF!</formula>
    </cfRule>
  </conditionalFormatting>
  <conditionalFormatting sqref="B278:D286">
    <cfRule type="cellIs" dxfId="4" priority="14" stopIfTrue="1" operator="equal">
      <formula>#REF!</formula>
    </cfRule>
  </conditionalFormatting>
  <conditionalFormatting sqref="B287:D291">
    <cfRule type="cellIs" dxfId="3" priority="13" stopIfTrue="1" operator="equal">
      <formula>#REF!</formula>
    </cfRule>
  </conditionalFormatting>
  <conditionalFormatting sqref="B292:D293">
    <cfRule type="cellIs" dxfId="2" priority="12" stopIfTrue="1" operator="equal">
      <formula>#REF!</formula>
    </cfRule>
  </conditionalFormatting>
  <conditionalFormatting sqref="C142:C146 B142:B150 D142:D150 C148:C150">
    <cfRule type="cellIs" dxfId="1" priority="40" stopIfTrue="1" operator="equal">
      <formula>#REF!</formula>
    </cfRule>
  </conditionalFormatting>
  <conditionalFormatting sqref="D294">
    <cfRule type="cellIs" dxfId="0" priority="1" stopIfTrue="1" operator="equal">
      <formula>#REF!</formula>
    </cfRule>
  </conditionalFormatting>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FFFC962BD627F4EA76B28DDC6E46AD9" ma:contentTypeVersion="17" ma:contentTypeDescription="Create a new document." ma:contentTypeScope="" ma:versionID="ef4920efdfdfe611c5df7b42b50bb286">
  <xsd:schema xmlns:xsd="http://www.w3.org/2001/XMLSchema" xmlns:xs="http://www.w3.org/2001/XMLSchema" xmlns:p="http://schemas.microsoft.com/office/2006/metadata/properties" xmlns:ns2="03dfb928-5554-4a87-8e9a-edea6c8e3105" xmlns:ns3="d876ab5d-c363-4cb9-b177-8b68990486e8" targetNamespace="http://schemas.microsoft.com/office/2006/metadata/properties" ma:root="true" ma:fieldsID="f9ac61c542d3509ad91aa6a03b55d480" ns2:_="" ns3:_="">
    <xsd:import namespace="03dfb928-5554-4a87-8e9a-edea6c8e3105"/>
    <xsd:import namespace="d876ab5d-c363-4cb9-b177-8b68990486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dfb928-5554-4a87-8e9a-edea6c8e310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a0b9d03e-f63d-43c7-9a43-349d0cf1a4df" ma:termSetId="09814cd3-568e-fe90-9814-8d621ff8fb84" ma:anchorId="fba54fb3-c3e1-fe81-a776-ca4b69148c4d" ma:open="true" ma:isKeyword="false">
      <xsd:complexType>
        <xsd:sequence>
          <xsd:element ref="pc:Terms" minOccurs="0" maxOccurs="1"/>
        </xsd:sequence>
      </xsd:complex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876ab5d-c363-4cb9-b177-8b68990486e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2ad3bd6-ea6a-409c-b72a-f45566beb83b}" ma:internalName="TaxCatchAll" ma:showField="CatchAllData" ma:web="d876ab5d-c363-4cb9-b177-8b68990486e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d876ab5d-c363-4cb9-b177-8b68990486e8" xsi:nil="true"/>
    <lcf76f155ced4ddcb4097134ff3c332f xmlns="03dfb928-5554-4a87-8e9a-edea6c8e310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6DF2C21-A18F-475D-B595-F90D1A38DE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dfb928-5554-4a87-8e9a-edea6c8e3105"/>
    <ds:schemaRef ds:uri="d876ab5d-c363-4cb9-b177-8b68990486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07F2EC-4F34-4B44-80B3-17B762521F49}">
  <ds:schemaRefs>
    <ds:schemaRef ds:uri="http://schemas.microsoft.com/sharepoint/v3/contenttype/forms"/>
  </ds:schemaRefs>
</ds:datastoreItem>
</file>

<file path=customXml/itemProps3.xml><?xml version="1.0" encoding="utf-8"?>
<ds:datastoreItem xmlns:ds="http://schemas.openxmlformats.org/officeDocument/2006/customXml" ds:itemID="{49E996D0-1F08-4812-9C90-B50ADB0D82F6}">
  <ds:schemaRefs>
    <ds:schemaRef ds:uri="http://schemas.microsoft.com/office/2006/documentManagement/types"/>
    <ds:schemaRef ds:uri="http://purl.org/dc/terms/"/>
    <ds:schemaRef ds:uri="03dfb928-5554-4a87-8e9a-edea6c8e3105"/>
    <ds:schemaRef ds:uri="http://purl.org/dc/dcmitype/"/>
    <ds:schemaRef ds:uri="http://schemas.microsoft.com/office/2006/metadata/properties"/>
    <ds:schemaRef ds:uri="http://schemas.openxmlformats.org/package/2006/metadata/core-properties"/>
    <ds:schemaRef ds:uri="http://purl.org/dc/elements/1.1/"/>
    <ds:schemaRef ds:uri="http://schemas.microsoft.com/office/infopath/2007/PartnerControls"/>
    <ds:schemaRef ds:uri="d876ab5d-c363-4cb9-b177-8b68990486e8"/>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Cover</vt:lpstr>
      <vt:lpstr>AnnualAverageMethod</vt:lpstr>
      <vt:lpstr>ItemsWeights</vt:lpstr>
      <vt:lpstr>Calculator</vt:lpstr>
      <vt:lpstr>Section 1 Index</vt:lpstr>
      <vt:lpstr>Section 1 Average Price</vt:lpstr>
      <vt:lpstr>Section 2 Index</vt:lpstr>
      <vt:lpstr>Section 2 Average Price</vt:lpstr>
      <vt:lpstr>Cities</vt:lpstr>
      <vt:lpstr>ItemsWeights!Print_Area</vt:lpstr>
      <vt:lpstr>'Section 2 Index'!Print_Area</vt:lpstr>
    </vt:vector>
  </TitlesOfParts>
  <Manager/>
  <Company>CREC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wks1</dc:creator>
  <cp:keywords/>
  <dc:description/>
  <cp:lastModifiedBy>Jason Noh</cp:lastModifiedBy>
  <cp:revision/>
  <dcterms:created xsi:type="dcterms:W3CDTF">2005-04-08T21:19:37Z</dcterms:created>
  <dcterms:modified xsi:type="dcterms:W3CDTF">2023-04-17T02:31:53Z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0x010100BFFFC962BD627F4EA76B28DDC6E46AD9</vt:lpwstr>
  </property>
  <property fmtid="{D5CDD505-2E9C-101B-9397-08002B2CF9AE}" pid="3" name="Order">
    <vt:r8>32600</vt:r8>
  </property>
  <property fmtid="{D5CDD505-2E9C-101B-9397-08002B2CF9AE}" pid="4" name="TemplateUrl">
    <vt:lpwstr/>
  </property>
  <property fmtid="{D5CDD505-2E9C-101B-9397-08002B2CF9AE}" pid="5" name="ComplianceAssetId">
    <vt:lpwstr/>
  </property>
  <property fmtid="{D5CDD505-2E9C-101B-9397-08002B2CF9AE}" pid="6" name="xd_Signature">
    <vt:bool>false</vt:bool>
  </property>
  <property fmtid="{D5CDD505-2E9C-101B-9397-08002B2CF9AE}" pid="7" name="xd_ProgID">
    <vt:lpwstr/>
  </property>
  <property fmtid="{D5CDD505-2E9C-101B-9397-08002B2CF9AE}" pid="8" name="MediaServiceImageTags">
    <vt:lpwstr/>
  </property>
</Properties>
</file>