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Radon Rose 2023\"/>
    </mc:Choice>
  </mc:AlternateContent>
  <xr:revisionPtr revIDLastSave="0" documentId="13_ncr:1_{90DAAE8A-23C9-4998-BA22-779FCF1E929C}" xr6:coauthVersionLast="47" xr6:coauthVersionMax="47" xr10:uidLastSave="{00000000-0000-0000-0000-000000000000}"/>
  <bookViews>
    <workbookView xWindow="-96" yWindow="0" windowWidth="11712" windowHeight="12336" xr2:uid="{B08BDF59-98AF-44DE-A6B6-A47ADBE837F2}"/>
  </bookViews>
  <sheets>
    <sheet name="Lectura" sheetId="1" r:id="rId1"/>
    <sheet name="Datos" sheetId="4" r:id="rId2"/>
    <sheet name="Cálculos" sheetId="3" r:id="rId3"/>
    <sheet name="Chi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C25" i="3"/>
  <c r="E25" i="3" s="1"/>
  <c r="D23" i="3"/>
  <c r="C23" i="3"/>
  <c r="E23" i="3" s="1"/>
  <c r="D21" i="3"/>
  <c r="C21" i="3"/>
  <c r="E21" i="3" s="1"/>
  <c r="Q21" i="3" s="1"/>
  <c r="D20" i="3"/>
  <c r="C20" i="3"/>
  <c r="E20" i="3" s="1"/>
  <c r="D18" i="3"/>
  <c r="C18" i="3"/>
  <c r="E18" i="3" s="1"/>
  <c r="D16" i="3"/>
  <c r="C16" i="3"/>
  <c r="E16" i="3" s="1"/>
  <c r="D13" i="3"/>
  <c r="C13" i="3"/>
  <c r="E13" i="3" s="1"/>
  <c r="F13" i="3" s="1"/>
  <c r="R13" i="3" s="1"/>
  <c r="D11" i="3"/>
  <c r="C11" i="3"/>
  <c r="E11" i="3" s="1"/>
  <c r="D9" i="3"/>
  <c r="C9" i="3"/>
  <c r="E9" i="3" s="1"/>
  <c r="D8" i="3"/>
  <c r="C8" i="3"/>
  <c r="E8" i="3" s="1"/>
  <c r="D6" i="3"/>
  <c r="C6" i="3"/>
  <c r="E6" i="3" s="1"/>
  <c r="F6" i="3" s="1"/>
  <c r="R6" i="3" s="1"/>
  <c r="D4" i="3"/>
  <c r="C4" i="3"/>
  <c r="E4" i="3" s="1"/>
  <c r="J32" i="1"/>
  <c r="J33" i="1"/>
  <c r="J36" i="1"/>
  <c r="J37" i="1"/>
  <c r="J38" i="1"/>
  <c r="J39" i="1"/>
  <c r="J40" i="1"/>
  <c r="J41" i="1"/>
  <c r="J42" i="1"/>
  <c r="J43" i="1"/>
  <c r="J31" i="1"/>
  <c r="J28" i="1"/>
  <c r="J29" i="1"/>
  <c r="J30" i="1"/>
  <c r="F4" i="3" l="1"/>
  <c r="R4" i="3" s="1"/>
  <c r="F11" i="3"/>
  <c r="R11" i="3" s="1"/>
  <c r="F20" i="3"/>
  <c r="R20" i="3" s="1"/>
  <c r="F8" i="3"/>
  <c r="R8" i="3" s="1"/>
  <c r="F16" i="3"/>
  <c r="R16" i="3" s="1"/>
  <c r="F23" i="3"/>
  <c r="R23" i="3" s="1"/>
  <c r="F9" i="3"/>
  <c r="R9" i="3" s="1"/>
  <c r="F18" i="3"/>
  <c r="R18" i="3" s="1"/>
  <c r="F25" i="3"/>
  <c r="R25" i="3" s="1"/>
  <c r="Q11" i="3"/>
  <c r="Q4" i="3"/>
  <c r="Q6" i="3"/>
  <c r="Q16" i="3"/>
  <c r="Q8" i="3"/>
  <c r="Q18" i="3"/>
  <c r="Q23" i="3"/>
  <c r="Q20" i="3"/>
  <c r="Q9" i="3"/>
  <c r="Q13" i="3"/>
  <c r="F21" i="3"/>
  <c r="R21" i="3" s="1"/>
  <c r="Q25" i="3"/>
  <c r="H8" i="3"/>
  <c r="H25" i="3"/>
  <c r="G25" i="3"/>
  <c r="H23" i="3"/>
  <c r="G23" i="3"/>
  <c r="H21" i="3"/>
  <c r="G21" i="3"/>
  <c r="H20" i="3"/>
  <c r="G20" i="3"/>
  <c r="H18" i="3"/>
  <c r="G18" i="3"/>
  <c r="H16" i="3"/>
  <c r="G16" i="3"/>
  <c r="H13" i="3"/>
  <c r="G13" i="3"/>
  <c r="H11" i="3"/>
  <c r="G11" i="3"/>
  <c r="H9" i="3"/>
  <c r="G9" i="3"/>
  <c r="H6" i="3"/>
  <c r="G6" i="3"/>
  <c r="G8" i="3"/>
  <c r="G22" i="3"/>
  <c r="G5" i="3"/>
  <c r="H5" i="3"/>
  <c r="I5" i="3"/>
  <c r="K5" i="3" s="1"/>
  <c r="Q5" i="3" s="1"/>
  <c r="J5" i="3"/>
  <c r="G7" i="3"/>
  <c r="H7" i="3"/>
  <c r="I7" i="3"/>
  <c r="K7" i="3" s="1"/>
  <c r="Q7" i="3" s="1"/>
  <c r="J7" i="3"/>
  <c r="G10" i="3"/>
  <c r="Q10" i="3" s="1"/>
  <c r="H10" i="3"/>
  <c r="R10" i="3" s="1"/>
  <c r="I10" i="3"/>
  <c r="K10" i="3" s="1"/>
  <c r="J10" i="3"/>
  <c r="G12" i="3"/>
  <c r="Q12" i="3" s="1"/>
  <c r="H12" i="3"/>
  <c r="R12" i="3" s="1"/>
  <c r="I12" i="3"/>
  <c r="K12" i="3" s="1"/>
  <c r="J12" i="3"/>
  <c r="G14" i="3"/>
  <c r="Q14" i="3" s="1"/>
  <c r="H14" i="3"/>
  <c r="R14" i="3" s="1"/>
  <c r="I14" i="3"/>
  <c r="K14" i="3" s="1"/>
  <c r="J14" i="3"/>
  <c r="G15" i="3"/>
  <c r="H15" i="3"/>
  <c r="I15" i="3"/>
  <c r="K15" i="3" s="1"/>
  <c r="Q15" i="3" s="1"/>
  <c r="J15" i="3"/>
  <c r="G17" i="3"/>
  <c r="H17" i="3"/>
  <c r="I17" i="3"/>
  <c r="K17" i="3" s="1"/>
  <c r="Q17" i="3" s="1"/>
  <c r="J17" i="3"/>
  <c r="G19" i="3"/>
  <c r="H19" i="3"/>
  <c r="I19" i="3"/>
  <c r="K19" i="3" s="1"/>
  <c r="Q19" i="3" s="1"/>
  <c r="J19" i="3"/>
  <c r="H22" i="3"/>
  <c r="I22" i="3"/>
  <c r="K22" i="3" s="1"/>
  <c r="Q22" i="3" s="1"/>
  <c r="J22" i="3"/>
  <c r="G24" i="3"/>
  <c r="H24" i="3"/>
  <c r="I24" i="3"/>
  <c r="K24" i="3" s="1"/>
  <c r="Q24" i="3" s="1"/>
  <c r="J24" i="3"/>
  <c r="G26" i="3"/>
  <c r="H26" i="3"/>
  <c r="I26" i="3"/>
  <c r="K26" i="3" s="1"/>
  <c r="Q26" i="3" s="1"/>
  <c r="J26" i="3"/>
  <c r="J3" i="3"/>
  <c r="I3" i="3"/>
  <c r="H3" i="3"/>
  <c r="G3" i="3"/>
  <c r="K5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L19" i="3" l="1"/>
  <c r="R19" i="3" s="1"/>
  <c r="L17" i="3"/>
  <c r="R17" i="3" s="1"/>
  <c r="L15" i="3"/>
  <c r="R15" i="3" s="1"/>
  <c r="L12" i="3"/>
  <c r="M7" i="3"/>
  <c r="O7" i="3" s="1"/>
  <c r="M5" i="3"/>
  <c r="N5" i="3" s="1"/>
  <c r="L7" i="3"/>
  <c r="R7" i="3" s="1"/>
  <c r="L24" i="3"/>
  <c r="R24" i="3" s="1"/>
  <c r="M19" i="3"/>
  <c r="N19" i="3" s="1"/>
  <c r="M17" i="3"/>
  <c r="N17" i="3" s="1"/>
  <c r="M15" i="3"/>
  <c r="O15" i="3" s="1"/>
  <c r="M14" i="3"/>
  <c r="N14" i="3" s="1"/>
  <c r="M12" i="3"/>
  <c r="N12" i="3" s="1"/>
  <c r="M10" i="3"/>
  <c r="N10" i="3" s="1"/>
  <c r="M26" i="3"/>
  <c r="N26" i="3" s="1"/>
  <c r="M24" i="3"/>
  <c r="N24" i="3" s="1"/>
  <c r="L26" i="3"/>
  <c r="R26" i="3" s="1"/>
  <c r="L5" i="3"/>
  <c r="R5" i="3" s="1"/>
  <c r="L14" i="3"/>
  <c r="L10" i="3"/>
  <c r="L22" i="3"/>
  <c r="R22" i="3" s="1"/>
  <c r="M22" i="3"/>
  <c r="N22" i="3" s="1"/>
  <c r="J44" i="1"/>
  <c r="J45" i="1"/>
  <c r="J46" i="1"/>
  <c r="J47" i="1"/>
  <c r="J48" i="1"/>
  <c r="J49" i="1"/>
  <c r="J50" i="1"/>
  <c r="O17" i="3" l="1"/>
  <c r="P17" i="3" s="1"/>
  <c r="N7" i="3"/>
  <c r="P7" i="3" s="1"/>
  <c r="O5" i="3"/>
  <c r="P5" i="3" s="1"/>
  <c r="O10" i="3"/>
  <c r="P10" i="3" s="1"/>
  <c r="N15" i="3"/>
  <c r="P15" i="3" s="1"/>
  <c r="O14" i="3"/>
  <c r="P14" i="3" s="1"/>
  <c r="O12" i="3"/>
  <c r="P12" i="3" s="1"/>
  <c r="O24" i="3"/>
  <c r="P24" i="3" s="1"/>
  <c r="O19" i="3"/>
  <c r="P19" i="3" s="1"/>
  <c r="O26" i="3"/>
  <c r="P26" i="3" s="1"/>
  <c r="O22" i="3"/>
  <c r="P22" i="3" s="1"/>
  <c r="M3" i="3"/>
  <c r="C17" i="4" l="1"/>
  <c r="B5" i="4"/>
  <c r="K3" i="3" l="1"/>
  <c r="Q3" i="3" s="1"/>
  <c r="C5" i="4"/>
  <c r="D5" i="4"/>
  <c r="E5" i="4"/>
  <c r="N3" i="3" l="1"/>
  <c r="L3" i="3" l="1"/>
  <c r="R3" i="3" s="1"/>
  <c r="O3" i="3"/>
  <c r="P3" i="3" s="1"/>
  <c r="J2" i="1" l="1"/>
</calcChain>
</file>

<file path=xl/sharedStrings.xml><?xml version="1.0" encoding="utf-8"?>
<sst xmlns="http://schemas.openxmlformats.org/spreadsheetml/2006/main" count="186" uniqueCount="153">
  <si>
    <t>Código
Detector</t>
  </si>
  <si>
    <r>
      <t>Tr/cm</t>
    </r>
    <r>
      <rPr>
        <i/>
        <vertAlign val="superscript"/>
        <sz val="11"/>
        <rFont val="Calibri"/>
        <family val="2"/>
        <scheme val="minor"/>
      </rPr>
      <t>2</t>
    </r>
  </si>
  <si>
    <r>
      <t>CHI</t>
    </r>
    <r>
      <rPr>
        <i/>
        <vertAlign val="superscript"/>
        <sz val="11"/>
        <rFont val="Calibri"/>
        <family val="2"/>
        <scheme val="minor"/>
      </rPr>
      <t>2</t>
    </r>
  </si>
  <si>
    <r>
      <t>Tr/cm</t>
    </r>
    <r>
      <rPr>
        <i/>
        <vertAlign val="superscript"/>
        <sz val="11"/>
        <rFont val="Calibri"/>
        <family val="2"/>
        <scheme val="minor"/>
      </rPr>
      <t xml:space="preserve">2
</t>
    </r>
    <r>
      <rPr>
        <i/>
        <sz val="11"/>
        <rFont val="Calibri"/>
        <family val="2"/>
        <scheme val="minor"/>
      </rPr>
      <t>normalized
by E.P.</t>
    </r>
  </si>
  <si>
    <t>Reading date and hour</t>
  </si>
  <si>
    <t>.trk file downlod path</t>
  </si>
  <si>
    <t>EP</t>
  </si>
  <si>
    <t>k</t>
  </si>
  <si>
    <t>Probability Content, p, between χ2 and +∞</t>
  </si>
  <si>
    <t>Etching
parameter</t>
  </si>
  <si>
    <r>
      <t>Exposure
kBqh/m</t>
    </r>
    <r>
      <rPr>
        <i/>
        <vertAlign val="superscript"/>
        <sz val="11"/>
        <rFont val="Calibri"/>
        <family val="2"/>
        <scheme val="minor"/>
      </rPr>
      <t>3</t>
    </r>
  </si>
  <si>
    <r>
      <t>Exposure 
uncert. (2σ)
kBqh/m</t>
    </r>
    <r>
      <rPr>
        <i/>
        <vertAlign val="superscript"/>
        <sz val="11"/>
        <rFont val="Calibri"/>
        <family val="2"/>
        <scheme val="minor"/>
      </rPr>
      <t>3</t>
    </r>
  </si>
  <si>
    <t>Limit
inf</t>
  </si>
  <si>
    <t>Limit
sup</t>
  </si>
  <si>
    <t xml:space="preserve"> D d/n</t>
  </si>
  <si>
    <t>Campos</t>
  </si>
  <si>
    <r>
      <t>uncert.
Tr/cm</t>
    </r>
    <r>
      <rPr>
        <i/>
        <vertAlign val="superscript"/>
        <sz val="11"/>
        <rFont val="Calibri"/>
        <family val="2"/>
        <scheme val="minor"/>
      </rPr>
      <t>2</t>
    </r>
  </si>
  <si>
    <t>CF C1 - Rn</t>
  </si>
  <si>
    <t>CF C1 - Tn</t>
  </si>
  <si>
    <t>CF C2 - Rn</t>
  </si>
  <si>
    <r>
      <t>Calibration 
Factor C1 Radon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</si>
  <si>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C1 Thoron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</si>
  <si>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C2 Radon 
Tr cm-2/kBq d m</t>
    </r>
    <r>
      <rPr>
        <i/>
        <vertAlign val="superscript"/>
        <sz val="11"/>
        <rFont val="Calibri"/>
        <family val="2"/>
        <scheme val="minor"/>
      </rPr>
      <t>-3</t>
    </r>
  </si>
  <si>
    <t>uncer.</t>
  </si>
  <si>
    <t>Promedio 
Fondo C1</t>
  </si>
  <si>
    <t>Promedio 
Fondo C2</t>
  </si>
  <si>
    <t>días</t>
  </si>
  <si>
    <t>uncer. Rel.</t>
  </si>
  <si>
    <t>C1: Rn + Tn
C2: Rn</t>
  </si>
  <si>
    <t>value</t>
  </si>
  <si>
    <t>Fondo</t>
  </si>
  <si>
    <t>Radon
concentration</t>
  </si>
  <si>
    <r>
      <t>Bq/m</t>
    </r>
    <r>
      <rPr>
        <i/>
        <vertAlign val="superscript"/>
        <sz val="11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</si>
  <si>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rFont val="Calibri"/>
        <family val="2"/>
        <scheme val="minor"/>
      </rPr>
      <t>3</t>
    </r>
  </si>
  <si>
    <t>Chamber 1: 
Rn+Tn
Track density</t>
  </si>
  <si>
    <t>Chamber 2: 
Rn
Track density</t>
  </si>
  <si>
    <t>Datos del Politrack</t>
  </si>
  <si>
    <t>Valores procesados con Hoja de calculo</t>
  </si>
  <si>
    <t>Fecha inicial</t>
  </si>
  <si>
    <t>Fecha Final</t>
  </si>
  <si>
    <t>Tiempo de
 exposición</t>
  </si>
  <si>
    <t>Tiempo</t>
  </si>
  <si>
    <t>CF C2 - Tn</t>
  </si>
  <si>
    <t>Tn
Track density</t>
  </si>
  <si>
    <t>Radon and
Thoron
Measurement</t>
  </si>
  <si>
    <t>G2-02</t>
  </si>
  <si>
    <t>G2-04</t>
  </si>
  <si>
    <t>G2-06</t>
  </si>
  <si>
    <t>G2-07</t>
  </si>
  <si>
    <t>G2-09</t>
  </si>
  <si>
    <t>G2-11</t>
  </si>
  <si>
    <t>G2-14</t>
  </si>
  <si>
    <t>G2-16</t>
  </si>
  <si>
    <t>G2-18</t>
  </si>
  <si>
    <t>G2-19</t>
  </si>
  <si>
    <t>G2-21</t>
  </si>
  <si>
    <t>G2-23</t>
  </si>
  <si>
    <t>G2-FONDO</t>
  </si>
  <si>
    <t>C:\politrackLR\output\1_73.trk</t>
  </si>
  <si>
    <t>C:\politrackLR\output\3_45.trk</t>
  </si>
  <si>
    <t>C:\politrackLR\output\2_54.trk</t>
  </si>
  <si>
    <t>C:\politrackLR\output\4_42.trk</t>
  </si>
  <si>
    <t>C:\politrackLR\output\5_37.trk</t>
  </si>
  <si>
    <t>C:\politrackLR\output\6_34.trk</t>
  </si>
  <si>
    <t>C:\politrackLR\output\7_29.trk</t>
  </si>
  <si>
    <t>C:\politrackLR\output\8_32.trk</t>
  </si>
  <si>
    <t>C:\politrackLR\output\9_28.trk</t>
  </si>
  <si>
    <t>C:\politrackLR\output\10_23.trk</t>
  </si>
  <si>
    <t>C:\politrackLR\output\1_74.trk</t>
  </si>
  <si>
    <t>C:\politrackLR\output\2_55.trk</t>
  </si>
  <si>
    <t>C:\politrackLR\output\3_46.trk</t>
  </si>
  <si>
    <t>C:\politrackLR\output\4_43.trk</t>
  </si>
  <si>
    <t>C:\politrackLR\output\5_38.trk</t>
  </si>
  <si>
    <t>F1C1</t>
  </si>
  <si>
    <t>F1C2</t>
  </si>
  <si>
    <t>F2C1</t>
  </si>
  <si>
    <t>F2C2</t>
  </si>
  <si>
    <t>F3C1</t>
  </si>
  <si>
    <t>F3C2</t>
  </si>
  <si>
    <t>C:\politrackLR\output\1_57.trk</t>
  </si>
  <si>
    <t>C:\politrackLR\output\2_38.trk</t>
  </si>
  <si>
    <t>C:\politrackLR\output\3_29.trk</t>
  </si>
  <si>
    <t>C:\politrackLR\output\4_28.trk</t>
  </si>
  <si>
    <t>C:\politrackLR\output\5_23.trk</t>
  </si>
  <si>
    <t>C:\politrackLR\output\6_20.trk</t>
  </si>
  <si>
    <t>C:\politrackLR\output\7_17.trk</t>
  </si>
  <si>
    <t>C:\politrackLR\output\8_20.trk</t>
  </si>
  <si>
    <t>C:\politrackLR\output\9_16.trk</t>
  </si>
  <si>
    <t>C:\politrackLR\output\10_11.trk</t>
  </si>
  <si>
    <t>C:\politrackLR\output\11_9.trk</t>
  </si>
  <si>
    <t>C:\politrackLR\output\12_8.trk</t>
  </si>
  <si>
    <t>C:\politrackLR\output\13_8.trk</t>
  </si>
  <si>
    <t>C:\politrackLR\output\14_9.trk</t>
  </si>
  <si>
    <t>C:\politrackLR\output\15_8.trk</t>
  </si>
  <si>
    <t>C:\politrackLR\output\16_8.trk</t>
  </si>
  <si>
    <t>C:\politrackLR\output\17_7.trk</t>
  </si>
  <si>
    <t>C:\politrackLR\output\18_6.trk</t>
  </si>
  <si>
    <t>C:\politrackLR\output\19_7.trk</t>
  </si>
  <si>
    <t>C:\politrackLR\output\20_6.trk</t>
  </si>
  <si>
    <t>C:\politrackLR\output\21_4.trk</t>
  </si>
  <si>
    <t>C:\politrackLR\output\22_4.trk</t>
  </si>
  <si>
    <t>C:\politrackLR\output\23_4.trk</t>
  </si>
  <si>
    <t>C:\politrackLR\output\24_4.trk</t>
  </si>
  <si>
    <t>C:\politrackLR\output\25_3.trk</t>
  </si>
  <si>
    <t>C:\politrackLR\output\26_3.trk</t>
  </si>
  <si>
    <t>C:\politrackLR\output\27_3.trk</t>
  </si>
  <si>
    <t>C:\politrackLR\output\28_2.trk</t>
  </si>
  <si>
    <t>C:\politrackLR\output\29_2.trk</t>
  </si>
  <si>
    <t>C:\politrackLR\output\30_2.trk</t>
  </si>
  <si>
    <t>CGG01</t>
  </si>
  <si>
    <t>CGG03</t>
  </si>
  <si>
    <t>CGG05</t>
  </si>
  <si>
    <t>CGG01-C1</t>
  </si>
  <si>
    <t>CGG01-C2</t>
  </si>
  <si>
    <t>CGG12</t>
  </si>
  <si>
    <t>CGG13</t>
  </si>
  <si>
    <t>CGG15</t>
  </si>
  <si>
    <t>CGG17</t>
  </si>
  <si>
    <t>CGG22</t>
  </si>
  <si>
    <t>CGG24</t>
  </si>
  <si>
    <t>CGG20</t>
  </si>
  <si>
    <t>CGG03-C1</t>
  </si>
  <si>
    <t>CGG03-C2</t>
  </si>
  <si>
    <t>CGG24-C1</t>
  </si>
  <si>
    <t>CGG24-C2</t>
  </si>
  <si>
    <t>CGG05-C1</t>
  </si>
  <si>
    <t>CGG05-C2</t>
  </si>
  <si>
    <t>CGG08-C1</t>
  </si>
  <si>
    <t>CGG08-C2</t>
  </si>
  <si>
    <t>CGG10-C2</t>
  </si>
  <si>
    <t>CGG12-C1</t>
  </si>
  <si>
    <t>CGG12-C2</t>
  </si>
  <si>
    <t>CGG10-C1</t>
  </si>
  <si>
    <t>CGG13-C1</t>
  </si>
  <si>
    <t>CGG13-C2</t>
  </si>
  <si>
    <t>CGG15-C1</t>
  </si>
  <si>
    <t>CGG15-C2</t>
  </si>
  <si>
    <t>CGG17-C1</t>
  </si>
  <si>
    <t>CGG17-C2</t>
  </si>
  <si>
    <t>CGG20-C1</t>
  </si>
  <si>
    <t>CGG20-C2</t>
  </si>
  <si>
    <t>CGG22-C1</t>
  </si>
  <si>
    <t>CGG22-C2</t>
  </si>
  <si>
    <t>CGG08</t>
  </si>
  <si>
    <t>CGG10</t>
  </si>
  <si>
    <t>Pozo</t>
  </si>
  <si>
    <t>G2
Track density</t>
  </si>
  <si>
    <t>Monitor</t>
  </si>
  <si>
    <t>G2 Radon
concentration</t>
  </si>
  <si>
    <t>CGG Thoron
concentration</t>
  </si>
  <si>
    <t>CGG Radon
concentration</t>
  </si>
  <si>
    <r>
      <t>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</si>
  <si>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color theme="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</si>
</sst>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vertAlign val="superscript"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9" tint="0.59999389629810485"/>
      </left>
      <right/>
      <top style="thick">
        <color theme="9" tint="0.59999389629810485"/>
      </top>
      <bottom/>
      <diagonal/>
    </border>
    <border>
      <left/>
      <right/>
      <top style="thick">
        <color theme="9" tint="0.59999389629810485"/>
      </top>
      <bottom/>
      <diagonal/>
    </border>
    <border>
      <left/>
      <right/>
      <top/>
      <bottom style="thick">
        <color theme="9" tint="0.59999389629810485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/>
      <top style="thick">
        <color theme="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86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4" fillId="10" borderId="9" xfId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22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 xr:uid="{71E3764D-D4CE-499C-9728-6C8AC833D443}"/>
    <cellStyle name="Normal 2 2" xfId="3" xr:uid="{6916D6C1-9A7F-49A5-ABD9-9CC0996A4EE3}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Concentraciones de Radón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Rn-TC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Cálculos!$L$3:$L$26</c:f>
                <c:numCache>
                  <c:formatCode>General</c:formatCode>
                  <c:ptCount val="24"/>
                  <c:pt idx="0">
                    <c:v>451</c:v>
                  </c:pt>
                  <c:pt idx="2">
                    <c:v>449.7</c:v>
                  </c:pt>
                  <c:pt idx="4">
                    <c:v>771.6</c:v>
                  </c:pt>
                  <c:pt idx="7">
                    <c:v>466.6</c:v>
                  </c:pt>
                  <c:pt idx="9">
                    <c:v>375</c:v>
                  </c:pt>
                  <c:pt idx="11">
                    <c:v>773.1</c:v>
                  </c:pt>
                  <c:pt idx="12">
                    <c:v>462.5</c:v>
                  </c:pt>
                  <c:pt idx="14">
                    <c:v>591</c:v>
                  </c:pt>
                  <c:pt idx="16">
                    <c:v>956.4</c:v>
                  </c:pt>
                  <c:pt idx="19">
                    <c:v>613.1</c:v>
                  </c:pt>
                  <c:pt idx="21">
                    <c:v>473.7</c:v>
                  </c:pt>
                  <c:pt idx="23">
                    <c:v>166.4</c:v>
                  </c:pt>
                </c:numCache>
              </c:numRef>
            </c:plus>
            <c:minus>
              <c:numRef>
                <c:f>Cálculos!$L$3:$L$26</c:f>
                <c:numCache>
                  <c:formatCode>General</c:formatCode>
                  <c:ptCount val="24"/>
                  <c:pt idx="0">
                    <c:v>451</c:v>
                  </c:pt>
                  <c:pt idx="2">
                    <c:v>449.7</c:v>
                  </c:pt>
                  <c:pt idx="4">
                    <c:v>771.6</c:v>
                  </c:pt>
                  <c:pt idx="7">
                    <c:v>466.6</c:v>
                  </c:pt>
                  <c:pt idx="9">
                    <c:v>375</c:v>
                  </c:pt>
                  <c:pt idx="11">
                    <c:v>773.1</c:v>
                  </c:pt>
                  <c:pt idx="12">
                    <c:v>462.5</c:v>
                  </c:pt>
                  <c:pt idx="14">
                    <c:v>591</c:v>
                  </c:pt>
                  <c:pt idx="16">
                    <c:v>956.4</c:v>
                  </c:pt>
                  <c:pt idx="19">
                    <c:v>613.1</c:v>
                  </c:pt>
                  <c:pt idx="21">
                    <c:v>473.7</c:v>
                  </c:pt>
                  <c:pt idx="23">
                    <c:v>166.4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Cálculos!$K$3:$K$26</c:f>
              <c:numCache>
                <c:formatCode>General</c:formatCode>
                <c:ptCount val="24"/>
                <c:pt idx="0">
                  <c:v>3347.2</c:v>
                </c:pt>
                <c:pt idx="2">
                  <c:v>3381.8</c:v>
                </c:pt>
                <c:pt idx="4">
                  <c:v>6062.5</c:v>
                </c:pt>
                <c:pt idx="7">
                  <c:v>3520.4</c:v>
                </c:pt>
                <c:pt idx="9">
                  <c:v>2690.2</c:v>
                </c:pt>
                <c:pt idx="11">
                  <c:v>5837.5</c:v>
                </c:pt>
                <c:pt idx="12">
                  <c:v>3490.8</c:v>
                </c:pt>
                <c:pt idx="14">
                  <c:v>4664.3</c:v>
                </c:pt>
                <c:pt idx="16">
                  <c:v>7510.3</c:v>
                </c:pt>
                <c:pt idx="19">
                  <c:v>4648</c:v>
                </c:pt>
                <c:pt idx="21">
                  <c:v>3593.7</c:v>
                </c:pt>
                <c:pt idx="23">
                  <c:v>904.9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C-4281-B4EE-DF7CC9BB5534}"/>
            </c:ext>
          </c:extLst>
        </c:ser>
        <c:ser>
          <c:idx val="2"/>
          <c:order val="1"/>
          <c:tx>
            <c:v>G2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Cálculos!$F$3:$F$26</c:f>
                <c:numCache>
                  <c:formatCode>General</c:formatCode>
                  <c:ptCount val="24"/>
                  <c:pt idx="1">
                    <c:v>241.7</c:v>
                  </c:pt>
                  <c:pt idx="3">
                    <c:v>290.3</c:v>
                  </c:pt>
                  <c:pt idx="5">
                    <c:v>298.5</c:v>
                  </c:pt>
                  <c:pt idx="6">
                    <c:v>345.5</c:v>
                  </c:pt>
                  <c:pt idx="8">
                    <c:v>288.10000000000002</c:v>
                  </c:pt>
                  <c:pt idx="10">
                    <c:v>280.89999999999998</c:v>
                  </c:pt>
                  <c:pt idx="13">
                    <c:v>243.5</c:v>
                  </c:pt>
                  <c:pt idx="15">
                    <c:v>286.39999999999998</c:v>
                  </c:pt>
                  <c:pt idx="17">
                    <c:v>346.3</c:v>
                  </c:pt>
                  <c:pt idx="18">
                    <c:v>240.5</c:v>
                  </c:pt>
                  <c:pt idx="20">
                    <c:v>256.5</c:v>
                  </c:pt>
                  <c:pt idx="22">
                    <c:v>378.4</c:v>
                  </c:pt>
                </c:numCache>
              </c:numRef>
            </c:plus>
            <c:minus>
              <c:numRef>
                <c:f>Cálculos!$F$3:$F$26</c:f>
                <c:numCache>
                  <c:formatCode>General</c:formatCode>
                  <c:ptCount val="24"/>
                  <c:pt idx="1">
                    <c:v>241.7</c:v>
                  </c:pt>
                  <c:pt idx="3">
                    <c:v>290.3</c:v>
                  </c:pt>
                  <c:pt idx="5">
                    <c:v>298.5</c:v>
                  </c:pt>
                  <c:pt idx="6">
                    <c:v>345.5</c:v>
                  </c:pt>
                  <c:pt idx="8">
                    <c:v>288.10000000000002</c:v>
                  </c:pt>
                  <c:pt idx="10">
                    <c:v>280.89999999999998</c:v>
                  </c:pt>
                  <c:pt idx="13">
                    <c:v>243.5</c:v>
                  </c:pt>
                  <c:pt idx="15">
                    <c:v>286.39999999999998</c:v>
                  </c:pt>
                  <c:pt idx="17">
                    <c:v>346.3</c:v>
                  </c:pt>
                  <c:pt idx="18">
                    <c:v>240.5</c:v>
                  </c:pt>
                  <c:pt idx="20">
                    <c:v>256.5</c:v>
                  </c:pt>
                  <c:pt idx="22">
                    <c:v>378.4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Cálculos!$E$3:$E$25</c:f>
              <c:numCache>
                <c:formatCode>General</c:formatCode>
                <c:ptCount val="23"/>
                <c:pt idx="1">
                  <c:v>5241.6000000000004</c:v>
                </c:pt>
                <c:pt idx="3">
                  <c:v>5469.5</c:v>
                </c:pt>
                <c:pt idx="5">
                  <c:v>6180.4</c:v>
                </c:pt>
                <c:pt idx="6">
                  <c:v>6148.4</c:v>
                </c:pt>
                <c:pt idx="8">
                  <c:v>5302.2</c:v>
                </c:pt>
                <c:pt idx="10">
                  <c:v>4558.7</c:v>
                </c:pt>
                <c:pt idx="13">
                  <c:v>5274.6</c:v>
                </c:pt>
                <c:pt idx="15">
                  <c:v>5299.9</c:v>
                </c:pt>
                <c:pt idx="17">
                  <c:v>6213.9</c:v>
                </c:pt>
                <c:pt idx="18">
                  <c:v>5071.8999999999996</c:v>
                </c:pt>
                <c:pt idx="20">
                  <c:v>6091.7</c:v>
                </c:pt>
                <c:pt idx="22">
                  <c:v>8726.7999999999993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D-4DD2-90CD-93F6536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84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Concentraciones de Torón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Tn-TC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Cálculos!$P$3:$P$26</c:f>
                <c:numCache>
                  <c:formatCode>General</c:formatCode>
                  <c:ptCount val="24"/>
                  <c:pt idx="0">
                    <c:v>658.4</c:v>
                  </c:pt>
                  <c:pt idx="2">
                    <c:v>472.1</c:v>
                  </c:pt>
                  <c:pt idx="4">
                    <c:v>619.29999999999995</c:v>
                  </c:pt>
                  <c:pt idx="7">
                    <c:v>504.8</c:v>
                  </c:pt>
                  <c:pt idx="9">
                    <c:v>0</c:v>
                  </c:pt>
                  <c:pt idx="11">
                    <c:v>0</c:v>
                  </c:pt>
                  <c:pt idx="12">
                    <c:v>682.3</c:v>
                  </c:pt>
                  <c:pt idx="14">
                    <c:v>567.29999999999995</c:v>
                  </c:pt>
                  <c:pt idx="16">
                    <c:v>780.9</c:v>
                  </c:pt>
                  <c:pt idx="19">
                    <c:v>0</c:v>
                  </c:pt>
                  <c:pt idx="21">
                    <c:v>589.70000000000005</c:v>
                  </c:pt>
                  <c:pt idx="23">
                    <c:v>310.5</c:v>
                  </c:pt>
                </c:numCache>
              </c:numRef>
            </c:plus>
            <c:minus>
              <c:numRef>
                <c:f>Cálculos!$P$3:$P$26</c:f>
                <c:numCache>
                  <c:formatCode>General</c:formatCode>
                  <c:ptCount val="24"/>
                  <c:pt idx="0">
                    <c:v>658.4</c:v>
                  </c:pt>
                  <c:pt idx="2">
                    <c:v>472.1</c:v>
                  </c:pt>
                  <c:pt idx="4">
                    <c:v>619.29999999999995</c:v>
                  </c:pt>
                  <c:pt idx="7">
                    <c:v>504.8</c:v>
                  </c:pt>
                  <c:pt idx="9">
                    <c:v>0</c:v>
                  </c:pt>
                  <c:pt idx="11">
                    <c:v>0</c:v>
                  </c:pt>
                  <c:pt idx="12">
                    <c:v>682.3</c:v>
                  </c:pt>
                  <c:pt idx="14">
                    <c:v>567.29999999999995</c:v>
                  </c:pt>
                  <c:pt idx="16">
                    <c:v>780.9</c:v>
                  </c:pt>
                  <c:pt idx="19">
                    <c:v>0</c:v>
                  </c:pt>
                  <c:pt idx="21">
                    <c:v>589.70000000000005</c:v>
                  </c:pt>
                  <c:pt idx="23">
                    <c:v>310.5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Cálculos!$O$3:$O$26</c:f>
              <c:numCache>
                <c:formatCode>General</c:formatCode>
                <c:ptCount val="24"/>
                <c:pt idx="0">
                  <c:v>3542.9</c:v>
                </c:pt>
                <c:pt idx="2">
                  <c:v>967.1</c:v>
                </c:pt>
                <c:pt idx="4">
                  <c:v>17.899999999999999</c:v>
                </c:pt>
                <c:pt idx="7">
                  <c:v>1929.3</c:v>
                </c:pt>
                <c:pt idx="9">
                  <c:v>0</c:v>
                </c:pt>
                <c:pt idx="11">
                  <c:v>0</c:v>
                </c:pt>
                <c:pt idx="12">
                  <c:v>3997.9</c:v>
                </c:pt>
                <c:pt idx="14">
                  <c:v>1523.6</c:v>
                </c:pt>
                <c:pt idx="16">
                  <c:v>1602.1</c:v>
                </c:pt>
                <c:pt idx="19">
                  <c:v>0</c:v>
                </c:pt>
                <c:pt idx="21">
                  <c:v>3653.6</c:v>
                </c:pt>
                <c:pt idx="23">
                  <c:v>684.3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1AC-87F6-CC167958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-1</xdr:colOff>
      <xdr:row>0</xdr:row>
      <xdr:rowOff>0</xdr:rowOff>
    </xdr:from>
    <xdr:to>
      <xdr:col>35</xdr:col>
      <xdr:colOff>228599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150DC-53A8-4B35-9EDC-61A37527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544288</xdr:colOff>
      <xdr:row>15</xdr:row>
      <xdr:rowOff>152401</xdr:rowOff>
    </xdr:from>
    <xdr:to>
      <xdr:col>35</xdr:col>
      <xdr:colOff>206830</xdr:colOff>
      <xdr:row>33</xdr:row>
      <xdr:rowOff>119743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1056C-44A3-4725-B64C-B2022462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3D-3425-46AE-87C3-3C3323E38B75}">
  <sheetPr>
    <tabColor theme="5"/>
  </sheetPr>
  <dimension ref="A1:X66"/>
  <sheetViews>
    <sheetView tabSelected="1" topLeftCell="F14" zoomScale="70" zoomScaleNormal="70" workbookViewId="0">
      <selection activeCell="M51" sqref="M51"/>
    </sheetView>
  </sheetViews>
  <sheetFormatPr baseColWidth="10" defaultColWidth="11.5546875" defaultRowHeight="14.4" x14ac:dyDescent="0.3"/>
  <cols>
    <col min="1" max="1" width="14.21875" style="18" bestFit="1" customWidth="1"/>
    <col min="2" max="2" width="7.5546875" style="11" bestFit="1" customWidth="1"/>
    <col min="3" max="3" width="6" style="11" bestFit="1" customWidth="1"/>
    <col min="4" max="4" width="10.44140625" style="11" bestFit="1" customWidth="1"/>
    <col min="5" max="5" width="11.109375" style="11" bestFit="1" customWidth="1"/>
    <col min="6" max="6" width="9.44140625" style="11" bestFit="1" customWidth="1"/>
    <col min="7" max="7" width="11.33203125" style="11" bestFit="1" customWidth="1"/>
    <col min="8" max="8" width="20" style="11" bestFit="1" customWidth="1"/>
    <col min="9" max="9" width="29.33203125" style="11" bestFit="1" customWidth="1"/>
    <col min="10" max="10" width="14.44140625" style="11" bestFit="1" customWidth="1"/>
    <col min="11" max="11" width="8.88671875" style="13" bestFit="1" customWidth="1"/>
    <col min="12" max="12" width="7.5546875" style="11" bestFit="1" customWidth="1"/>
    <col min="13" max="13" width="5.6640625" style="14" bestFit="1" customWidth="1"/>
    <col min="14" max="14" width="6.6640625" style="11" bestFit="1" customWidth="1"/>
    <col min="15" max="15" width="6.88671875" style="11" bestFit="1" customWidth="1"/>
    <col min="16" max="16" width="8.5546875" style="11" bestFit="1" customWidth="1"/>
    <col min="17" max="18" width="5.6640625" style="11" bestFit="1" customWidth="1"/>
    <col min="19" max="16384" width="11.5546875" style="11"/>
  </cols>
  <sheetData>
    <row r="1" spans="1:24" ht="18.600000000000001" thickBot="1" x14ac:dyDescent="0.4">
      <c r="B1" s="68" t="s">
        <v>36</v>
      </c>
      <c r="C1" s="68"/>
      <c r="D1" s="68"/>
      <c r="E1" s="68"/>
      <c r="F1" s="68"/>
      <c r="G1" s="68"/>
      <c r="H1" s="68"/>
      <c r="I1" s="68"/>
      <c r="J1" s="68"/>
      <c r="K1" s="69" t="s">
        <v>37</v>
      </c>
      <c r="L1" s="69"/>
      <c r="M1" s="69"/>
      <c r="N1" s="69"/>
      <c r="O1" s="69"/>
      <c r="P1" s="69"/>
      <c r="Q1" s="69"/>
      <c r="R1" s="70"/>
    </row>
    <row r="2" spans="1:24" ht="45.6" thickTop="1" x14ac:dyDescent="0.3">
      <c r="A2" s="31" t="s">
        <v>0</v>
      </c>
      <c r="B2" s="26" t="s">
        <v>1</v>
      </c>
      <c r="C2" s="27" t="s">
        <v>2</v>
      </c>
      <c r="D2" s="28" t="s">
        <v>9</v>
      </c>
      <c r="E2" s="28" t="s">
        <v>3</v>
      </c>
      <c r="F2" s="28" t="s">
        <v>10</v>
      </c>
      <c r="G2" s="28" t="s">
        <v>11</v>
      </c>
      <c r="H2" s="28" t="s">
        <v>4</v>
      </c>
      <c r="I2" s="28" t="s">
        <v>5</v>
      </c>
      <c r="J2" s="29" t="str">
        <f>HYPERLINK(REPLACE(I2,4,12,"Users\CESAR\Documents\"),A2)</f>
        <v>Código
Detector</v>
      </c>
      <c r="K2" s="20" t="s">
        <v>1</v>
      </c>
      <c r="L2" s="21" t="s">
        <v>16</v>
      </c>
      <c r="M2" s="21" t="s">
        <v>2</v>
      </c>
      <c r="N2" s="30" t="s">
        <v>6</v>
      </c>
      <c r="O2" s="22" t="s">
        <v>14</v>
      </c>
      <c r="P2" s="22" t="s">
        <v>15</v>
      </c>
      <c r="Q2" s="21" t="s">
        <v>12</v>
      </c>
      <c r="R2" s="23" t="s">
        <v>13</v>
      </c>
      <c r="W2" s="17"/>
      <c r="X2" s="17"/>
    </row>
    <row r="3" spans="1:24" x14ac:dyDescent="0.3">
      <c r="A3" s="18" t="s">
        <v>112</v>
      </c>
      <c r="B3" s="7">
        <v>1116</v>
      </c>
      <c r="C3" s="8">
        <v>1.1279999999999999</v>
      </c>
      <c r="D3" s="7"/>
      <c r="E3" s="7"/>
      <c r="F3" s="7"/>
      <c r="G3" s="7"/>
      <c r="H3" s="9"/>
      <c r="I3" s="10" t="s">
        <v>79</v>
      </c>
      <c r="J3" s="12" t="str">
        <f>HYPERLINK(REPLACE(I3,4,19,"Users\cesar\Documents\RadonRose2023\"),A3)</f>
        <v>CGG01-C1</v>
      </c>
      <c r="K3" s="24">
        <v>1308.4000000000001</v>
      </c>
      <c r="L3" s="11">
        <v>60.36</v>
      </c>
      <c r="M3" s="14">
        <v>0.99</v>
      </c>
      <c r="N3" s="11">
        <v>26.83</v>
      </c>
      <c r="O3" s="11">
        <v>22.94</v>
      </c>
      <c r="P3" s="11">
        <v>97</v>
      </c>
      <c r="Q3" s="11">
        <v>0.7</v>
      </c>
      <c r="R3" s="25">
        <v>1.25</v>
      </c>
    </row>
    <row r="4" spans="1:24" x14ac:dyDescent="0.3">
      <c r="A4" s="18" t="s">
        <v>113</v>
      </c>
      <c r="B4" s="7">
        <v>1220</v>
      </c>
      <c r="C4" s="8">
        <v>19.097999999999999</v>
      </c>
      <c r="D4" s="7"/>
      <c r="E4" s="7"/>
      <c r="F4" s="7"/>
      <c r="G4" s="7"/>
      <c r="H4" s="9"/>
      <c r="I4" s="10" t="s">
        <v>80</v>
      </c>
      <c r="J4" s="12" t="str">
        <f t="shared" ref="J4:J33" si="0">HYPERLINK(REPLACE(I4,4,19,"Users\cesar\Documents\RadonRose2023\"),A4)</f>
        <v>CGG01-C2</v>
      </c>
      <c r="K4" s="24">
        <v>800.36</v>
      </c>
      <c r="L4" s="11">
        <v>48.94</v>
      </c>
      <c r="M4" s="14">
        <v>0.86</v>
      </c>
      <c r="N4" s="11">
        <v>28.48</v>
      </c>
      <c r="O4" s="11">
        <v>24.38</v>
      </c>
      <c r="P4" s="11">
        <v>83</v>
      </c>
      <c r="Q4" s="11">
        <v>0.7</v>
      </c>
      <c r="R4" s="25">
        <v>1.25</v>
      </c>
    </row>
    <row r="5" spans="1:24" x14ac:dyDescent="0.3">
      <c r="A5" s="18" t="s">
        <v>121</v>
      </c>
      <c r="B5" s="15">
        <v>776</v>
      </c>
      <c r="C5" s="14">
        <v>1.159</v>
      </c>
      <c r="D5" s="15"/>
      <c r="E5" s="14"/>
      <c r="F5" s="15"/>
      <c r="G5" s="15"/>
      <c r="H5" s="15"/>
      <c r="I5" s="15" t="s">
        <v>81</v>
      </c>
      <c r="J5" s="12" t="str">
        <f t="shared" si="0"/>
        <v>CGG03-C1</v>
      </c>
      <c r="K5" s="24">
        <v>956.02</v>
      </c>
      <c r="L5" s="11">
        <v>45.27</v>
      </c>
      <c r="M5" s="14">
        <v>1.07</v>
      </c>
      <c r="N5" s="11">
        <v>22.45</v>
      </c>
      <c r="O5" s="11">
        <v>19.32</v>
      </c>
      <c r="P5" s="11">
        <v>97</v>
      </c>
      <c r="Q5" s="11">
        <v>0.7</v>
      </c>
      <c r="R5" s="25">
        <v>1.24</v>
      </c>
    </row>
    <row r="6" spans="1:24" x14ac:dyDescent="0.3">
      <c r="A6" s="18" t="s">
        <v>122</v>
      </c>
      <c r="B6" s="7">
        <v>688</v>
      </c>
      <c r="C6" s="8">
        <v>0.95</v>
      </c>
      <c r="D6" s="7"/>
      <c r="E6" s="7"/>
      <c r="F6" s="7"/>
      <c r="G6" s="7"/>
      <c r="H6" s="9"/>
      <c r="I6" s="10" t="s">
        <v>82</v>
      </c>
      <c r="J6" s="12" t="str">
        <f t="shared" si="0"/>
        <v>CGG03-C2</v>
      </c>
      <c r="K6" s="24">
        <v>808.58</v>
      </c>
      <c r="L6" s="11">
        <v>46.23</v>
      </c>
      <c r="M6" s="14">
        <v>0.61</v>
      </c>
      <c r="N6" s="11">
        <v>24.09</v>
      </c>
      <c r="O6" s="11">
        <v>24.54</v>
      </c>
      <c r="P6" s="11">
        <v>93</v>
      </c>
      <c r="Q6" s="11">
        <v>0.7</v>
      </c>
      <c r="R6" s="25">
        <v>1.25</v>
      </c>
    </row>
    <row r="7" spans="1:24" x14ac:dyDescent="0.3">
      <c r="A7" s="18" t="s">
        <v>125</v>
      </c>
      <c r="B7" s="15">
        <v>1320</v>
      </c>
      <c r="C7" s="14">
        <v>1.641</v>
      </c>
      <c r="D7" s="15"/>
      <c r="E7" s="15"/>
      <c r="F7" s="15"/>
      <c r="G7" s="15"/>
      <c r="H7" s="16"/>
      <c r="I7" s="11" t="s">
        <v>83</v>
      </c>
      <c r="J7" s="12" t="str">
        <f t="shared" si="0"/>
        <v>CGG05-C1</v>
      </c>
      <c r="K7" s="24">
        <v>1461.1</v>
      </c>
      <c r="L7" s="11">
        <v>60.99</v>
      </c>
      <c r="M7" s="14">
        <v>0.93</v>
      </c>
      <c r="N7" s="11">
        <v>27.93</v>
      </c>
      <c r="O7" s="11">
        <v>24.62</v>
      </c>
      <c r="P7" s="11">
        <v>95</v>
      </c>
      <c r="Q7" s="11">
        <v>0.69</v>
      </c>
      <c r="R7" s="25">
        <v>1.25</v>
      </c>
    </row>
    <row r="8" spans="1:24" x14ac:dyDescent="0.3">
      <c r="A8" s="18" t="s">
        <v>126</v>
      </c>
      <c r="B8" s="7">
        <v>1281</v>
      </c>
      <c r="C8" s="8">
        <v>1.153</v>
      </c>
      <c r="D8" s="7"/>
      <c r="E8" s="7"/>
      <c r="F8" s="7"/>
      <c r="G8" s="7"/>
      <c r="H8" s="9"/>
      <c r="I8" s="10" t="s">
        <v>84</v>
      </c>
      <c r="J8" s="12" t="str">
        <f t="shared" si="0"/>
        <v>CGG05-C2</v>
      </c>
      <c r="K8" s="24">
        <v>1446.6</v>
      </c>
      <c r="L8" s="11">
        <v>61.31</v>
      </c>
      <c r="M8" s="14">
        <v>0.81</v>
      </c>
      <c r="N8" s="11">
        <v>28.48</v>
      </c>
      <c r="O8" s="11">
        <v>24.54</v>
      </c>
      <c r="P8" s="11">
        <v>94</v>
      </c>
      <c r="Q8" s="11">
        <v>0.69</v>
      </c>
      <c r="R8" s="25">
        <v>1.25</v>
      </c>
    </row>
    <row r="9" spans="1:24" x14ac:dyDescent="0.3">
      <c r="A9" s="18" t="s">
        <v>127</v>
      </c>
      <c r="B9" s="7">
        <v>970</v>
      </c>
      <c r="C9" s="8">
        <v>1.1679999999999999</v>
      </c>
      <c r="D9" s="7"/>
      <c r="E9" s="7"/>
      <c r="F9" s="7"/>
      <c r="G9" s="7"/>
      <c r="H9" s="9"/>
      <c r="I9" s="10" t="s">
        <v>85</v>
      </c>
      <c r="J9" s="12" t="str">
        <f t="shared" si="0"/>
        <v>CGG08-C1</v>
      </c>
      <c r="K9" s="24">
        <v>1123.69</v>
      </c>
      <c r="L9" s="11">
        <v>45.04</v>
      </c>
      <c r="M9" s="14">
        <v>0.9</v>
      </c>
      <c r="N9" s="11">
        <v>24.64</v>
      </c>
      <c r="O9" s="11">
        <v>21.57</v>
      </c>
      <c r="P9" s="11">
        <v>98</v>
      </c>
      <c r="Q9" s="11">
        <v>0.69</v>
      </c>
      <c r="R9" s="25">
        <v>1.25</v>
      </c>
    </row>
    <row r="10" spans="1:24" x14ac:dyDescent="0.3">
      <c r="A10" s="18" t="s">
        <v>128</v>
      </c>
      <c r="B10" s="15">
        <v>737</v>
      </c>
      <c r="C10" s="14">
        <v>1.2869999999999999</v>
      </c>
      <c r="D10" s="15"/>
      <c r="E10" s="15"/>
      <c r="F10" s="15"/>
      <c r="G10" s="15"/>
      <c r="H10" s="16"/>
      <c r="I10" s="11" t="s">
        <v>86</v>
      </c>
      <c r="J10" s="12" t="str">
        <f t="shared" si="0"/>
        <v>CGG08-C2</v>
      </c>
      <c r="K10" s="24">
        <v>841.58</v>
      </c>
      <c r="L10" s="11">
        <v>47.26</v>
      </c>
      <c r="M10" s="14">
        <v>0.82</v>
      </c>
      <c r="N10" s="11">
        <v>24.64</v>
      </c>
      <c r="O10" s="11">
        <v>21.11</v>
      </c>
      <c r="P10" s="11">
        <v>89</v>
      </c>
      <c r="Q10" s="11">
        <v>0.7</v>
      </c>
      <c r="R10" s="25">
        <v>1.25</v>
      </c>
    </row>
    <row r="11" spans="1:24" x14ac:dyDescent="0.3">
      <c r="A11" s="18" t="s">
        <v>132</v>
      </c>
      <c r="B11" s="7">
        <v>492</v>
      </c>
      <c r="C11" s="8">
        <v>1.036</v>
      </c>
      <c r="D11" s="7"/>
      <c r="E11" s="7"/>
      <c r="F11" s="7"/>
      <c r="G11" s="7"/>
      <c r="H11" s="9"/>
      <c r="I11" s="10" t="s">
        <v>87</v>
      </c>
      <c r="J11" s="12" t="str">
        <f t="shared" si="0"/>
        <v>CGG10-C1</v>
      </c>
      <c r="K11" s="24">
        <v>634.29</v>
      </c>
      <c r="L11" s="11">
        <v>45.27</v>
      </c>
      <c r="M11" s="14">
        <v>0.89</v>
      </c>
      <c r="N11" s="11">
        <v>20.260000000000002</v>
      </c>
      <c r="O11" s="11">
        <v>17.57</v>
      </c>
      <c r="P11" s="11">
        <v>97</v>
      </c>
      <c r="Q11" s="11">
        <v>0.7</v>
      </c>
      <c r="R11" s="25">
        <v>1.25</v>
      </c>
    </row>
    <row r="12" spans="1:24" x14ac:dyDescent="0.3">
      <c r="A12" s="18" t="s">
        <v>129</v>
      </c>
      <c r="B12" s="15">
        <v>526</v>
      </c>
      <c r="C12" s="14">
        <v>1.2749999999999999</v>
      </c>
      <c r="D12" s="15"/>
      <c r="E12" s="15"/>
      <c r="F12" s="15"/>
      <c r="G12" s="15"/>
      <c r="H12" s="16"/>
      <c r="I12" s="11" t="s">
        <v>88</v>
      </c>
      <c r="J12" s="12" t="str">
        <f t="shared" si="0"/>
        <v>CGG10-C2</v>
      </c>
      <c r="K12" s="24">
        <v>643.99</v>
      </c>
      <c r="L12" s="11">
        <v>45.5</v>
      </c>
      <c r="M12" s="14">
        <v>0.86</v>
      </c>
      <c r="N12" s="11">
        <v>20.81</v>
      </c>
      <c r="O12" s="11">
        <v>17.989999999999998</v>
      </c>
      <c r="P12" s="11">
        <v>96</v>
      </c>
      <c r="Q12" s="11">
        <v>0.7</v>
      </c>
      <c r="R12" s="25">
        <v>1.25</v>
      </c>
    </row>
    <row r="13" spans="1:24" x14ac:dyDescent="0.3">
      <c r="A13" s="18" t="s">
        <v>130</v>
      </c>
      <c r="B13" s="15">
        <v>978</v>
      </c>
      <c r="C13" s="14">
        <v>1.0469999999999999</v>
      </c>
      <c r="D13" s="15"/>
      <c r="E13" s="15"/>
      <c r="F13" s="15"/>
      <c r="G13" s="15"/>
      <c r="H13" s="16"/>
      <c r="I13" s="11" t="s">
        <v>89</v>
      </c>
      <c r="J13" s="12" t="str">
        <f t="shared" si="0"/>
        <v>CGG12-C1</v>
      </c>
      <c r="K13" s="24">
        <v>1274.47</v>
      </c>
      <c r="L13" s="11">
        <v>44.81</v>
      </c>
      <c r="M13" s="14">
        <v>0.78</v>
      </c>
      <c r="N13" s="11">
        <v>20.260000000000002</v>
      </c>
      <c r="O13" s="11">
        <v>17.61</v>
      </c>
      <c r="P13" s="11">
        <v>99</v>
      </c>
      <c r="Q13" s="11">
        <v>0.7</v>
      </c>
      <c r="R13" s="25">
        <v>1.25</v>
      </c>
    </row>
    <row r="14" spans="1:24" x14ac:dyDescent="0.3">
      <c r="A14" s="18" t="s">
        <v>131</v>
      </c>
      <c r="B14" s="15">
        <v>1260</v>
      </c>
      <c r="C14" s="14">
        <v>1.607</v>
      </c>
      <c r="D14" s="15"/>
      <c r="E14" s="15"/>
      <c r="F14" s="15"/>
      <c r="G14" s="15"/>
      <c r="H14" s="16"/>
      <c r="I14" s="11" t="s">
        <v>90</v>
      </c>
      <c r="J14" s="12" t="str">
        <f t="shared" si="0"/>
        <v>CGG12-C2</v>
      </c>
      <c r="K14" s="24">
        <v>1393.04</v>
      </c>
      <c r="L14" s="11">
        <v>77.89</v>
      </c>
      <c r="M14" s="14">
        <v>1.06</v>
      </c>
      <c r="N14" s="11">
        <v>25.74</v>
      </c>
      <c r="O14" s="11">
        <v>22.48</v>
      </c>
      <c r="P14" s="11">
        <v>91</v>
      </c>
      <c r="Q14" s="11">
        <v>0.7</v>
      </c>
      <c r="R14" s="25">
        <v>1.25</v>
      </c>
    </row>
    <row r="15" spans="1:24" x14ac:dyDescent="0.3">
      <c r="A15" s="18" t="s">
        <v>133</v>
      </c>
      <c r="B15" s="7">
        <v>1253</v>
      </c>
      <c r="C15" s="8">
        <v>1.278</v>
      </c>
      <c r="D15" s="7"/>
      <c r="E15" s="7"/>
      <c r="F15" s="7"/>
      <c r="G15" s="7"/>
      <c r="H15" s="9"/>
      <c r="I15" s="10" t="s">
        <v>91</v>
      </c>
      <c r="J15" s="12" t="str">
        <f t="shared" si="0"/>
        <v>CGG13-C1</v>
      </c>
      <c r="K15" s="24">
        <v>1406.23</v>
      </c>
      <c r="L15" s="11">
        <v>61.64</v>
      </c>
      <c r="M15" s="14">
        <v>0.78</v>
      </c>
      <c r="N15" s="11">
        <v>26.83</v>
      </c>
      <c r="O15" s="11">
        <v>22.91</v>
      </c>
      <c r="P15" s="11">
        <v>93</v>
      </c>
      <c r="Q15" s="11">
        <v>0.7</v>
      </c>
      <c r="R15" s="25">
        <v>1.25</v>
      </c>
    </row>
    <row r="16" spans="1:24" x14ac:dyDescent="0.3">
      <c r="A16" s="18" t="s">
        <v>134</v>
      </c>
      <c r="B16" s="15">
        <v>698</v>
      </c>
      <c r="C16" s="14">
        <v>1.2010000000000001</v>
      </c>
      <c r="D16" s="15"/>
      <c r="E16" s="15"/>
      <c r="F16" s="15"/>
      <c r="G16" s="15"/>
      <c r="H16" s="16"/>
      <c r="I16" s="11" t="s">
        <v>92</v>
      </c>
      <c r="J16" s="12" t="str">
        <f t="shared" si="0"/>
        <v>CGG13-C2</v>
      </c>
      <c r="K16" s="24">
        <v>834.52</v>
      </c>
      <c r="L16" s="11">
        <v>46.74</v>
      </c>
      <c r="M16" s="14">
        <v>0.75</v>
      </c>
      <c r="N16" s="11">
        <v>23</v>
      </c>
      <c r="O16" s="11">
        <v>20.51</v>
      </c>
      <c r="P16" s="11">
        <v>91</v>
      </c>
      <c r="Q16" s="11">
        <v>0.7</v>
      </c>
      <c r="R16" s="25">
        <v>1.25</v>
      </c>
    </row>
    <row r="17" spans="1:18" x14ac:dyDescent="0.3">
      <c r="A17" s="18" t="s">
        <v>135</v>
      </c>
      <c r="B17" s="15">
        <v>1153</v>
      </c>
      <c r="C17" s="14">
        <v>1.5129999999999999</v>
      </c>
      <c r="D17" s="15"/>
      <c r="E17" s="15"/>
      <c r="F17" s="15"/>
      <c r="G17" s="15"/>
      <c r="H17" s="16"/>
      <c r="I17" s="11" t="s">
        <v>93</v>
      </c>
      <c r="J17" s="12" t="str">
        <f t="shared" si="0"/>
        <v>CGG15-C1</v>
      </c>
      <c r="K17" s="24">
        <v>1339.11</v>
      </c>
      <c r="L17" s="11">
        <v>61.64</v>
      </c>
      <c r="M17" s="14">
        <v>1.02</v>
      </c>
      <c r="N17" s="11">
        <v>26.28</v>
      </c>
      <c r="O17" s="11">
        <v>22.38</v>
      </c>
      <c r="P17" s="11">
        <v>93</v>
      </c>
      <c r="Q17" s="11">
        <v>0.7</v>
      </c>
      <c r="R17" s="25">
        <v>1.25</v>
      </c>
    </row>
    <row r="18" spans="1:18" x14ac:dyDescent="0.3">
      <c r="A18" s="18" t="s">
        <v>136</v>
      </c>
      <c r="B18" s="7">
        <v>948</v>
      </c>
      <c r="C18" s="8">
        <v>1.1579999999999999</v>
      </c>
      <c r="D18" s="7"/>
      <c r="E18" s="7"/>
      <c r="F18" s="7"/>
      <c r="G18" s="7"/>
      <c r="H18" s="9"/>
      <c r="I18" s="10" t="s">
        <v>94</v>
      </c>
      <c r="J18" s="12" t="str">
        <f t="shared" si="0"/>
        <v>CGG15-C2</v>
      </c>
      <c r="K18" s="24">
        <v>1113.83</v>
      </c>
      <c r="L18" s="11">
        <v>45.27</v>
      </c>
      <c r="M18" s="14">
        <v>0.91</v>
      </c>
      <c r="N18" s="11">
        <v>26.83</v>
      </c>
      <c r="O18" s="11">
        <v>23.87</v>
      </c>
      <c r="P18" s="11">
        <v>97</v>
      </c>
      <c r="Q18" s="11">
        <v>0.7</v>
      </c>
      <c r="R18" s="25">
        <v>1.25</v>
      </c>
    </row>
    <row r="19" spans="1:18" x14ac:dyDescent="0.3">
      <c r="A19" s="18" t="s">
        <v>137</v>
      </c>
      <c r="B19" s="15">
        <v>1804</v>
      </c>
      <c r="C19" s="14">
        <v>1.38</v>
      </c>
      <c r="D19" s="15"/>
      <c r="E19" s="15"/>
      <c r="F19" s="15"/>
      <c r="G19" s="15"/>
      <c r="H19" s="16"/>
      <c r="I19" s="11" t="s">
        <v>95</v>
      </c>
      <c r="J19" s="12" t="str">
        <f t="shared" si="0"/>
        <v>CGG17-C1</v>
      </c>
      <c r="K19" s="24">
        <v>2027.5</v>
      </c>
      <c r="L19" s="11">
        <v>75.06</v>
      </c>
      <c r="M19" s="14">
        <v>1.19</v>
      </c>
      <c r="N19" s="11">
        <v>26.28</v>
      </c>
      <c r="O19" s="11">
        <v>23.03</v>
      </c>
      <c r="P19" s="11">
        <v>98</v>
      </c>
      <c r="Q19" s="11">
        <v>0.7</v>
      </c>
      <c r="R19" s="25">
        <v>1.25</v>
      </c>
    </row>
    <row r="20" spans="1:18" x14ac:dyDescent="0.3">
      <c r="A20" s="18" t="s">
        <v>138</v>
      </c>
      <c r="B20" s="15">
        <v>1675</v>
      </c>
      <c r="C20" s="14">
        <v>6.7039999999999997</v>
      </c>
      <c r="D20" s="15"/>
      <c r="E20" s="15"/>
      <c r="F20" s="15"/>
      <c r="G20" s="15"/>
      <c r="H20" s="16"/>
      <c r="I20" s="11" t="s">
        <v>96</v>
      </c>
      <c r="J20" s="12" t="str">
        <f t="shared" si="0"/>
        <v>CGG17-C2</v>
      </c>
      <c r="K20" s="24">
        <v>1791.17</v>
      </c>
      <c r="L20" s="11">
        <v>76.239999999999995</v>
      </c>
      <c r="M20" s="14">
        <v>1.04</v>
      </c>
      <c r="N20" s="11">
        <v>28.48</v>
      </c>
      <c r="O20" s="11">
        <v>24.3</v>
      </c>
      <c r="P20" s="11">
        <v>95</v>
      </c>
      <c r="Q20" s="11">
        <v>0.7</v>
      </c>
      <c r="R20" s="25">
        <v>1.25</v>
      </c>
    </row>
    <row r="21" spans="1:18" x14ac:dyDescent="0.3">
      <c r="A21" s="18" t="s">
        <v>139</v>
      </c>
      <c r="B21" s="11">
        <v>835</v>
      </c>
      <c r="C21" s="14">
        <v>1.5129999999999999</v>
      </c>
      <c r="D21" s="15"/>
      <c r="E21" s="15"/>
      <c r="F21" s="15"/>
      <c r="G21" s="15"/>
      <c r="H21" s="61"/>
      <c r="I21" s="11" t="s">
        <v>97</v>
      </c>
      <c r="J21" s="12" t="str">
        <f t="shared" si="0"/>
        <v>CGG20-C1</v>
      </c>
      <c r="K21" s="24">
        <v>991.26</v>
      </c>
      <c r="L21" s="11">
        <v>60.36</v>
      </c>
      <c r="M21" s="14">
        <v>1.34</v>
      </c>
      <c r="N21" s="11">
        <v>23.55</v>
      </c>
      <c r="O21" s="11">
        <v>20.69</v>
      </c>
      <c r="P21" s="11">
        <v>97</v>
      </c>
      <c r="Q21" s="11">
        <v>0.7</v>
      </c>
      <c r="R21" s="25">
        <v>1.25</v>
      </c>
    </row>
    <row r="22" spans="1:18" x14ac:dyDescent="0.3">
      <c r="A22" s="18" t="s">
        <v>140</v>
      </c>
      <c r="B22" s="7">
        <v>954</v>
      </c>
      <c r="C22" s="8">
        <v>1.3129999999999999</v>
      </c>
      <c r="D22" s="7"/>
      <c r="E22" s="7"/>
      <c r="F22" s="7"/>
      <c r="G22" s="7"/>
      <c r="H22" s="9"/>
      <c r="I22" s="10" t="s">
        <v>98</v>
      </c>
      <c r="J22" s="12" t="str">
        <f t="shared" si="0"/>
        <v>CGG20-C2</v>
      </c>
      <c r="K22" s="24">
        <v>1109.95</v>
      </c>
      <c r="L22" s="11">
        <v>60.67</v>
      </c>
      <c r="M22" s="14">
        <v>1.1399999999999999</v>
      </c>
      <c r="N22" s="11">
        <v>26.83</v>
      </c>
      <c r="O22" s="11">
        <v>24.71</v>
      </c>
      <c r="P22" s="11">
        <v>96</v>
      </c>
      <c r="Q22" s="11">
        <v>0.7</v>
      </c>
      <c r="R22" s="25">
        <v>1.25</v>
      </c>
    </row>
    <row r="23" spans="1:18" x14ac:dyDescent="0.3">
      <c r="A23" s="18" t="s">
        <v>141</v>
      </c>
      <c r="B23" s="7">
        <v>1208</v>
      </c>
      <c r="C23" s="8">
        <v>0.871</v>
      </c>
      <c r="D23" s="7"/>
      <c r="E23" s="7"/>
      <c r="F23" s="7"/>
      <c r="G23" s="7"/>
      <c r="H23" s="9"/>
      <c r="I23" s="10" t="s">
        <v>99</v>
      </c>
      <c r="J23" s="12" t="str">
        <f t="shared" si="0"/>
        <v>CGG22-C1</v>
      </c>
      <c r="K23" s="24">
        <v>1382.55</v>
      </c>
      <c r="L23" s="11">
        <v>44.81</v>
      </c>
      <c r="M23" s="14">
        <v>0.82</v>
      </c>
      <c r="N23" s="11">
        <v>25.19</v>
      </c>
      <c r="O23" s="11">
        <v>22.21</v>
      </c>
      <c r="P23" s="11">
        <v>99</v>
      </c>
      <c r="Q23" s="11">
        <v>0.7</v>
      </c>
      <c r="R23" s="25">
        <v>1.25</v>
      </c>
    </row>
    <row r="24" spans="1:18" x14ac:dyDescent="0.3">
      <c r="A24" s="18" t="s">
        <v>142</v>
      </c>
      <c r="B24" s="7">
        <v>700</v>
      </c>
      <c r="C24" s="8">
        <v>1.417</v>
      </c>
      <c r="D24" s="7"/>
      <c r="E24" s="7"/>
      <c r="F24" s="7"/>
      <c r="G24" s="7"/>
      <c r="H24" s="9"/>
      <c r="I24" s="10" t="s">
        <v>100</v>
      </c>
      <c r="J24" s="12" t="str">
        <f t="shared" si="0"/>
        <v>CGG22-C2</v>
      </c>
      <c r="K24" s="24">
        <v>859.01</v>
      </c>
      <c r="L24" s="11">
        <v>46.74</v>
      </c>
      <c r="M24" s="14">
        <v>0.9</v>
      </c>
      <c r="N24" s="11">
        <v>24.09</v>
      </c>
      <c r="O24" s="11">
        <v>34.549999999999997</v>
      </c>
      <c r="P24" s="11">
        <v>91</v>
      </c>
      <c r="Q24" s="11">
        <v>0.7</v>
      </c>
      <c r="R24" s="25">
        <v>1.25</v>
      </c>
    </row>
    <row r="25" spans="1:18" x14ac:dyDescent="0.3">
      <c r="A25" s="18" t="s">
        <v>123</v>
      </c>
      <c r="B25" s="15">
        <v>265</v>
      </c>
      <c r="C25" s="14">
        <v>0.91500000000000004</v>
      </c>
      <c r="D25" s="15"/>
      <c r="E25" s="15"/>
      <c r="F25" s="15"/>
      <c r="G25" s="15"/>
      <c r="H25" s="16"/>
      <c r="I25" s="11" t="s">
        <v>101</v>
      </c>
      <c r="J25" s="12" t="str">
        <f t="shared" si="0"/>
        <v>CGG24-C1</v>
      </c>
      <c r="K25" s="24">
        <v>326.95</v>
      </c>
      <c r="L25" s="11">
        <v>29.72</v>
      </c>
      <c r="M25" s="14">
        <v>0.9</v>
      </c>
      <c r="N25" s="11">
        <v>22.56</v>
      </c>
      <c r="O25" s="11">
        <v>20.12</v>
      </c>
      <c r="P25" s="11">
        <v>100</v>
      </c>
      <c r="Q25" s="11">
        <v>0.7</v>
      </c>
      <c r="R25" s="25">
        <v>1.25</v>
      </c>
    </row>
    <row r="26" spans="1:18" x14ac:dyDescent="0.3">
      <c r="A26" s="18" t="s">
        <v>124</v>
      </c>
      <c r="B26" s="7">
        <v>181</v>
      </c>
      <c r="C26" s="8">
        <v>0.93700000000000006</v>
      </c>
      <c r="D26" s="7"/>
      <c r="E26" s="7"/>
      <c r="F26" s="7"/>
      <c r="G26" s="7"/>
      <c r="H26" s="9"/>
      <c r="I26" s="10" t="s">
        <v>102</v>
      </c>
      <c r="J26" s="12" t="str">
        <f t="shared" si="0"/>
        <v>CGG24-C2</v>
      </c>
      <c r="K26" s="24">
        <v>219.09</v>
      </c>
      <c r="L26" s="11">
        <v>30.18</v>
      </c>
      <c r="M26" s="14">
        <v>0.68</v>
      </c>
      <c r="N26" s="11">
        <v>20.260000000000002</v>
      </c>
      <c r="O26" s="11">
        <v>18.899999999999999</v>
      </c>
      <c r="P26" s="11">
        <v>97</v>
      </c>
      <c r="Q26" s="11">
        <v>0.7</v>
      </c>
      <c r="R26" s="25">
        <v>1.25</v>
      </c>
    </row>
    <row r="27" spans="1:18" x14ac:dyDescent="0.3">
      <c r="B27" s="15"/>
      <c r="C27" s="14"/>
      <c r="D27" s="15"/>
      <c r="E27" s="15"/>
      <c r="F27" s="15"/>
      <c r="G27" s="15"/>
      <c r="H27" s="16"/>
      <c r="J27" s="12"/>
      <c r="K27" s="24"/>
      <c r="Q27" s="11">
        <v>0.7</v>
      </c>
      <c r="R27" s="25">
        <v>1.25</v>
      </c>
    </row>
    <row r="28" spans="1:18" x14ac:dyDescent="0.3">
      <c r="A28" s="18" t="s">
        <v>73</v>
      </c>
      <c r="B28" s="7">
        <v>18</v>
      </c>
      <c r="C28" s="8">
        <v>0.88900000000000001</v>
      </c>
      <c r="D28" s="7"/>
      <c r="E28" s="7"/>
      <c r="F28" s="7"/>
      <c r="G28" s="7"/>
      <c r="H28" s="9"/>
      <c r="I28" s="10" t="s">
        <v>103</v>
      </c>
      <c r="J28" s="12" t="str">
        <f t="shared" si="0"/>
        <v>F1C1</v>
      </c>
      <c r="K28" s="24">
        <v>22.29</v>
      </c>
      <c r="L28" s="11">
        <v>14.86</v>
      </c>
      <c r="M28" s="14">
        <v>0.88</v>
      </c>
      <c r="N28" s="11">
        <v>27.71</v>
      </c>
      <c r="O28" s="11">
        <v>25.81</v>
      </c>
      <c r="P28" s="11">
        <v>100</v>
      </c>
      <c r="Q28" s="11">
        <v>0.7</v>
      </c>
      <c r="R28" s="25">
        <v>1.25</v>
      </c>
    </row>
    <row r="29" spans="1:18" x14ac:dyDescent="0.3">
      <c r="A29" s="18" t="s">
        <v>74</v>
      </c>
      <c r="B29" s="7">
        <v>21</v>
      </c>
      <c r="C29" s="8">
        <v>6.0629999999999997</v>
      </c>
      <c r="D29" s="7"/>
      <c r="E29" s="7"/>
      <c r="F29" s="7"/>
      <c r="G29" s="7"/>
      <c r="H29" s="9"/>
      <c r="I29" s="10" t="s">
        <v>104</v>
      </c>
      <c r="J29" s="12" t="str">
        <f t="shared" si="0"/>
        <v>F1C2</v>
      </c>
      <c r="K29" s="24">
        <v>9.01</v>
      </c>
      <c r="L29" s="11">
        <v>14.94</v>
      </c>
      <c r="M29" s="14">
        <v>0.97</v>
      </c>
      <c r="N29" s="11">
        <v>22.45</v>
      </c>
      <c r="O29" s="11">
        <v>32.76</v>
      </c>
      <c r="P29" s="11">
        <v>99</v>
      </c>
      <c r="Q29" s="11">
        <v>0.7</v>
      </c>
      <c r="R29" s="25">
        <v>1.25</v>
      </c>
    </row>
    <row r="30" spans="1:18" x14ac:dyDescent="0.3">
      <c r="A30" s="18" t="s">
        <v>75</v>
      </c>
      <c r="B30" s="15">
        <v>9</v>
      </c>
      <c r="C30" s="14">
        <v>0.94899999999999995</v>
      </c>
      <c r="D30" s="15"/>
      <c r="E30" s="15"/>
      <c r="F30" s="15"/>
      <c r="G30" s="15"/>
      <c r="H30" s="16"/>
      <c r="I30" s="11" t="s">
        <v>105</v>
      </c>
      <c r="J30" s="12" t="str">
        <f t="shared" si="0"/>
        <v>F2C1</v>
      </c>
      <c r="K30" s="24">
        <v>16.350000000000001</v>
      </c>
      <c r="L30" s="11">
        <v>14.86</v>
      </c>
      <c r="M30" s="14">
        <v>0.92</v>
      </c>
      <c r="N30" s="11">
        <v>19.71</v>
      </c>
      <c r="O30" s="11">
        <v>27.68</v>
      </c>
      <c r="P30" s="11">
        <v>100</v>
      </c>
      <c r="Q30" s="11">
        <v>0.7</v>
      </c>
      <c r="R30" s="25">
        <v>1.25</v>
      </c>
    </row>
    <row r="31" spans="1:18" x14ac:dyDescent="0.3">
      <c r="A31" s="18" t="s">
        <v>76</v>
      </c>
      <c r="B31" s="15">
        <v>3</v>
      </c>
      <c r="C31" s="14">
        <v>0.99</v>
      </c>
      <c r="D31" s="15"/>
      <c r="E31" s="15"/>
      <c r="F31" s="15"/>
      <c r="G31" s="15"/>
      <c r="H31" s="16"/>
      <c r="I31" s="11" t="s">
        <v>106</v>
      </c>
      <c r="J31" s="12" t="str">
        <f t="shared" si="0"/>
        <v>F2C2</v>
      </c>
      <c r="K31" s="24">
        <v>2.97</v>
      </c>
      <c r="L31" s="11">
        <v>14.86</v>
      </c>
      <c r="M31" s="14">
        <v>0.99</v>
      </c>
      <c r="N31" s="11">
        <v>17.739999999999998</v>
      </c>
      <c r="O31" s="11">
        <v>19.71</v>
      </c>
      <c r="P31" s="11">
        <v>100</v>
      </c>
      <c r="Q31" s="11">
        <v>0.7</v>
      </c>
      <c r="R31" s="25">
        <v>1.25</v>
      </c>
    </row>
    <row r="32" spans="1:18" x14ac:dyDescent="0.3">
      <c r="A32" s="18" t="s">
        <v>77</v>
      </c>
      <c r="B32" s="7">
        <v>16</v>
      </c>
      <c r="C32" s="8">
        <v>0.89900000000000002</v>
      </c>
      <c r="D32" s="7"/>
      <c r="E32" s="7"/>
      <c r="F32" s="7"/>
      <c r="G32" s="7"/>
      <c r="H32" s="9"/>
      <c r="I32" s="10" t="s">
        <v>107</v>
      </c>
      <c r="J32" s="12" t="str">
        <f t="shared" si="0"/>
        <v>F3C1</v>
      </c>
      <c r="K32" s="24">
        <v>17.829999999999998</v>
      </c>
      <c r="L32" s="11">
        <v>14.86</v>
      </c>
      <c r="M32" s="14">
        <v>0.89</v>
      </c>
      <c r="N32" s="11">
        <v>30.67</v>
      </c>
      <c r="O32" s="11">
        <v>25.65</v>
      </c>
      <c r="P32" s="11">
        <v>100</v>
      </c>
      <c r="Q32" s="11">
        <v>0.7</v>
      </c>
      <c r="R32" s="25">
        <v>1.25</v>
      </c>
    </row>
    <row r="33" spans="1:18" x14ac:dyDescent="0.3">
      <c r="A33" s="18" t="s">
        <v>78</v>
      </c>
      <c r="B33" s="15">
        <v>6</v>
      </c>
      <c r="C33" s="14">
        <v>1.4750000000000001</v>
      </c>
      <c r="D33" s="15"/>
      <c r="E33" s="15"/>
      <c r="F33" s="15"/>
      <c r="G33" s="15"/>
      <c r="H33" s="16"/>
      <c r="I33" s="11" t="s">
        <v>108</v>
      </c>
      <c r="J33" s="12" t="str">
        <f t="shared" si="0"/>
        <v>F3C2</v>
      </c>
      <c r="K33" s="24">
        <v>7.43</v>
      </c>
      <c r="L33" s="11">
        <v>14.86</v>
      </c>
      <c r="M33" s="14">
        <v>0.98</v>
      </c>
      <c r="N33" s="11">
        <v>23.98</v>
      </c>
      <c r="O33" s="11">
        <v>20.149999999999999</v>
      </c>
      <c r="P33" s="11">
        <v>100</v>
      </c>
      <c r="Q33" s="11">
        <v>0.7</v>
      </c>
      <c r="R33" s="25">
        <v>1.25</v>
      </c>
    </row>
    <row r="34" spans="1:18" x14ac:dyDescent="0.3">
      <c r="B34" s="15"/>
      <c r="C34" s="14"/>
      <c r="D34" s="15"/>
      <c r="E34" s="15"/>
      <c r="F34" s="15"/>
      <c r="G34" s="15"/>
      <c r="H34" s="16"/>
      <c r="J34" s="12"/>
      <c r="K34" s="24"/>
      <c r="R34" s="25"/>
    </row>
    <row r="35" spans="1:18" x14ac:dyDescent="0.3">
      <c r="B35" s="15"/>
      <c r="C35" s="14"/>
      <c r="D35" s="15"/>
      <c r="E35" s="15"/>
      <c r="F35" s="15"/>
      <c r="G35" s="15"/>
      <c r="H35" s="16"/>
      <c r="J35" s="12"/>
      <c r="K35" s="24"/>
      <c r="R35" s="25"/>
    </row>
    <row r="36" spans="1:18" x14ac:dyDescent="0.3">
      <c r="A36" s="18" t="s">
        <v>45</v>
      </c>
      <c r="B36" s="15">
        <v>1760</v>
      </c>
      <c r="C36" s="14">
        <v>0.82099999999999995</v>
      </c>
      <c r="D36" s="15"/>
      <c r="E36" s="15"/>
      <c r="F36" s="15"/>
      <c r="G36" s="15"/>
      <c r="H36" s="16"/>
      <c r="I36" s="11" t="s">
        <v>58</v>
      </c>
      <c r="J36" s="12" t="str">
        <f>HYPERLINK(REPLACE(I36,4,19,"Users\cesar\Documents\RadonRose2023\"),A36)</f>
        <v>G2-02</v>
      </c>
      <c r="K36" s="24">
        <v>1962.15</v>
      </c>
      <c r="L36" s="11">
        <v>74.31</v>
      </c>
      <c r="M36" s="14">
        <v>0.78</v>
      </c>
      <c r="N36" s="11">
        <v>25.19</v>
      </c>
      <c r="O36" s="11">
        <v>23.13</v>
      </c>
      <c r="P36" s="11">
        <v>64</v>
      </c>
      <c r="Q36" s="11">
        <v>0.7</v>
      </c>
      <c r="R36" s="25">
        <v>1.24</v>
      </c>
    </row>
    <row r="37" spans="1:18" x14ac:dyDescent="0.3">
      <c r="A37" s="18" t="s">
        <v>46</v>
      </c>
      <c r="B37" s="7">
        <v>1955</v>
      </c>
      <c r="C37" s="8">
        <v>1.123</v>
      </c>
      <c r="D37" s="7"/>
      <c r="E37" s="7"/>
      <c r="F37" s="7"/>
      <c r="G37" s="7"/>
      <c r="H37" s="9"/>
      <c r="I37" s="10" t="s">
        <v>59</v>
      </c>
      <c r="J37" s="12" t="str">
        <f t="shared" ref="J37:J50" si="1">HYPERLINK(REPLACE(I37,4,19,"Users\cesar\Documents\RadonRose2023\"),A37)</f>
        <v>G2-04</v>
      </c>
      <c r="K37" s="24">
        <v>2047.02</v>
      </c>
      <c r="L37" s="11">
        <v>94.37</v>
      </c>
      <c r="M37" s="14">
        <v>1.03</v>
      </c>
      <c r="N37" s="11">
        <v>28.15</v>
      </c>
      <c r="O37" s="11">
        <v>26.46</v>
      </c>
      <c r="P37" s="11">
        <v>62</v>
      </c>
      <c r="Q37" s="11">
        <v>0.7</v>
      </c>
      <c r="R37" s="25">
        <v>1.24</v>
      </c>
    </row>
    <row r="38" spans="1:18" x14ac:dyDescent="0.3">
      <c r="A38" s="18" t="s">
        <v>47</v>
      </c>
      <c r="B38" s="7">
        <v>2180</v>
      </c>
      <c r="C38" s="8">
        <v>1.008</v>
      </c>
      <c r="D38" s="7"/>
      <c r="E38" s="7"/>
      <c r="F38" s="7"/>
      <c r="G38" s="7"/>
      <c r="H38" s="9"/>
      <c r="I38" s="10" t="s">
        <v>60</v>
      </c>
      <c r="J38" s="12" t="str">
        <f t="shared" si="1"/>
        <v>G2-06</v>
      </c>
      <c r="K38" s="24">
        <v>2311.75</v>
      </c>
      <c r="L38" s="11">
        <v>93.62</v>
      </c>
      <c r="M38" s="14">
        <v>0.93</v>
      </c>
      <c r="N38" s="11">
        <v>28.48</v>
      </c>
      <c r="O38" s="11">
        <v>26.64</v>
      </c>
      <c r="P38" s="11">
        <v>63</v>
      </c>
      <c r="Q38" s="11">
        <v>0.7</v>
      </c>
      <c r="R38" s="25">
        <v>1.24</v>
      </c>
    </row>
    <row r="39" spans="1:18" x14ac:dyDescent="0.3">
      <c r="A39" s="18" t="s">
        <v>48</v>
      </c>
      <c r="B39" s="15">
        <v>2155</v>
      </c>
      <c r="C39" s="14">
        <v>1.292</v>
      </c>
      <c r="D39" s="15"/>
      <c r="E39" s="15"/>
      <c r="F39" s="15"/>
      <c r="G39" s="15"/>
      <c r="H39" s="16"/>
      <c r="I39" s="11" t="s">
        <v>61</v>
      </c>
      <c r="J39" s="12" t="str">
        <f t="shared" si="1"/>
        <v>G2-07</v>
      </c>
      <c r="K39" s="24">
        <v>2299.84</v>
      </c>
      <c r="L39" s="11">
        <v>114.17</v>
      </c>
      <c r="M39" s="14">
        <v>0.97</v>
      </c>
      <c r="N39" s="11">
        <v>30.12</v>
      </c>
      <c r="O39" s="11">
        <v>28.07</v>
      </c>
      <c r="P39" s="11">
        <v>61</v>
      </c>
      <c r="Q39" s="11">
        <v>0.7</v>
      </c>
      <c r="R39" s="25">
        <v>1.24</v>
      </c>
    </row>
    <row r="40" spans="1:18" x14ac:dyDescent="0.3">
      <c r="A40" s="18" t="s">
        <v>49</v>
      </c>
      <c r="B40" s="7">
        <v>1865</v>
      </c>
      <c r="C40" s="8">
        <v>1.1359999999999999</v>
      </c>
      <c r="D40" s="7"/>
      <c r="E40" s="7"/>
      <c r="F40" s="7"/>
      <c r="G40" s="7"/>
      <c r="H40" s="9"/>
      <c r="I40" s="10" t="s">
        <v>62</v>
      </c>
      <c r="J40" s="12" t="str">
        <f t="shared" si="1"/>
        <v>G2-09</v>
      </c>
      <c r="K40" s="24">
        <v>1984.7</v>
      </c>
      <c r="L40" s="11">
        <v>94.37</v>
      </c>
      <c r="M40" s="14">
        <v>0.92</v>
      </c>
      <c r="N40" s="11">
        <v>29.57</v>
      </c>
      <c r="O40" s="11">
        <v>28.05</v>
      </c>
      <c r="P40" s="11">
        <v>62</v>
      </c>
      <c r="Q40" s="11">
        <v>0.7</v>
      </c>
      <c r="R40" s="25">
        <v>1.24</v>
      </c>
    </row>
    <row r="41" spans="1:18" x14ac:dyDescent="0.3">
      <c r="A41" s="18" t="s">
        <v>50</v>
      </c>
      <c r="B41" s="7">
        <v>1609</v>
      </c>
      <c r="C41" s="8">
        <v>1.139</v>
      </c>
      <c r="D41" s="7"/>
      <c r="E41" s="7"/>
      <c r="F41" s="7"/>
      <c r="G41" s="7"/>
      <c r="H41" s="9"/>
      <c r="I41" s="10" t="s">
        <v>63</v>
      </c>
      <c r="J41" s="12" t="str">
        <f t="shared" si="1"/>
        <v>G2-11</v>
      </c>
      <c r="K41" s="24">
        <v>1707.83</v>
      </c>
      <c r="L41" s="11">
        <v>95.14</v>
      </c>
      <c r="M41" s="14">
        <v>0.97</v>
      </c>
      <c r="N41" s="11">
        <v>27.38</v>
      </c>
      <c r="O41" s="11">
        <v>26.28</v>
      </c>
      <c r="P41" s="11">
        <v>61</v>
      </c>
      <c r="Q41" s="11">
        <v>0.7</v>
      </c>
      <c r="R41" s="25">
        <v>1.24</v>
      </c>
    </row>
    <row r="42" spans="1:18" x14ac:dyDescent="0.3">
      <c r="A42" s="18" t="s">
        <v>51</v>
      </c>
      <c r="B42" s="15">
        <v>1841</v>
      </c>
      <c r="C42" s="14">
        <v>0.95199999999999996</v>
      </c>
      <c r="D42" s="15"/>
      <c r="E42" s="15"/>
      <c r="F42" s="15"/>
      <c r="G42" s="15"/>
      <c r="H42" s="16"/>
      <c r="I42" s="11" t="s">
        <v>64</v>
      </c>
      <c r="J42" s="12" t="str">
        <f t="shared" si="1"/>
        <v>G2-14</v>
      </c>
      <c r="K42" s="24">
        <v>1974.43</v>
      </c>
      <c r="L42" s="11">
        <v>74.89</v>
      </c>
      <c r="M42" s="14">
        <v>0.85</v>
      </c>
      <c r="N42" s="11">
        <v>27.38</v>
      </c>
      <c r="O42" s="11">
        <v>25.84</v>
      </c>
      <c r="P42" s="11">
        <v>63</v>
      </c>
      <c r="Q42" s="11">
        <v>0.7</v>
      </c>
      <c r="R42" s="25">
        <v>1.24</v>
      </c>
    </row>
    <row r="43" spans="1:18" x14ac:dyDescent="0.3">
      <c r="A43" s="18" t="s">
        <v>52</v>
      </c>
      <c r="B43" s="7">
        <v>1841</v>
      </c>
      <c r="C43" s="8">
        <v>1.2829999999999999</v>
      </c>
      <c r="D43" s="7"/>
      <c r="E43" s="7"/>
      <c r="F43" s="7"/>
      <c r="G43" s="7"/>
      <c r="H43" s="9"/>
      <c r="I43" s="10" t="s">
        <v>65</v>
      </c>
      <c r="J43" s="12" t="str">
        <f t="shared" si="1"/>
        <v>G2-16</v>
      </c>
      <c r="K43" s="24">
        <v>1983.86</v>
      </c>
      <c r="L43" s="11">
        <v>93.62</v>
      </c>
      <c r="M43" s="14">
        <v>1.1399999999999999</v>
      </c>
      <c r="N43" s="11">
        <v>29.57</v>
      </c>
      <c r="O43" s="11">
        <v>27</v>
      </c>
      <c r="P43" s="11">
        <v>63</v>
      </c>
      <c r="Q43" s="11">
        <v>0.7</v>
      </c>
      <c r="R43" s="25">
        <v>1.24</v>
      </c>
    </row>
    <row r="44" spans="1:18" x14ac:dyDescent="0.3">
      <c r="A44" s="18" t="s">
        <v>53</v>
      </c>
      <c r="B44" s="15">
        <v>2108</v>
      </c>
      <c r="C44" s="14">
        <v>1.28</v>
      </c>
      <c r="D44" s="15"/>
      <c r="E44" s="15"/>
      <c r="F44" s="15"/>
      <c r="G44" s="15"/>
      <c r="H44" s="16"/>
      <c r="I44" s="11" t="s">
        <v>66</v>
      </c>
      <c r="J44" s="12" t="str">
        <f t="shared" si="1"/>
        <v>G2-18</v>
      </c>
      <c r="K44" s="24">
        <v>2324.21</v>
      </c>
      <c r="L44" s="11">
        <v>114.17</v>
      </c>
      <c r="M44" s="14">
        <v>0.94</v>
      </c>
      <c r="N44" s="11">
        <v>26.28</v>
      </c>
      <c r="O44" s="11">
        <v>24.78</v>
      </c>
      <c r="P44" s="11">
        <v>61</v>
      </c>
      <c r="Q44" s="11">
        <v>0.7</v>
      </c>
      <c r="R44" s="25">
        <v>1.24</v>
      </c>
    </row>
    <row r="45" spans="1:18" x14ac:dyDescent="0.3">
      <c r="A45" s="18" t="s">
        <v>54</v>
      </c>
      <c r="B45" s="15">
        <v>1725</v>
      </c>
      <c r="C45" s="14">
        <v>1.1060000000000001</v>
      </c>
      <c r="D45" s="15"/>
      <c r="E45" s="15"/>
      <c r="F45" s="15"/>
      <c r="G45" s="15"/>
      <c r="H45" s="16"/>
      <c r="I45" s="11" t="s">
        <v>67</v>
      </c>
      <c r="J45" s="12" t="str">
        <f t="shared" si="1"/>
        <v>G2-19</v>
      </c>
      <c r="K45" s="24">
        <v>1898.94</v>
      </c>
      <c r="L45" s="11">
        <v>74.89</v>
      </c>
      <c r="M45" s="14">
        <v>0.9</v>
      </c>
      <c r="N45" s="11">
        <v>27.38</v>
      </c>
      <c r="O45" s="11">
        <v>25.34</v>
      </c>
      <c r="P45" s="11">
        <v>63</v>
      </c>
      <c r="Q45" s="11">
        <v>0.7</v>
      </c>
      <c r="R45" s="25">
        <v>1.24</v>
      </c>
    </row>
    <row r="46" spans="1:18" x14ac:dyDescent="0.3">
      <c r="A46" s="18" t="s">
        <v>55</v>
      </c>
      <c r="B46" s="7">
        <v>2018</v>
      </c>
      <c r="C46" s="8">
        <v>0.86499999999999999</v>
      </c>
      <c r="D46" s="7"/>
      <c r="E46" s="7"/>
      <c r="F46" s="7"/>
      <c r="G46" s="7"/>
      <c r="H46" s="9"/>
      <c r="I46" s="10" t="s">
        <v>68</v>
      </c>
      <c r="J46" s="12" t="str">
        <f t="shared" si="1"/>
        <v>G2-21</v>
      </c>
      <c r="K46" s="24">
        <v>2278.73</v>
      </c>
      <c r="L46" s="11">
        <v>74.89</v>
      </c>
      <c r="M46" s="14">
        <v>0.75</v>
      </c>
      <c r="N46" s="11">
        <v>24.64</v>
      </c>
      <c r="O46" s="11">
        <v>23.49</v>
      </c>
      <c r="P46" s="11">
        <v>63</v>
      </c>
      <c r="Q46" s="11">
        <v>0.7</v>
      </c>
      <c r="R46" s="25">
        <v>1.24</v>
      </c>
    </row>
    <row r="47" spans="1:18" x14ac:dyDescent="0.3">
      <c r="A47" s="18" t="s">
        <v>56</v>
      </c>
      <c r="B47" s="15">
        <v>2951</v>
      </c>
      <c r="C47" s="14">
        <v>1.2589999999999999</v>
      </c>
      <c r="D47" s="15"/>
      <c r="E47" s="15"/>
      <c r="F47" s="15"/>
      <c r="G47" s="15"/>
      <c r="H47" s="16"/>
      <c r="I47" s="11" t="s">
        <v>69</v>
      </c>
      <c r="J47" s="12" t="str">
        <f t="shared" si="1"/>
        <v>G2-23</v>
      </c>
      <c r="K47" s="24">
        <v>3260.04</v>
      </c>
      <c r="L47" s="11">
        <v>112.34</v>
      </c>
      <c r="M47" s="14">
        <v>1.1599999999999999</v>
      </c>
      <c r="N47" s="11">
        <v>28.48</v>
      </c>
      <c r="O47" s="11">
        <v>26.26</v>
      </c>
      <c r="P47" s="11">
        <v>63</v>
      </c>
      <c r="Q47" s="11">
        <v>0.7</v>
      </c>
      <c r="R47" s="25">
        <v>1.24</v>
      </c>
    </row>
    <row r="48" spans="1:18" x14ac:dyDescent="0.3">
      <c r="A48" s="18" t="s">
        <v>57</v>
      </c>
      <c r="B48" s="15">
        <v>5</v>
      </c>
      <c r="C48" s="14">
        <v>0.98399999999999999</v>
      </c>
      <c r="D48" s="15"/>
      <c r="E48" s="15"/>
      <c r="F48" s="15"/>
      <c r="G48" s="15"/>
      <c r="H48" s="16"/>
      <c r="I48" s="11" t="s">
        <v>70</v>
      </c>
      <c r="J48" s="12" t="str">
        <f t="shared" si="1"/>
        <v>G2-FONDO</v>
      </c>
      <c r="K48" s="24">
        <v>4.6399999999999997</v>
      </c>
      <c r="L48" s="11">
        <v>18.579999999999998</v>
      </c>
      <c r="M48" s="14">
        <v>0.98</v>
      </c>
      <c r="N48" s="11">
        <v>25.08</v>
      </c>
      <c r="O48" s="11">
        <v>24.37</v>
      </c>
      <c r="P48" s="11">
        <v>64</v>
      </c>
      <c r="Q48" s="11">
        <v>0.7</v>
      </c>
      <c r="R48" s="25">
        <v>1.24</v>
      </c>
    </row>
    <row r="49" spans="1:18" x14ac:dyDescent="0.3">
      <c r="A49" s="18" t="s">
        <v>57</v>
      </c>
      <c r="B49" s="11">
        <v>5</v>
      </c>
      <c r="C49" s="14">
        <v>0.98399999999999999</v>
      </c>
      <c r="D49" s="15"/>
      <c r="E49" s="15"/>
      <c r="F49" s="15"/>
      <c r="G49" s="15"/>
      <c r="H49" s="61"/>
      <c r="I49" s="11" t="s">
        <v>71</v>
      </c>
      <c r="J49" s="12" t="str">
        <f t="shared" si="1"/>
        <v>G2-FONDO</v>
      </c>
      <c r="K49" s="24">
        <v>4.6399999999999997</v>
      </c>
      <c r="L49" s="11">
        <v>18.579999999999998</v>
      </c>
      <c r="M49" s="14">
        <v>0.98</v>
      </c>
      <c r="N49" s="11">
        <v>20.7</v>
      </c>
      <c r="O49" s="11">
        <v>24.92</v>
      </c>
      <c r="P49" s="11">
        <v>64</v>
      </c>
      <c r="Q49" s="11">
        <v>0.7</v>
      </c>
      <c r="R49" s="25">
        <v>1.24</v>
      </c>
    </row>
    <row r="50" spans="1:18" x14ac:dyDescent="0.3">
      <c r="A50" s="18" t="s">
        <v>57</v>
      </c>
      <c r="B50" s="7">
        <v>28</v>
      </c>
      <c r="C50" s="8">
        <v>2.0110000000000001</v>
      </c>
      <c r="D50" s="7"/>
      <c r="E50" s="7"/>
      <c r="F50" s="7"/>
      <c r="G50" s="7"/>
      <c r="H50" s="9"/>
      <c r="I50" s="10" t="s">
        <v>72</v>
      </c>
      <c r="J50" s="12" t="str">
        <f t="shared" si="1"/>
        <v>G2-FONDO</v>
      </c>
      <c r="K50" s="24">
        <v>21.23</v>
      </c>
      <c r="L50" s="11">
        <v>18.72</v>
      </c>
      <c r="M50" s="14">
        <v>0.94</v>
      </c>
      <c r="N50" s="11">
        <v>41.07</v>
      </c>
      <c r="O50" s="11">
        <v>46.42</v>
      </c>
      <c r="P50" s="11">
        <v>63</v>
      </c>
      <c r="Q50" s="11">
        <v>0.7</v>
      </c>
      <c r="R50" s="25">
        <v>1.24</v>
      </c>
    </row>
    <row r="51" spans="1:18" x14ac:dyDescent="0.3">
      <c r="B51" s="15"/>
      <c r="C51" s="14"/>
      <c r="D51" s="15"/>
      <c r="E51" s="15"/>
      <c r="F51" s="15"/>
      <c r="G51" s="15"/>
      <c r="H51" s="16"/>
      <c r="J51" s="12"/>
      <c r="K51" s="13">
        <f>AVERAGE(K48:K50)</f>
        <v>10.17</v>
      </c>
    </row>
    <row r="52" spans="1:18" x14ac:dyDescent="0.3">
      <c r="B52" s="15"/>
      <c r="C52" s="14"/>
      <c r="D52" s="15"/>
      <c r="E52" s="15"/>
      <c r="F52" s="15"/>
      <c r="G52" s="15"/>
      <c r="H52" s="16"/>
      <c r="J52" s="12"/>
    </row>
    <row r="53" spans="1:18" x14ac:dyDescent="0.3">
      <c r="B53" s="15"/>
      <c r="C53" s="14"/>
      <c r="D53" s="15"/>
      <c r="E53" s="15"/>
      <c r="F53" s="15"/>
      <c r="G53" s="15"/>
      <c r="H53" s="16"/>
      <c r="J53" s="12"/>
    </row>
    <row r="54" spans="1:18" x14ac:dyDescent="0.3">
      <c r="B54" s="7"/>
      <c r="C54" s="8"/>
      <c r="D54" s="7"/>
      <c r="E54" s="7"/>
      <c r="F54" s="7"/>
      <c r="G54" s="7"/>
      <c r="H54" s="9"/>
      <c r="I54" s="10"/>
      <c r="J54" s="12"/>
    </row>
    <row r="55" spans="1:18" x14ac:dyDescent="0.3">
      <c r="B55" s="15"/>
      <c r="C55" s="14"/>
      <c r="D55" s="15"/>
      <c r="E55" s="15"/>
      <c r="F55" s="15"/>
      <c r="G55" s="15"/>
      <c r="H55" s="16"/>
      <c r="J55" s="12"/>
    </row>
    <row r="56" spans="1:18" x14ac:dyDescent="0.3">
      <c r="B56" s="15"/>
      <c r="C56" s="14"/>
      <c r="D56" s="15"/>
      <c r="E56" s="15"/>
      <c r="F56" s="15"/>
      <c r="G56" s="15"/>
      <c r="H56" s="16"/>
      <c r="J56" s="12"/>
    </row>
    <row r="57" spans="1:18" x14ac:dyDescent="0.3">
      <c r="B57" s="15"/>
      <c r="C57" s="14"/>
      <c r="D57" s="15"/>
      <c r="E57" s="15"/>
      <c r="F57" s="15"/>
      <c r="G57" s="15"/>
      <c r="H57" s="16"/>
      <c r="J57" s="12"/>
    </row>
    <row r="58" spans="1:18" x14ac:dyDescent="0.3">
      <c r="B58" s="15"/>
      <c r="C58" s="15"/>
      <c r="D58" s="15"/>
      <c r="E58" s="15"/>
      <c r="F58" s="15"/>
      <c r="G58" s="15"/>
      <c r="J58" s="12"/>
    </row>
    <row r="59" spans="1:18" x14ac:dyDescent="0.3">
      <c r="B59" s="15"/>
      <c r="C59" s="14"/>
      <c r="D59" s="15"/>
      <c r="E59" s="15"/>
      <c r="F59" s="15"/>
      <c r="G59" s="15"/>
      <c r="H59" s="16"/>
      <c r="J59" s="12"/>
    </row>
    <row r="60" spans="1:18" x14ac:dyDescent="0.3">
      <c r="B60" s="7"/>
      <c r="C60" s="8"/>
      <c r="D60" s="7"/>
      <c r="E60" s="7"/>
      <c r="F60" s="7"/>
      <c r="G60" s="7"/>
      <c r="H60" s="9"/>
      <c r="I60" s="10"/>
      <c r="J60" s="12"/>
    </row>
    <row r="61" spans="1:18" x14ac:dyDescent="0.3">
      <c r="B61" s="7"/>
      <c r="C61" s="8"/>
      <c r="D61" s="7"/>
      <c r="E61" s="7"/>
      <c r="F61" s="7"/>
      <c r="G61" s="7"/>
      <c r="H61" s="9"/>
      <c r="I61" s="10"/>
      <c r="J61" s="12"/>
    </row>
    <row r="62" spans="1:18" x14ac:dyDescent="0.3">
      <c r="B62" s="15"/>
      <c r="C62" s="14"/>
      <c r="D62" s="15"/>
      <c r="E62" s="15"/>
      <c r="F62" s="15"/>
      <c r="G62" s="15"/>
      <c r="H62" s="16"/>
      <c r="J62" s="12"/>
    </row>
    <row r="63" spans="1:18" x14ac:dyDescent="0.3">
      <c r="B63" s="7"/>
      <c r="C63" s="8"/>
      <c r="D63" s="7"/>
      <c r="E63" s="7"/>
      <c r="F63" s="7"/>
      <c r="G63" s="7"/>
      <c r="H63" s="9"/>
      <c r="I63" s="10"/>
      <c r="J63" s="12"/>
    </row>
    <row r="64" spans="1:18" x14ac:dyDescent="0.3">
      <c r="B64" s="15"/>
      <c r="C64" s="14"/>
      <c r="D64" s="15"/>
      <c r="E64" s="15"/>
      <c r="F64" s="15"/>
      <c r="G64" s="15"/>
      <c r="H64" s="16"/>
      <c r="J64" s="12"/>
    </row>
    <row r="65" spans="2:10" x14ac:dyDescent="0.3">
      <c r="B65" s="15"/>
      <c r="C65" s="14"/>
      <c r="D65" s="15"/>
      <c r="E65" s="15"/>
      <c r="F65" s="15"/>
      <c r="G65" s="15"/>
      <c r="H65" s="16"/>
      <c r="J65" s="12"/>
    </row>
    <row r="66" spans="2:10" x14ac:dyDescent="0.3">
      <c r="B66" s="7"/>
      <c r="C66" s="8"/>
      <c r="D66" s="7"/>
      <c r="E66" s="7"/>
      <c r="F66" s="7"/>
      <c r="G66" s="7"/>
      <c r="H66" s="9"/>
      <c r="I66" s="10"/>
      <c r="J66" s="12"/>
    </row>
  </sheetData>
  <mergeCells count="2">
    <mergeCell ref="B1:J1"/>
    <mergeCell ref="K1:R1"/>
  </mergeCells>
  <phoneticPr fontId="8" type="noConversion"/>
  <conditionalFormatting sqref="C2:C1048576">
    <cfRule type="cellIs" dxfId="18" priority="2" operator="between">
      <formula>0.778</formula>
      <formula>1.244</formula>
    </cfRule>
    <cfRule type="cellIs" dxfId="17" priority="3" operator="lessThan">
      <formula>0.778</formula>
    </cfRule>
    <cfRule type="cellIs" dxfId="16" priority="4" operator="greaterThan">
      <formula>1.244</formula>
    </cfRule>
  </conditionalFormatting>
  <conditionalFormatting sqref="M2:M11 M14:M32 M34 M36:M49 M51:M1048522">
    <cfRule type="cellIs" dxfId="15" priority="75" operator="between">
      <formula>$Q3</formula>
      <formula>$R3</formula>
    </cfRule>
  </conditionalFormatting>
  <conditionalFormatting sqref="M12">
    <cfRule type="cellIs" dxfId="14" priority="93" operator="between">
      <formula>#REF!</formula>
      <formula>#REF!</formula>
    </cfRule>
  </conditionalFormatting>
  <conditionalFormatting sqref="M13">
    <cfRule type="cellIs" dxfId="13" priority="117" operator="between">
      <formula>#REF!</formula>
      <formula>#REF!</formula>
    </cfRule>
  </conditionalFormatting>
  <conditionalFormatting sqref="M33 M50">
    <cfRule type="cellIs" dxfId="12" priority="106" operator="between">
      <formula>#REF!</formula>
      <formula>#REF!</formula>
    </cfRule>
  </conditionalFormatting>
  <conditionalFormatting sqref="M35">
    <cfRule type="cellIs" dxfId="11" priority="92" operator="between">
      <formula>#REF!</formula>
      <formula>#REF!</formula>
    </cfRule>
  </conditionalFormatting>
  <conditionalFormatting sqref="M1048523:M1048576">
    <cfRule type="cellIs" dxfId="10" priority="88" operator="between">
      <formula>$Q1</formula>
      <formula>$R1</formula>
    </cfRule>
  </conditionalFormatting>
  <conditionalFormatting sqref="M1:M1048576">
    <cfRule type="cellIs" dxfId="0" priority="1" operator="between">
      <formula>$Q$3</formula>
      <formula>$R$3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2EE7-AA43-43F9-976A-74825070DEEA}">
  <dimension ref="A1:E18"/>
  <sheetViews>
    <sheetView workbookViewId="0">
      <selection activeCell="C24" sqref="C24"/>
    </sheetView>
  </sheetViews>
  <sheetFormatPr baseColWidth="10" defaultRowHeight="14.4" x14ac:dyDescent="0.3"/>
  <cols>
    <col min="1" max="1" width="11.33203125" style="19" bestFit="1" customWidth="1"/>
    <col min="2" max="2" width="16.44140625" style="19" customWidth="1"/>
    <col min="3" max="5" width="16.44140625" style="19" bestFit="1" customWidth="1"/>
    <col min="6" max="16384" width="11.5546875" style="19"/>
  </cols>
  <sheetData>
    <row r="1" spans="1:5" ht="15" thickTop="1" x14ac:dyDescent="0.3">
      <c r="A1" s="73" t="s">
        <v>28</v>
      </c>
      <c r="B1" s="37" t="s">
        <v>17</v>
      </c>
      <c r="C1" s="37" t="s">
        <v>18</v>
      </c>
      <c r="D1" s="37" t="s">
        <v>19</v>
      </c>
      <c r="E1" s="48" t="s">
        <v>42</v>
      </c>
    </row>
    <row r="2" spans="1:5" ht="45" x14ac:dyDescent="0.3">
      <c r="A2" s="74"/>
      <c r="B2" s="32" t="s">
        <v>20</v>
      </c>
      <c r="C2" s="32" t="s">
        <v>21</v>
      </c>
      <c r="D2" s="33" t="s">
        <v>22</v>
      </c>
      <c r="E2" s="44" t="s">
        <v>22</v>
      </c>
    </row>
    <row r="3" spans="1:5" x14ac:dyDescent="0.3">
      <c r="A3" s="39" t="s">
        <v>29</v>
      </c>
      <c r="B3" s="19">
        <v>1.72E-2</v>
      </c>
      <c r="C3" s="19">
        <v>0.01</v>
      </c>
      <c r="D3" s="42">
        <v>1.7000000000000001E-2</v>
      </c>
      <c r="E3" s="45">
        <v>5.1999999999999995E-4</v>
      </c>
    </row>
    <row r="4" spans="1:5" x14ac:dyDescent="0.3">
      <c r="A4" s="39" t="s">
        <v>23</v>
      </c>
      <c r="B4" s="19">
        <v>2E-3</v>
      </c>
      <c r="C4" s="19">
        <v>1E-3</v>
      </c>
      <c r="D4" s="19">
        <v>2E-3</v>
      </c>
      <c r="E4" s="45">
        <v>1.9000000000000001E-4</v>
      </c>
    </row>
    <row r="5" spans="1:5" ht="15" thickBot="1" x14ac:dyDescent="0.35">
      <c r="A5" s="40" t="s">
        <v>27</v>
      </c>
      <c r="B5" s="46">
        <f>ROUND(B4/B3,2)</f>
        <v>0.12</v>
      </c>
      <c r="C5" s="47">
        <f t="shared" ref="C5:E5" si="0">ROUND(C4/C3,2)</f>
        <v>0.1</v>
      </c>
      <c r="D5" s="46">
        <f t="shared" si="0"/>
        <v>0.12</v>
      </c>
      <c r="E5" s="41">
        <f t="shared" si="0"/>
        <v>0.37</v>
      </c>
    </row>
    <row r="6" spans="1:5" ht="15" thickTop="1" x14ac:dyDescent="0.3"/>
    <row r="7" spans="1:5" ht="15" thickBot="1" x14ac:dyDescent="0.35"/>
    <row r="8" spans="1:5" ht="29.4" thickTop="1" x14ac:dyDescent="0.3">
      <c r="A8" s="71" t="s">
        <v>30</v>
      </c>
      <c r="B8" s="49" t="s">
        <v>24</v>
      </c>
      <c r="C8" s="50" t="s">
        <v>25</v>
      </c>
    </row>
    <row r="9" spans="1:5" ht="16.2" x14ac:dyDescent="0.3">
      <c r="A9" s="72"/>
      <c r="B9" s="34" t="s">
        <v>1</v>
      </c>
      <c r="C9" s="35" t="s">
        <v>1</v>
      </c>
    </row>
    <row r="10" spans="1:5" x14ac:dyDescent="0.3">
      <c r="A10" s="39" t="s">
        <v>29</v>
      </c>
      <c r="B10" s="19">
        <v>12.03</v>
      </c>
      <c r="C10" s="45">
        <v>3.72</v>
      </c>
    </row>
    <row r="11" spans="1:5" ht="15" thickBot="1" x14ac:dyDescent="0.35">
      <c r="A11" s="40" t="s">
        <v>23</v>
      </c>
      <c r="B11" s="46">
        <v>1.7</v>
      </c>
      <c r="C11" s="41">
        <v>3.15</v>
      </c>
    </row>
    <row r="12" spans="1:5" ht="15" thickTop="1" x14ac:dyDescent="0.3"/>
    <row r="14" spans="1:5" ht="15" thickBot="1" x14ac:dyDescent="0.35"/>
    <row r="15" spans="1:5" ht="29.4" thickTop="1" x14ac:dyDescent="0.3">
      <c r="A15" s="36" t="s">
        <v>41</v>
      </c>
      <c r="B15" s="37"/>
      <c r="C15" s="38" t="s">
        <v>40</v>
      </c>
    </row>
    <row r="16" spans="1:5" x14ac:dyDescent="0.3">
      <c r="A16" s="39" t="s">
        <v>38</v>
      </c>
      <c r="B16" s="62">
        <v>44735</v>
      </c>
      <c r="C16" s="43" t="s">
        <v>26</v>
      </c>
    </row>
    <row r="17" spans="1:3" ht="15" thickBot="1" x14ac:dyDescent="0.35">
      <c r="A17" s="40" t="s">
        <v>39</v>
      </c>
      <c r="B17" s="62">
        <v>44749</v>
      </c>
      <c r="C17" s="41">
        <f>B17-B16</f>
        <v>14</v>
      </c>
    </row>
    <row r="18" spans="1:3" ht="15" thickTop="1" x14ac:dyDescent="0.3"/>
  </sheetData>
  <mergeCells count="2">
    <mergeCell ref="A8:A9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1A9-240C-4DCB-9C14-94EF2AB9EF8B}">
  <sheetPr>
    <tabColor rgb="FFFF0000"/>
  </sheetPr>
  <dimension ref="A1:R26"/>
  <sheetViews>
    <sheetView zoomScale="70" zoomScaleNormal="70" workbookViewId="0">
      <selection activeCell="S1" sqref="S1"/>
    </sheetView>
  </sheetViews>
  <sheetFormatPr baseColWidth="10" defaultColWidth="8.44140625" defaultRowHeight="14.4" x14ac:dyDescent="0.3"/>
  <cols>
    <col min="1" max="1" width="5.77734375" style="11" bestFit="1" customWidth="1"/>
    <col min="2" max="2" width="13.33203125" style="11" bestFit="1" customWidth="1"/>
    <col min="3" max="3" width="8.88671875" style="11" bestFit="1" customWidth="1"/>
    <col min="4" max="4" width="7.77734375" style="11" customWidth="1"/>
    <col min="5" max="5" width="7.77734375" style="11" bestFit="1" customWidth="1"/>
    <col min="6" max="6" width="7.44140625" style="11" bestFit="1" customWidth="1"/>
    <col min="7" max="7" width="8.88671875" style="11" bestFit="1" customWidth="1"/>
    <col min="8" max="8" width="7.77734375" style="11" bestFit="1" customWidth="1"/>
    <col min="9" max="9" width="8.88671875" style="11" bestFit="1" customWidth="1"/>
    <col min="10" max="10" width="7.44140625" style="11" bestFit="1" customWidth="1"/>
    <col min="11" max="11" width="7.77734375" style="11" bestFit="1" customWidth="1"/>
    <col min="12" max="14" width="7.44140625" style="11" bestFit="1" customWidth="1"/>
    <col min="15" max="15" width="7.77734375" style="11" bestFit="1" customWidth="1"/>
    <col min="16" max="16" width="7.44140625" style="11" bestFit="1" customWidth="1"/>
    <col min="17" max="24" width="8.44140625" style="11"/>
    <col min="25" max="25" width="12" style="11" bestFit="1" customWidth="1"/>
    <col min="26" max="16384" width="8.44140625" style="11"/>
  </cols>
  <sheetData>
    <row r="1" spans="1:18" s="19" customFormat="1" ht="43.8" thickTop="1" x14ac:dyDescent="0.3">
      <c r="A1" s="19" t="s">
        <v>145</v>
      </c>
      <c r="B1" s="60" t="s">
        <v>44</v>
      </c>
      <c r="C1" s="75" t="s">
        <v>146</v>
      </c>
      <c r="D1" s="75"/>
      <c r="E1" s="76" t="s">
        <v>148</v>
      </c>
      <c r="F1" s="77"/>
      <c r="G1" s="80" t="s">
        <v>34</v>
      </c>
      <c r="H1" s="81"/>
      <c r="I1" s="80" t="s">
        <v>35</v>
      </c>
      <c r="J1" s="81"/>
      <c r="K1" s="82" t="s">
        <v>150</v>
      </c>
      <c r="L1" s="83"/>
      <c r="M1" s="80" t="s">
        <v>43</v>
      </c>
      <c r="N1" s="81"/>
      <c r="O1" s="84" t="s">
        <v>149</v>
      </c>
      <c r="P1" s="85"/>
      <c r="Q1" s="78" t="s">
        <v>31</v>
      </c>
      <c r="R1" s="79"/>
    </row>
    <row r="2" spans="1:18" ht="31.2" thickBot="1" x14ac:dyDescent="0.35">
      <c r="B2" s="17" t="s">
        <v>147</v>
      </c>
      <c r="C2" s="17" t="s">
        <v>1</v>
      </c>
      <c r="D2" s="17" t="s">
        <v>16</v>
      </c>
      <c r="E2" s="17" t="s">
        <v>32</v>
      </c>
      <c r="F2" s="17" t="s">
        <v>33</v>
      </c>
      <c r="G2" s="17" t="s">
        <v>1</v>
      </c>
      <c r="H2" s="17" t="s">
        <v>16</v>
      </c>
      <c r="I2" s="17" t="s">
        <v>1</v>
      </c>
      <c r="J2" s="17" t="s">
        <v>16</v>
      </c>
      <c r="K2" s="51" t="s">
        <v>32</v>
      </c>
      <c r="L2" s="52" t="s">
        <v>33</v>
      </c>
      <c r="M2" s="17" t="s">
        <v>1</v>
      </c>
      <c r="N2" s="17" t="s">
        <v>16</v>
      </c>
      <c r="O2" s="53" t="s">
        <v>32</v>
      </c>
      <c r="P2" s="17" t="s">
        <v>33</v>
      </c>
      <c r="Q2" s="66" t="s">
        <v>151</v>
      </c>
      <c r="R2" s="66" t="s">
        <v>152</v>
      </c>
    </row>
    <row r="3" spans="1:18" ht="15.6" thickTop="1" thickBot="1" x14ac:dyDescent="0.35">
      <c r="A3" s="11">
        <v>1</v>
      </c>
      <c r="B3" s="59" t="s">
        <v>109</v>
      </c>
      <c r="C3" s="64"/>
      <c r="D3" s="64"/>
      <c r="E3" s="65"/>
      <c r="F3" s="65"/>
      <c r="G3" s="11">
        <f>VLOOKUP(_xlfn.CONCAT($B3,"-C1"),Lectura!$A$3:$R$50,11,FALSE)</f>
        <v>1308.4000000000001</v>
      </c>
      <c r="H3" s="11">
        <f>VLOOKUP(_xlfn.CONCAT($B3,"-C1"),Lectura!$A$3:$R$50,12,FALSE)</f>
        <v>60.36</v>
      </c>
      <c r="I3" s="54">
        <f>VLOOKUP(_xlfn.CONCAT($B3,"-C2"),Lectura!$A$3:$R$50,11,FALSE)</f>
        <v>800.36</v>
      </c>
      <c r="J3" s="54">
        <f>VLOOKUP(_xlfn.CONCAT($B3,"-C2"),Lectura!$A$3:$R$50,12,FALSE)</f>
        <v>48.94</v>
      </c>
      <c r="K3" s="55">
        <f>IF(I3=0,"",ROUND((I3-Datos!$C$10)/(Datos!$C$17*Datos!$D$3),1))</f>
        <v>3347.2</v>
      </c>
      <c r="L3" s="56">
        <f>IF(K3="","",ROUND(K3*SQRT((SQRT(J3^2-Datos!$C$11^2)/(I3-Datos!$C$10))^2+Datos!$D$5^2),1))</f>
        <v>451</v>
      </c>
      <c r="M3" s="57">
        <f>IF((G3-I3-Datos!$B$10)&lt;0,"",ROUND((G3-I3-Datos!$B$10),1))</f>
        <v>496</v>
      </c>
      <c r="N3" s="57">
        <f t="shared" ref="N3" si="0">IF(M3="","",ROUND(SQRT(H3^2+J3^2),1))</f>
        <v>77.7</v>
      </c>
      <c r="O3" s="58">
        <f>IF(K3="","",IFERROR(ROUND((M3)/(Datos!$C$17*Datos!$C$3),1),""))</f>
        <v>3542.9</v>
      </c>
      <c r="P3" s="63">
        <f>IF(O3="","",IFERROR(ROUND(O3*SQRT((N3/M3)^2+Datos!$C$5^2),1),""))</f>
        <v>658.4</v>
      </c>
      <c r="Q3" s="67">
        <f>K3</f>
        <v>3347.2</v>
      </c>
      <c r="R3" s="67">
        <f>L3</f>
        <v>451</v>
      </c>
    </row>
    <row r="4" spans="1:18" ht="15.6" thickTop="1" thickBot="1" x14ac:dyDescent="0.35">
      <c r="A4" s="11">
        <v>2</v>
      </c>
      <c r="B4" s="59" t="s">
        <v>45</v>
      </c>
      <c r="C4" s="64">
        <f>VLOOKUP(_xlfn.CONCAT($B4),Lectura!$A$3:$R$50,11,FALSE)</f>
        <v>1962.15</v>
      </c>
      <c r="D4" s="64">
        <f>VLOOKUP(_xlfn.CONCAT($B4),Lectura!$A$3:$R$50,12,FALSE)</f>
        <v>74.31</v>
      </c>
      <c r="E4" s="65">
        <f>ROUND((C4-Lectura!$K$51)/(0.0266*Datos!$C$17),1)</f>
        <v>5241.6000000000004</v>
      </c>
      <c r="F4" s="65">
        <f>IF(E4="","",ROUND(E4*SQRT((D4/C4)^2+(0.0007/0.0266)^2),1))</f>
        <v>241.7</v>
      </c>
      <c r="I4" s="54"/>
      <c r="J4" s="54"/>
      <c r="K4" s="55"/>
      <c r="L4" s="56"/>
      <c r="M4" s="57"/>
      <c r="N4" s="57"/>
      <c r="O4" s="58"/>
      <c r="P4" s="63"/>
      <c r="Q4" s="67">
        <f>E4</f>
        <v>5241.6000000000004</v>
      </c>
      <c r="R4" s="67">
        <f>F4</f>
        <v>241.7</v>
      </c>
    </row>
    <row r="5" spans="1:18" ht="15.6" thickTop="1" thickBot="1" x14ac:dyDescent="0.35">
      <c r="A5" s="11">
        <v>3</v>
      </c>
      <c r="B5" s="59" t="s">
        <v>110</v>
      </c>
      <c r="C5" s="64"/>
      <c r="D5" s="64"/>
      <c r="E5" s="65"/>
      <c r="F5" s="65"/>
      <c r="G5" s="11">
        <f>VLOOKUP(_xlfn.CONCAT($B5,"-C1"),Lectura!$A$3:$R$50,11,FALSE)</f>
        <v>956.02</v>
      </c>
      <c r="H5" s="11">
        <f>VLOOKUP(_xlfn.CONCAT($B5,"-C1"),Lectura!$A$3:$R$50,12,FALSE)</f>
        <v>45.27</v>
      </c>
      <c r="I5" s="54">
        <f>VLOOKUP(_xlfn.CONCAT($B5,"-C2"),Lectura!$A$3:$R$50,11,FALSE)</f>
        <v>808.58</v>
      </c>
      <c r="J5" s="54">
        <f>VLOOKUP(_xlfn.CONCAT($B5,"-C2"),Lectura!$A$3:$R$50,12,FALSE)</f>
        <v>46.23</v>
      </c>
      <c r="K5" s="55">
        <f>IF(I5=0,"",ROUND((I5-Datos!$C$10)/(Datos!$C$17*Datos!$D$3),1))</f>
        <v>3381.8</v>
      </c>
      <c r="L5" s="56">
        <f>IF(K5="","",ROUND(K5*SQRT((SQRT(J5^2-Datos!$C$11^2)/(I5-Datos!$C$10))^2+Datos!$D$5^2),1))</f>
        <v>449.7</v>
      </c>
      <c r="M5" s="57">
        <f>IF((G5-I5-Datos!$B$10)&lt;0,"",ROUND((G5-I5-Datos!$B$10),1))</f>
        <v>135.4</v>
      </c>
      <c r="N5" s="57">
        <f t="shared" ref="N5:N26" si="1">IF(M5="","",ROUND(SQRT(H5^2+J5^2),1))</f>
        <v>64.7</v>
      </c>
      <c r="O5" s="58">
        <f>IF(K5="","",IFERROR(ROUND((M5)/(Datos!$C$17*Datos!$C$3),1),""))</f>
        <v>967.1</v>
      </c>
      <c r="P5" s="63">
        <f>IF(O5="","",IFERROR(ROUND(O5*SQRT((N5/M5)^2+Datos!$C$5^2),1),""))</f>
        <v>472.1</v>
      </c>
      <c r="Q5" s="67">
        <f>K5</f>
        <v>3381.8</v>
      </c>
      <c r="R5" s="67">
        <f t="shared" ref="R5" si="2">L5</f>
        <v>449.7</v>
      </c>
    </row>
    <row r="6" spans="1:18" ht="15.6" thickTop="1" thickBot="1" x14ac:dyDescent="0.35">
      <c r="A6" s="11">
        <v>4</v>
      </c>
      <c r="B6" s="59" t="s">
        <v>46</v>
      </c>
      <c r="C6" s="64">
        <f>VLOOKUP(_xlfn.CONCAT($B6),Lectura!$A$3:$R$50,11,FALSE)</f>
        <v>2047.02</v>
      </c>
      <c r="D6" s="64">
        <f>VLOOKUP(_xlfn.CONCAT($B6),Lectura!$A$3:$R$50,12,FALSE)</f>
        <v>94.37</v>
      </c>
      <c r="E6" s="65">
        <f>ROUND((C6-Lectura!$K$51)/(0.0266*Datos!$C$17),1)</f>
        <v>5469.5</v>
      </c>
      <c r="F6" s="65">
        <f t="shared" ref="F6:F25" si="3">IF(E6="","",ROUND(E6*SQRT((D6/C6)^2+(0.0007/0.0266)^2),1))</f>
        <v>290.3</v>
      </c>
      <c r="G6" s="11">
        <f>VLOOKUP(_xlfn.CONCAT($B6),Lectura!$A$3:$R$50,11,FALSE)</f>
        <v>2047.02</v>
      </c>
      <c r="H6" s="11">
        <f>VLOOKUP(_xlfn.CONCAT($B6),Lectura!$A$3:$R$50,12,FALSE)</f>
        <v>94.37</v>
      </c>
      <c r="I6" s="54"/>
      <c r="J6" s="54"/>
      <c r="K6" s="55"/>
      <c r="L6" s="56"/>
      <c r="M6" s="57"/>
      <c r="N6" s="57"/>
      <c r="O6" s="58"/>
      <c r="P6" s="63"/>
      <c r="Q6" s="67">
        <f>E6</f>
        <v>5469.5</v>
      </c>
      <c r="R6" s="67">
        <f t="shared" ref="R6" si="4">F6</f>
        <v>290.3</v>
      </c>
    </row>
    <row r="7" spans="1:18" ht="15.6" thickTop="1" thickBot="1" x14ac:dyDescent="0.35">
      <c r="A7" s="11">
        <v>5</v>
      </c>
      <c r="B7" s="59" t="s">
        <v>111</v>
      </c>
      <c r="C7" s="64"/>
      <c r="D7" s="64"/>
      <c r="E7" s="65"/>
      <c r="F7" s="65"/>
      <c r="G7" s="11">
        <f>VLOOKUP(_xlfn.CONCAT($B7,"-C1"),Lectura!$A$3:$R$50,11,FALSE)</f>
        <v>1461.1</v>
      </c>
      <c r="H7" s="11">
        <f>VLOOKUP(_xlfn.CONCAT($B7,"-C1"),Lectura!$A$3:$R$50,12,FALSE)</f>
        <v>60.99</v>
      </c>
      <c r="I7" s="54">
        <f>VLOOKUP(_xlfn.CONCAT($B7,"-C2"),Lectura!$A$3:$R$50,11,FALSE)</f>
        <v>1446.6</v>
      </c>
      <c r="J7" s="54">
        <f>VLOOKUP(_xlfn.CONCAT($B7,"-C2"),Lectura!$A$3:$R$50,12,FALSE)</f>
        <v>61.31</v>
      </c>
      <c r="K7" s="55">
        <f>IF(I7=0,"",ROUND((I7-Datos!$C$10)/(Datos!$C$17*Datos!$D$3),1))</f>
        <v>6062.5</v>
      </c>
      <c r="L7" s="56">
        <f>IF(K7="","",ROUND(K7*SQRT((SQRT(J7^2-Datos!$C$11^2)/(I7-Datos!$C$10))^2+Datos!$D$5^2),1))</f>
        <v>771.6</v>
      </c>
      <c r="M7" s="57">
        <f>IF((G7-I7-Datos!$B$10)&lt;0,"",ROUND((G7-I7-Datos!$B$10),1))</f>
        <v>2.5</v>
      </c>
      <c r="N7" s="57">
        <f t="shared" si="1"/>
        <v>86.5</v>
      </c>
      <c r="O7" s="58">
        <f>IF(K7="","",IFERROR(ROUND((M7)/(Datos!$C$17*Datos!$C$3),1),""))</f>
        <v>17.899999999999999</v>
      </c>
      <c r="P7" s="63">
        <f>IF(O7="","",IFERROR(ROUND(O7*SQRT((N7/M7)^2+Datos!$C$5^2),1),""))</f>
        <v>619.29999999999995</v>
      </c>
      <c r="Q7" s="67">
        <f>K7</f>
        <v>6062.5</v>
      </c>
      <c r="R7" s="67">
        <f t="shared" ref="R7" si="5">L7</f>
        <v>771.6</v>
      </c>
    </row>
    <row r="8" spans="1:18" ht="15.6" thickTop="1" thickBot="1" x14ac:dyDescent="0.35">
      <c r="A8" s="11">
        <v>6</v>
      </c>
      <c r="B8" s="59" t="s">
        <v>47</v>
      </c>
      <c r="C8" s="64">
        <f>VLOOKUP(_xlfn.CONCAT($B8,),Lectura!$A$3:$R$50,11,FALSE)</f>
        <v>2311.75</v>
      </c>
      <c r="D8" s="64">
        <f>VLOOKUP(_xlfn.CONCAT($B8),Lectura!$A$3:$R$50,12,FALSE)</f>
        <v>93.62</v>
      </c>
      <c r="E8" s="65">
        <f>ROUND((C8-Lectura!$K$51)/(0.0266*Datos!$C$17),1)</f>
        <v>6180.4</v>
      </c>
      <c r="F8" s="65">
        <f t="shared" si="3"/>
        <v>298.5</v>
      </c>
      <c r="G8" s="11">
        <f>VLOOKUP(_xlfn.CONCAT($B8,),Lectura!$A$3:$R$50,11,FALSE)</f>
        <v>2311.75</v>
      </c>
      <c r="H8" s="11">
        <f>VLOOKUP(_xlfn.CONCAT($B8),Lectura!$A$3:$R$50,12,FALSE)</f>
        <v>93.62</v>
      </c>
      <c r="I8" s="54"/>
      <c r="J8" s="54"/>
      <c r="K8" s="55"/>
      <c r="L8" s="56"/>
      <c r="M8" s="57"/>
      <c r="N8" s="57"/>
      <c r="O8" s="58"/>
      <c r="P8" s="63"/>
      <c r="Q8" s="67">
        <f>E8</f>
        <v>6180.4</v>
      </c>
      <c r="R8" s="67">
        <f t="shared" ref="R8" si="6">F8</f>
        <v>298.5</v>
      </c>
    </row>
    <row r="9" spans="1:18" ht="15.6" thickTop="1" thickBot="1" x14ac:dyDescent="0.35">
      <c r="A9" s="11">
        <v>7</v>
      </c>
      <c r="B9" s="59" t="s">
        <v>48</v>
      </c>
      <c r="C9" s="64">
        <f>VLOOKUP(_xlfn.CONCAT($B9),Lectura!$A$3:$R$50,11,FALSE)</f>
        <v>2299.84</v>
      </c>
      <c r="D9" s="64">
        <f>VLOOKUP(_xlfn.CONCAT($B9),Lectura!$A$3:$R$50,12,FALSE)</f>
        <v>114.17</v>
      </c>
      <c r="E9" s="65">
        <f>ROUND((C9-Lectura!$K$51)/(0.0266*Datos!$C$17),1)</f>
        <v>6148.4</v>
      </c>
      <c r="F9" s="65">
        <f t="shared" si="3"/>
        <v>345.5</v>
      </c>
      <c r="G9" s="11">
        <f>VLOOKUP(_xlfn.CONCAT($B9),Lectura!$A$3:$R$50,11,FALSE)</f>
        <v>2299.84</v>
      </c>
      <c r="H9" s="11">
        <f>VLOOKUP(_xlfn.CONCAT($B9),Lectura!$A$3:$R$50,12,FALSE)</f>
        <v>114.17</v>
      </c>
      <c r="I9" s="54"/>
      <c r="J9" s="54"/>
      <c r="K9" s="55"/>
      <c r="L9" s="56"/>
      <c r="M9" s="57"/>
      <c r="N9" s="57"/>
      <c r="O9" s="58"/>
      <c r="P9" s="63"/>
      <c r="Q9" s="67">
        <f>E9</f>
        <v>6148.4</v>
      </c>
      <c r="R9" s="67">
        <f t="shared" ref="R9" si="7">F9</f>
        <v>345.5</v>
      </c>
    </row>
    <row r="10" spans="1:18" ht="15.6" thickTop="1" thickBot="1" x14ac:dyDescent="0.35">
      <c r="A10" s="11">
        <v>8</v>
      </c>
      <c r="B10" s="59" t="s">
        <v>143</v>
      </c>
      <c r="C10" s="64"/>
      <c r="D10" s="64"/>
      <c r="E10" s="65"/>
      <c r="F10" s="65"/>
      <c r="G10" s="11">
        <f>VLOOKUP(_xlfn.CONCAT($B10,"-C1"),Lectura!$A$3:$R$50,11,FALSE)</f>
        <v>1123.69</v>
      </c>
      <c r="H10" s="11">
        <f>VLOOKUP(_xlfn.CONCAT($B10,"-C1"),Lectura!$A$3:$R$50,12,FALSE)</f>
        <v>45.04</v>
      </c>
      <c r="I10" s="54">
        <f>VLOOKUP(_xlfn.CONCAT($B10,"-C2"),Lectura!$A$3:$R$50,11,FALSE)</f>
        <v>841.58</v>
      </c>
      <c r="J10" s="54">
        <f>VLOOKUP(_xlfn.CONCAT($B10,"-C2"),Lectura!$A$3:$R$50,12,FALSE)</f>
        <v>47.26</v>
      </c>
      <c r="K10" s="55">
        <f>IF(I10=0,"",ROUND((I10-Datos!$C$10)/(Datos!$C$17*Datos!$D$3),1))</f>
        <v>3520.4</v>
      </c>
      <c r="L10" s="56">
        <f>IF(K10="","",ROUND(K10*SQRT((SQRT(J10^2-Datos!$C$11^2)/(I10-Datos!$C$10))^2+Datos!$D$5^2),1))</f>
        <v>466.6</v>
      </c>
      <c r="M10" s="57">
        <f>IF((G10-I10-Datos!$B$10)&lt;0,"",ROUND((G10-I10-Datos!$B$10),1))</f>
        <v>270.10000000000002</v>
      </c>
      <c r="N10" s="57">
        <f t="shared" si="1"/>
        <v>65.3</v>
      </c>
      <c r="O10" s="58">
        <f>IF(K10="","",IFERROR(ROUND((M10)/(Datos!$C$17*Datos!$C$3),1),""))</f>
        <v>1929.3</v>
      </c>
      <c r="P10" s="63">
        <f>IF(O10="","",IFERROR(ROUND(O10*SQRT((N10/M10)^2+Datos!$C$5^2),1),""))</f>
        <v>504.8</v>
      </c>
      <c r="Q10" s="67">
        <f>G10</f>
        <v>1123.69</v>
      </c>
      <c r="R10" s="67">
        <f>H10</f>
        <v>45.04</v>
      </c>
    </row>
    <row r="11" spans="1:18" ht="15.6" thickTop="1" thickBot="1" x14ac:dyDescent="0.35">
      <c r="A11" s="11">
        <v>9</v>
      </c>
      <c r="B11" s="59" t="s">
        <v>49</v>
      </c>
      <c r="C11" s="64">
        <f>VLOOKUP(_xlfn.CONCAT($B11),Lectura!$A$3:$R$50,11,FALSE)</f>
        <v>1984.7</v>
      </c>
      <c r="D11" s="64">
        <f>VLOOKUP(_xlfn.CONCAT($B11),Lectura!$A$3:$R$50,12,FALSE)</f>
        <v>94.37</v>
      </c>
      <c r="E11" s="65">
        <f>ROUND((C11-Lectura!$K$51)/(0.0266*Datos!$C$17),1)</f>
        <v>5302.2</v>
      </c>
      <c r="F11" s="65">
        <f t="shared" si="3"/>
        <v>288.10000000000002</v>
      </c>
      <c r="G11" s="11">
        <f>VLOOKUP(_xlfn.CONCAT($B11),Lectura!$A$3:$R$50,11,FALSE)</f>
        <v>1984.7</v>
      </c>
      <c r="H11" s="11">
        <f>VLOOKUP(_xlfn.CONCAT($B11),Lectura!$A$3:$R$50,12,FALSE)</f>
        <v>94.37</v>
      </c>
      <c r="I11" s="54"/>
      <c r="J11" s="54"/>
      <c r="K11" s="55"/>
      <c r="L11" s="56"/>
      <c r="M11" s="57"/>
      <c r="N11" s="57"/>
      <c r="O11" s="58"/>
      <c r="P11" s="63"/>
      <c r="Q11" s="67">
        <f>E11</f>
        <v>5302.2</v>
      </c>
      <c r="R11" s="67">
        <f>F11</f>
        <v>288.10000000000002</v>
      </c>
    </row>
    <row r="12" spans="1:18" ht="15.6" thickTop="1" thickBot="1" x14ac:dyDescent="0.35">
      <c r="A12" s="11">
        <v>10</v>
      </c>
      <c r="B12" s="59" t="s">
        <v>144</v>
      </c>
      <c r="C12" s="64"/>
      <c r="D12" s="64"/>
      <c r="E12" s="65"/>
      <c r="F12" s="65"/>
      <c r="G12" s="11">
        <f>VLOOKUP(_xlfn.CONCAT($B12,"-C1"),Lectura!$A$3:$R$50,11,FALSE)</f>
        <v>634.29</v>
      </c>
      <c r="H12" s="11">
        <f>VLOOKUP(_xlfn.CONCAT($B12,"-C1"),Lectura!$A$3:$R$50,12,FALSE)</f>
        <v>45.27</v>
      </c>
      <c r="I12" s="54">
        <f>VLOOKUP(_xlfn.CONCAT($B12,"-C2"),Lectura!$A$3:$R$50,11,FALSE)</f>
        <v>643.99</v>
      </c>
      <c r="J12" s="54">
        <f>VLOOKUP(_xlfn.CONCAT($B12,"-C2"),Lectura!$A$3:$R$50,12,FALSE)</f>
        <v>45.5</v>
      </c>
      <c r="K12" s="55">
        <f>IF(I12=0,"",ROUND((I12-Datos!$C$10)/(Datos!$C$17*Datos!$D$3),1))</f>
        <v>2690.2</v>
      </c>
      <c r="L12" s="56">
        <f>IF(K12="","",ROUND(K12*SQRT((SQRT(J12^2-Datos!$C$11^2)/(I12-Datos!$C$10))^2+Datos!$D$5^2),1))</f>
        <v>375</v>
      </c>
      <c r="M12" s="57" t="str">
        <f>IF((G12-I12-Datos!$B$10)&lt;0,"",ROUND((G12-I12-Datos!$B$10),1))</f>
        <v/>
      </c>
      <c r="N12" s="57" t="str">
        <f t="shared" si="1"/>
        <v/>
      </c>
      <c r="O12" s="58" t="str">
        <f>IF(K12="","",IFERROR(ROUND((M12)/(Datos!$C$17*Datos!$C$3),1),""))</f>
        <v/>
      </c>
      <c r="P12" s="63" t="str">
        <f>IF(O12="","",IFERROR(ROUND(O12*SQRT((N12/M12)^2+Datos!$C$5^2),1),""))</f>
        <v/>
      </c>
      <c r="Q12" s="67">
        <f t="shared" ref="Q12" si="8">G12</f>
        <v>634.29</v>
      </c>
      <c r="R12" s="67">
        <f t="shared" ref="R12" si="9">H12</f>
        <v>45.27</v>
      </c>
    </row>
    <row r="13" spans="1:18" ht="15.6" thickTop="1" thickBot="1" x14ac:dyDescent="0.35">
      <c r="A13" s="11">
        <v>11</v>
      </c>
      <c r="B13" s="59" t="s">
        <v>50</v>
      </c>
      <c r="C13" s="64">
        <f>VLOOKUP(_xlfn.CONCAT($B13),Lectura!$A$3:$R$50,11,FALSE)</f>
        <v>1707.83</v>
      </c>
      <c r="D13" s="64">
        <f>VLOOKUP(_xlfn.CONCAT($B13),Lectura!$A$3:$R$50,12,FALSE)</f>
        <v>95.14</v>
      </c>
      <c r="E13" s="65">
        <f>ROUND((C13-Lectura!$K$51)/(0.0266*Datos!$C$17),1)</f>
        <v>4558.7</v>
      </c>
      <c r="F13" s="65">
        <f t="shared" si="3"/>
        <v>280.89999999999998</v>
      </c>
      <c r="G13" s="11">
        <f>VLOOKUP(_xlfn.CONCAT($B13),Lectura!$A$3:$R$50,11,FALSE)</f>
        <v>1707.83</v>
      </c>
      <c r="H13" s="11">
        <f>VLOOKUP(_xlfn.CONCAT($B13),Lectura!$A$3:$R$50,12,FALSE)</f>
        <v>95.14</v>
      </c>
      <c r="I13" s="54"/>
      <c r="J13" s="54"/>
      <c r="K13" s="55"/>
      <c r="L13" s="56"/>
      <c r="M13" s="57"/>
      <c r="N13" s="57"/>
      <c r="O13" s="58"/>
      <c r="P13" s="63"/>
      <c r="Q13" s="67">
        <f t="shared" ref="Q13" si="10">E13</f>
        <v>4558.7</v>
      </c>
      <c r="R13" s="67">
        <f t="shared" ref="R13" si="11">F13</f>
        <v>280.89999999999998</v>
      </c>
    </row>
    <row r="14" spans="1:18" ht="15.6" thickTop="1" thickBot="1" x14ac:dyDescent="0.35">
      <c r="A14" s="11">
        <v>12</v>
      </c>
      <c r="B14" s="59" t="s">
        <v>114</v>
      </c>
      <c r="C14" s="64"/>
      <c r="D14" s="64"/>
      <c r="E14" s="65"/>
      <c r="F14" s="65"/>
      <c r="G14" s="11">
        <f>VLOOKUP(_xlfn.CONCAT($B14,"-C1"),Lectura!$A$3:$R$50,11,FALSE)</f>
        <v>1274.47</v>
      </c>
      <c r="H14" s="11">
        <f>VLOOKUP(_xlfn.CONCAT($B14,"-C1"),Lectura!$A$3:$R$50,12,FALSE)</f>
        <v>44.81</v>
      </c>
      <c r="I14" s="54">
        <f>VLOOKUP(_xlfn.CONCAT($B14,"-C2"),Lectura!$A$3:$R$50,11,FALSE)</f>
        <v>1393.04</v>
      </c>
      <c r="J14" s="54">
        <f>VLOOKUP(_xlfn.CONCAT($B14,"-C2"),Lectura!$A$3:$R$50,12,FALSE)</f>
        <v>77.89</v>
      </c>
      <c r="K14" s="55">
        <f>IF(I14=0,"",ROUND((I14-Datos!$C$10)/(Datos!$C$17*Datos!$D$3),1))</f>
        <v>5837.5</v>
      </c>
      <c r="L14" s="56">
        <f>IF(K14="","",ROUND(K14*SQRT((SQRT(J14^2-Datos!$C$11^2)/(I14-Datos!$C$10))^2+Datos!$D$5^2),1))</f>
        <v>773.1</v>
      </c>
      <c r="M14" s="57" t="str">
        <f>IF((G14-I14-Datos!$B$10)&lt;0,"",ROUND((G14-I14-Datos!$B$10),1))</f>
        <v/>
      </c>
      <c r="N14" s="57" t="str">
        <f t="shared" si="1"/>
        <v/>
      </c>
      <c r="O14" s="58" t="str">
        <f>IF(K14="","",IFERROR(ROUND((M14)/(Datos!$C$17*Datos!$C$3),1),""))</f>
        <v/>
      </c>
      <c r="P14" s="63" t="str">
        <f>IF(O14="","",IFERROR(ROUND(O14*SQRT((N14/M14)^2+Datos!$C$5^2),1),""))</f>
        <v/>
      </c>
      <c r="Q14" s="67">
        <f t="shared" ref="Q14:R14" si="12">G14</f>
        <v>1274.47</v>
      </c>
      <c r="R14" s="67">
        <f t="shared" si="12"/>
        <v>44.81</v>
      </c>
    </row>
    <row r="15" spans="1:18" ht="15.6" thickTop="1" thickBot="1" x14ac:dyDescent="0.35">
      <c r="A15" s="11">
        <v>13</v>
      </c>
      <c r="B15" s="59" t="s">
        <v>115</v>
      </c>
      <c r="C15" s="64"/>
      <c r="D15" s="64"/>
      <c r="E15" s="65"/>
      <c r="F15" s="65"/>
      <c r="G15" s="11">
        <f>VLOOKUP(_xlfn.CONCAT($B15,"-C1"),Lectura!$A$3:$R$50,11,FALSE)</f>
        <v>1406.23</v>
      </c>
      <c r="H15" s="11">
        <f>VLOOKUP(_xlfn.CONCAT($B15,"-C1"),Lectura!$A$3:$R$50,12,FALSE)</f>
        <v>61.64</v>
      </c>
      <c r="I15" s="54">
        <f>VLOOKUP(_xlfn.CONCAT($B15,"-C2"),Lectura!$A$3:$R$50,11,FALSE)</f>
        <v>834.52</v>
      </c>
      <c r="J15" s="54">
        <f>VLOOKUP(_xlfn.CONCAT($B15,"-C2"),Lectura!$A$3:$R$50,12,FALSE)</f>
        <v>46.74</v>
      </c>
      <c r="K15" s="55">
        <f>IF(I15=0,"",ROUND((I15-Datos!$C$10)/(Datos!$C$17*Datos!$D$3),1))</f>
        <v>3490.8</v>
      </c>
      <c r="L15" s="56">
        <f>IF(K15="","",ROUND(K15*SQRT((SQRT(J15^2-Datos!$C$11^2)/(I15-Datos!$C$10))^2+Datos!$D$5^2),1))</f>
        <v>462.5</v>
      </c>
      <c r="M15" s="57">
        <f>IF((G15-I15-Datos!$B$10)&lt;0,"",ROUND((G15-I15-Datos!$B$10),1))</f>
        <v>559.70000000000005</v>
      </c>
      <c r="N15" s="57">
        <f t="shared" si="1"/>
        <v>77.400000000000006</v>
      </c>
      <c r="O15" s="58">
        <f>IF(K15="","",IFERROR(ROUND((M15)/(Datos!$C$17*Datos!$C$3),1),""))</f>
        <v>3997.9</v>
      </c>
      <c r="P15" s="63">
        <f>IF(O15="","",IFERROR(ROUND(O15*SQRT((N15/M15)^2+Datos!$C$5^2),1),""))</f>
        <v>682.3</v>
      </c>
      <c r="Q15" s="67">
        <f>K15</f>
        <v>3490.8</v>
      </c>
      <c r="R15" s="67">
        <f t="shared" ref="R15" si="13">L15</f>
        <v>462.5</v>
      </c>
    </row>
    <row r="16" spans="1:18" ht="15.6" thickTop="1" thickBot="1" x14ac:dyDescent="0.35">
      <c r="A16" s="11">
        <v>14</v>
      </c>
      <c r="B16" s="59" t="s">
        <v>51</v>
      </c>
      <c r="C16" s="64">
        <f>VLOOKUP(_xlfn.CONCAT($B16),Lectura!$A$3:$R$50,11,FALSE)</f>
        <v>1974.43</v>
      </c>
      <c r="D16" s="64">
        <f>VLOOKUP(_xlfn.CONCAT($B16),Lectura!$A$3:$R$50,12,FALSE)</f>
        <v>74.89</v>
      </c>
      <c r="E16" s="65">
        <f>ROUND((C16-Lectura!$K$51)/(0.0266*Datos!$C$17),1)</f>
        <v>5274.6</v>
      </c>
      <c r="F16" s="65">
        <f t="shared" si="3"/>
        <v>243.5</v>
      </c>
      <c r="G16" s="11">
        <f>VLOOKUP(_xlfn.CONCAT($B16),Lectura!$A$3:$R$50,11,FALSE)</f>
        <v>1974.43</v>
      </c>
      <c r="H16" s="11">
        <f>VLOOKUP(_xlfn.CONCAT($B16),Lectura!$A$3:$R$50,12,FALSE)</f>
        <v>74.89</v>
      </c>
      <c r="I16" s="54"/>
      <c r="J16" s="54"/>
      <c r="K16" s="55"/>
      <c r="L16" s="56"/>
      <c r="M16" s="57"/>
      <c r="N16" s="57"/>
      <c r="O16" s="58"/>
      <c r="P16" s="63"/>
      <c r="Q16" s="67">
        <f>E16</f>
        <v>5274.6</v>
      </c>
      <c r="R16" s="67">
        <f t="shared" ref="R16" si="14">F16</f>
        <v>243.5</v>
      </c>
    </row>
    <row r="17" spans="1:18" ht="15.6" thickTop="1" thickBot="1" x14ac:dyDescent="0.35">
      <c r="A17" s="11">
        <v>15</v>
      </c>
      <c r="B17" s="59" t="s">
        <v>116</v>
      </c>
      <c r="C17" s="64"/>
      <c r="D17" s="64"/>
      <c r="E17" s="65"/>
      <c r="F17" s="65"/>
      <c r="G17" s="11">
        <f>VLOOKUP(_xlfn.CONCAT($B17,"-C1"),Lectura!$A$3:$R$50,11,FALSE)</f>
        <v>1339.11</v>
      </c>
      <c r="H17" s="11">
        <f>VLOOKUP(_xlfn.CONCAT($B17,"-C1"),Lectura!$A$3:$R$50,12,FALSE)</f>
        <v>61.64</v>
      </c>
      <c r="I17" s="54">
        <f>VLOOKUP(_xlfn.CONCAT($B17,"-C2"),Lectura!$A$3:$R$50,11,FALSE)</f>
        <v>1113.83</v>
      </c>
      <c r="J17" s="54">
        <f>VLOOKUP(_xlfn.CONCAT($B17,"-C2"),Lectura!$A$3:$R$50,12,FALSE)</f>
        <v>45.27</v>
      </c>
      <c r="K17" s="55">
        <f>IF(I17=0,"",ROUND((I17-Datos!$C$10)/(Datos!$C$17*Datos!$D$3),1))</f>
        <v>4664.3</v>
      </c>
      <c r="L17" s="56">
        <f>IF(K17="","",ROUND(K17*SQRT((SQRT(J17^2-Datos!$C$11^2)/(I17-Datos!$C$10))^2+Datos!$D$5^2),1))</f>
        <v>591</v>
      </c>
      <c r="M17" s="57">
        <f>IF((G17-I17-Datos!$B$10)&lt;0,"",ROUND((G17-I17-Datos!$B$10),1))</f>
        <v>213.3</v>
      </c>
      <c r="N17" s="57">
        <f t="shared" si="1"/>
        <v>76.5</v>
      </c>
      <c r="O17" s="58">
        <f>IF(K17="","",IFERROR(ROUND((M17)/(Datos!$C$17*Datos!$C$3),1),""))</f>
        <v>1523.6</v>
      </c>
      <c r="P17" s="63">
        <f>IF(O17="","",IFERROR(ROUND(O17*SQRT((N17/M17)^2+Datos!$C$5^2),1),""))</f>
        <v>567.29999999999995</v>
      </c>
      <c r="Q17" s="67">
        <f>K17</f>
        <v>4664.3</v>
      </c>
      <c r="R17" s="67">
        <f t="shared" ref="R17" si="15">L17</f>
        <v>591</v>
      </c>
    </row>
    <row r="18" spans="1:18" ht="15.6" thickTop="1" thickBot="1" x14ac:dyDescent="0.35">
      <c r="A18" s="11">
        <v>16</v>
      </c>
      <c r="B18" s="59" t="s">
        <v>52</v>
      </c>
      <c r="C18" s="64">
        <f>VLOOKUP(_xlfn.CONCAT($B18),Lectura!$A$3:$R$50,11,FALSE)</f>
        <v>1983.86</v>
      </c>
      <c r="D18" s="64">
        <f>VLOOKUP(_xlfn.CONCAT($B18),Lectura!$A$3:$R$50,12,FALSE)</f>
        <v>93.62</v>
      </c>
      <c r="E18" s="65">
        <f>ROUND((C18-Lectura!$K$51)/(0.0266*Datos!$C$17),1)</f>
        <v>5299.9</v>
      </c>
      <c r="F18" s="65">
        <f t="shared" si="3"/>
        <v>286.39999999999998</v>
      </c>
      <c r="G18" s="11">
        <f>VLOOKUP(_xlfn.CONCAT($B18),Lectura!$A$3:$R$50,11,FALSE)</f>
        <v>1983.86</v>
      </c>
      <c r="H18" s="11">
        <f>VLOOKUP(_xlfn.CONCAT($B18),Lectura!$A$3:$R$50,12,FALSE)</f>
        <v>93.62</v>
      </c>
      <c r="I18" s="54"/>
      <c r="J18" s="54"/>
      <c r="K18" s="55"/>
      <c r="L18" s="56"/>
      <c r="M18" s="57"/>
      <c r="N18" s="57"/>
      <c r="O18" s="58"/>
      <c r="P18" s="63"/>
      <c r="Q18" s="67">
        <f>E18</f>
        <v>5299.9</v>
      </c>
      <c r="R18" s="67">
        <f t="shared" ref="R18" si="16">F18</f>
        <v>286.39999999999998</v>
      </c>
    </row>
    <row r="19" spans="1:18" ht="15.6" thickTop="1" thickBot="1" x14ac:dyDescent="0.35">
      <c r="A19" s="11">
        <v>17</v>
      </c>
      <c r="B19" s="59" t="s">
        <v>117</v>
      </c>
      <c r="C19" s="64"/>
      <c r="D19" s="64"/>
      <c r="E19" s="65"/>
      <c r="F19" s="65"/>
      <c r="G19" s="11">
        <f>VLOOKUP(_xlfn.CONCAT($B19,"-C1"),Lectura!$A$3:$R$50,11,FALSE)</f>
        <v>2027.5</v>
      </c>
      <c r="H19" s="11">
        <f>VLOOKUP(_xlfn.CONCAT($B19,"-C1"),Lectura!$A$3:$R$50,12,FALSE)</f>
        <v>75.06</v>
      </c>
      <c r="I19" s="54">
        <f>VLOOKUP(_xlfn.CONCAT($B19,"-C2"),Lectura!$A$3:$R$50,11,FALSE)</f>
        <v>1791.17</v>
      </c>
      <c r="J19" s="54">
        <f>VLOOKUP(_xlfn.CONCAT($B19,"-C2"),Lectura!$A$3:$R$50,12,FALSE)</f>
        <v>76.239999999999995</v>
      </c>
      <c r="K19" s="55">
        <f>IF(I19=0,"",ROUND((I19-Datos!$C$10)/(Datos!$C$17*Datos!$D$3),1))</f>
        <v>7510.3</v>
      </c>
      <c r="L19" s="56">
        <f>IF(K19="","",ROUND(K19*SQRT((SQRT(J19^2-Datos!$C$11^2)/(I19-Datos!$C$10))^2+Datos!$D$5^2),1))</f>
        <v>956.4</v>
      </c>
      <c r="M19" s="57">
        <f>IF((G19-I19-Datos!$B$10)&lt;0,"",ROUND((G19-I19-Datos!$B$10),1))</f>
        <v>224.3</v>
      </c>
      <c r="N19" s="57">
        <f t="shared" si="1"/>
        <v>107</v>
      </c>
      <c r="O19" s="58">
        <f>IF(K19="","",IFERROR(ROUND((M19)/(Datos!$C$17*Datos!$C$3),1),""))</f>
        <v>1602.1</v>
      </c>
      <c r="P19" s="63">
        <f>IF(O19="","",IFERROR(ROUND(O19*SQRT((N19/M19)^2+Datos!$C$5^2),1),""))</f>
        <v>780.9</v>
      </c>
      <c r="Q19" s="67">
        <f t="shared" ref="Q19" si="17">K19</f>
        <v>7510.3</v>
      </c>
      <c r="R19" s="67">
        <f t="shared" ref="R19" si="18">L19</f>
        <v>956.4</v>
      </c>
    </row>
    <row r="20" spans="1:18" ht="15.6" thickTop="1" thickBot="1" x14ac:dyDescent="0.35">
      <c r="A20" s="11">
        <v>18</v>
      </c>
      <c r="B20" s="59" t="s">
        <v>53</v>
      </c>
      <c r="C20" s="64">
        <f>VLOOKUP(_xlfn.CONCAT($B20),Lectura!$A$3:$R$50,11,FALSE)</f>
        <v>2324.21</v>
      </c>
      <c r="D20" s="64">
        <f>VLOOKUP(_xlfn.CONCAT($B20),Lectura!$A$3:$R$50,12,FALSE)</f>
        <v>114.17</v>
      </c>
      <c r="E20" s="65">
        <f>ROUND((C20-Lectura!$K$51)/(0.0266*Datos!$C$17),1)</f>
        <v>6213.9</v>
      </c>
      <c r="F20" s="65">
        <f t="shared" si="3"/>
        <v>346.3</v>
      </c>
      <c r="G20" s="11">
        <f>VLOOKUP(_xlfn.CONCAT($B20),Lectura!$A$3:$R$50,11,FALSE)</f>
        <v>2324.21</v>
      </c>
      <c r="H20" s="11">
        <f>VLOOKUP(_xlfn.CONCAT($B20),Lectura!$A$3:$R$50,12,FALSE)</f>
        <v>114.17</v>
      </c>
      <c r="I20" s="54"/>
      <c r="J20" s="54"/>
      <c r="K20" s="55"/>
      <c r="L20" s="56"/>
      <c r="M20" s="57"/>
      <c r="N20" s="57"/>
      <c r="O20" s="58"/>
      <c r="P20" s="63"/>
      <c r="Q20" s="67">
        <f t="shared" ref="Q20" si="19">E20</f>
        <v>6213.9</v>
      </c>
      <c r="R20" s="67">
        <f t="shared" ref="R20" si="20">F20</f>
        <v>346.3</v>
      </c>
    </row>
    <row r="21" spans="1:18" ht="15.6" thickTop="1" thickBot="1" x14ac:dyDescent="0.35">
      <c r="A21" s="11">
        <v>19</v>
      </c>
      <c r="B21" s="59" t="s">
        <v>54</v>
      </c>
      <c r="C21" s="64">
        <f>VLOOKUP(_xlfn.CONCAT($B21),Lectura!$A$3:$R$50,11,FALSE)</f>
        <v>1898.94</v>
      </c>
      <c r="D21" s="64">
        <f>VLOOKUP(_xlfn.CONCAT($B21),Lectura!$A$3:$R$50,12,FALSE)</f>
        <v>74.89</v>
      </c>
      <c r="E21" s="65">
        <f>ROUND((C21-Lectura!$K$51)/(0.0266*Datos!$C$17),1)</f>
        <v>5071.8999999999996</v>
      </c>
      <c r="F21" s="65">
        <f t="shared" si="3"/>
        <v>240.5</v>
      </c>
      <c r="G21" s="11">
        <f>VLOOKUP(_xlfn.CONCAT($B21),Lectura!$A$3:$R$50,11,FALSE)</f>
        <v>1898.94</v>
      </c>
      <c r="H21" s="11">
        <f>VLOOKUP(_xlfn.CONCAT($B21),Lectura!$A$3:$R$50,12,FALSE)</f>
        <v>74.89</v>
      </c>
      <c r="I21" s="54"/>
      <c r="J21" s="54"/>
      <c r="K21" s="55"/>
      <c r="L21" s="56"/>
      <c r="M21" s="57"/>
      <c r="N21" s="57"/>
      <c r="O21" s="58"/>
      <c r="P21" s="63"/>
      <c r="Q21" s="67">
        <f t="shared" ref="Q21" si="21">E21</f>
        <v>5071.8999999999996</v>
      </c>
      <c r="R21" s="67">
        <f t="shared" ref="R21" si="22">F21</f>
        <v>240.5</v>
      </c>
    </row>
    <row r="22" spans="1:18" ht="15.6" thickTop="1" thickBot="1" x14ac:dyDescent="0.35">
      <c r="A22" s="11">
        <v>20</v>
      </c>
      <c r="B22" s="59" t="s">
        <v>120</v>
      </c>
      <c r="C22" s="64"/>
      <c r="D22" s="64"/>
      <c r="E22" s="65"/>
      <c r="F22" s="65"/>
      <c r="G22" s="11">
        <f>VLOOKUP(_xlfn.CONCAT($B22,"-C1"),Lectura!$A$3:$R$50,11,FALSE)</f>
        <v>991.26</v>
      </c>
      <c r="H22" s="11">
        <f>VLOOKUP(_xlfn.CONCAT($B22,"-C1"),Lectura!$A$3:$R$50,12,FALSE)</f>
        <v>60.36</v>
      </c>
      <c r="I22" s="54">
        <f>VLOOKUP(_xlfn.CONCAT($B22,"-C2"),Lectura!$A$3:$R$50,11,FALSE)</f>
        <v>1109.95</v>
      </c>
      <c r="J22" s="54">
        <f>VLOOKUP(_xlfn.CONCAT($B22,"-C2"),Lectura!$A$3:$R$50,12,FALSE)</f>
        <v>60.67</v>
      </c>
      <c r="K22" s="55">
        <f>IF(I22=0,"",ROUND((I22-Datos!$C$10)/(Datos!$C$17*Datos!$D$3),1))</f>
        <v>4648</v>
      </c>
      <c r="L22" s="56">
        <f>IF(K22="","",ROUND(K22*SQRT((SQRT(J22^2-Datos!$C$11^2)/(I22-Datos!$C$10))^2+Datos!$D$5^2),1))</f>
        <v>613.1</v>
      </c>
      <c r="M22" s="57" t="str">
        <f>IF((G22-I22-Datos!$B$10)&lt;0,"",ROUND((G22-I22-Datos!$B$10),1))</f>
        <v/>
      </c>
      <c r="N22" s="57" t="str">
        <f t="shared" si="1"/>
        <v/>
      </c>
      <c r="O22" s="58" t="str">
        <f>IF(K22="","",IFERROR(ROUND((M22)/(Datos!$C$17*Datos!$C$3),1),""))</f>
        <v/>
      </c>
      <c r="P22" s="63" t="str">
        <f>IF(O22="","",IFERROR(ROUND(O22*SQRT((N22/M22)^2+Datos!$C$5^2),1),""))</f>
        <v/>
      </c>
      <c r="Q22" s="67">
        <f t="shared" ref="Q22" si="23">K22</f>
        <v>4648</v>
      </c>
      <c r="R22" s="67">
        <f t="shared" ref="R22" si="24">L22</f>
        <v>613.1</v>
      </c>
    </row>
    <row r="23" spans="1:18" ht="15.6" thickTop="1" thickBot="1" x14ac:dyDescent="0.35">
      <c r="A23" s="11">
        <v>21</v>
      </c>
      <c r="B23" s="59" t="s">
        <v>55</v>
      </c>
      <c r="C23" s="64">
        <f>VLOOKUP(_xlfn.CONCAT($B23),Lectura!$A$3:$R$50,11,FALSE)</f>
        <v>2278.73</v>
      </c>
      <c r="D23" s="64">
        <f>VLOOKUP(_xlfn.CONCAT($B23),Lectura!$A$3:$R$50,12,FALSE)</f>
        <v>74.89</v>
      </c>
      <c r="E23" s="65">
        <f>ROUND((C23-Lectura!$K$51)/(0.0266*Datos!$C$17),1)</f>
        <v>6091.7</v>
      </c>
      <c r="F23" s="65">
        <f t="shared" si="3"/>
        <v>256.5</v>
      </c>
      <c r="G23" s="11">
        <f>VLOOKUP(_xlfn.CONCAT($B23),Lectura!$A$3:$R$50,11,FALSE)</f>
        <v>2278.73</v>
      </c>
      <c r="H23" s="11">
        <f>VLOOKUP(_xlfn.CONCAT($B23),Lectura!$A$3:$R$50,12,FALSE)</f>
        <v>74.89</v>
      </c>
      <c r="I23" s="54"/>
      <c r="J23" s="54"/>
      <c r="K23" s="55"/>
      <c r="L23" s="56"/>
      <c r="M23" s="57"/>
      <c r="N23" s="57"/>
      <c r="O23" s="58"/>
      <c r="P23" s="63"/>
      <c r="Q23" s="67">
        <f t="shared" ref="Q23" si="25">E23</f>
        <v>6091.7</v>
      </c>
      <c r="R23" s="67">
        <f t="shared" ref="R23" si="26">F23</f>
        <v>256.5</v>
      </c>
    </row>
    <row r="24" spans="1:18" ht="15.6" thickTop="1" thickBot="1" x14ac:dyDescent="0.35">
      <c r="A24" s="11">
        <v>22</v>
      </c>
      <c r="B24" s="59" t="s">
        <v>118</v>
      </c>
      <c r="C24" s="64"/>
      <c r="D24" s="64"/>
      <c r="E24" s="65"/>
      <c r="F24" s="65"/>
      <c r="G24" s="11">
        <f>VLOOKUP(_xlfn.CONCAT($B24,"-C1"),Lectura!$A$3:$R$50,11,FALSE)</f>
        <v>1382.55</v>
      </c>
      <c r="H24" s="11">
        <f>VLOOKUP(_xlfn.CONCAT($B24,"-C1"),Lectura!$A$3:$R$50,12,FALSE)</f>
        <v>44.81</v>
      </c>
      <c r="I24" s="54">
        <f>VLOOKUP(_xlfn.CONCAT($B24,"-C2"),Lectura!$A$3:$R$50,11,FALSE)</f>
        <v>859.01</v>
      </c>
      <c r="J24" s="54">
        <f>VLOOKUP(_xlfn.CONCAT($B24,"-C2"),Lectura!$A$3:$R$50,12,FALSE)</f>
        <v>46.74</v>
      </c>
      <c r="K24" s="55">
        <f>IF(I24=0,"",ROUND((I24-Datos!$C$10)/(Datos!$C$17*Datos!$D$3),1))</f>
        <v>3593.7</v>
      </c>
      <c r="L24" s="56">
        <f>IF(K24="","",ROUND(K24*SQRT((SQRT(J24^2-Datos!$C$11^2)/(I24-Datos!$C$10))^2+Datos!$D$5^2),1))</f>
        <v>473.7</v>
      </c>
      <c r="M24" s="57">
        <f>IF((G24-I24-Datos!$B$10)&lt;0,"",ROUND((G24-I24-Datos!$B$10),1))</f>
        <v>511.5</v>
      </c>
      <c r="N24" s="57">
        <f t="shared" si="1"/>
        <v>64.8</v>
      </c>
      <c r="O24" s="58">
        <f>IF(K24="","",IFERROR(ROUND((M24)/(Datos!$C$17*Datos!$C$3),1),""))</f>
        <v>3653.6</v>
      </c>
      <c r="P24" s="63">
        <f>IF(O24="","",IFERROR(ROUND(O24*SQRT((N24/M24)^2+Datos!$C$5^2),1),""))</f>
        <v>589.70000000000005</v>
      </c>
      <c r="Q24" s="67">
        <f t="shared" ref="Q24" si="27">K24</f>
        <v>3593.7</v>
      </c>
      <c r="R24" s="67">
        <f t="shared" ref="R24" si="28">L24</f>
        <v>473.7</v>
      </c>
    </row>
    <row r="25" spans="1:18" ht="15.6" thickTop="1" thickBot="1" x14ac:dyDescent="0.35">
      <c r="A25" s="11">
        <v>23</v>
      </c>
      <c r="B25" s="59" t="s">
        <v>56</v>
      </c>
      <c r="C25" s="64">
        <f>VLOOKUP(_xlfn.CONCAT($B25),Lectura!$A$3:$R$50,11,FALSE)</f>
        <v>3260.04</v>
      </c>
      <c r="D25" s="64">
        <f>VLOOKUP(_xlfn.CONCAT($B25),Lectura!$A$3:$R$50,12,FALSE)</f>
        <v>112.34</v>
      </c>
      <c r="E25" s="65">
        <f>ROUND((C25-Lectura!$K$51)/(0.0266*Datos!$C$17),1)</f>
        <v>8726.7999999999993</v>
      </c>
      <c r="F25" s="65">
        <f t="shared" si="3"/>
        <v>378.4</v>
      </c>
      <c r="G25" s="11">
        <f>VLOOKUP(_xlfn.CONCAT($B25),Lectura!$A$3:$R$50,11,FALSE)</f>
        <v>3260.04</v>
      </c>
      <c r="H25" s="11">
        <f>VLOOKUP(_xlfn.CONCAT($B25),Lectura!$A$3:$R$50,12,FALSE)</f>
        <v>112.34</v>
      </c>
      <c r="I25" s="54"/>
      <c r="J25" s="54"/>
      <c r="K25" s="55"/>
      <c r="L25" s="56"/>
      <c r="M25" s="57"/>
      <c r="N25" s="57"/>
      <c r="O25" s="58"/>
      <c r="P25" s="63"/>
      <c r="Q25" s="67">
        <f t="shared" ref="Q25" si="29">E25</f>
        <v>8726.7999999999993</v>
      </c>
      <c r="R25" s="67">
        <f t="shared" ref="R25" si="30">F25</f>
        <v>378.4</v>
      </c>
    </row>
    <row r="26" spans="1:18" ht="15" thickTop="1" x14ac:dyDescent="0.3">
      <c r="A26" s="11">
        <v>24</v>
      </c>
      <c r="B26" s="59" t="s">
        <v>119</v>
      </c>
      <c r="C26" s="64"/>
      <c r="D26" s="64"/>
      <c r="E26" s="65"/>
      <c r="F26" s="65"/>
      <c r="G26" s="11">
        <f>VLOOKUP(_xlfn.CONCAT($B26,"-C1"),Lectura!$A$3:$R$50,11,FALSE)</f>
        <v>326.95</v>
      </c>
      <c r="H26" s="11">
        <f>VLOOKUP(_xlfn.CONCAT($B26,"-C1"),Lectura!$A$3:$R$50,12,FALSE)</f>
        <v>29.72</v>
      </c>
      <c r="I26" s="54">
        <f>VLOOKUP(_xlfn.CONCAT($B26,"-C2"),Lectura!$A$3:$R$50,11,FALSE)</f>
        <v>219.09</v>
      </c>
      <c r="J26" s="54">
        <f>VLOOKUP(_xlfn.CONCAT($B26,"-C2"),Lectura!$A$3:$R$50,12,FALSE)</f>
        <v>30.18</v>
      </c>
      <c r="K26" s="55">
        <f>IF(I26=0,"",ROUND((I26-Datos!$C$10)/(Datos!$C$17*Datos!$D$3),1))</f>
        <v>904.9</v>
      </c>
      <c r="L26" s="56">
        <f>IF(K26="","",ROUND(K26*SQRT((SQRT(J26^2-Datos!$C$11^2)/(I26-Datos!$C$10))^2+Datos!$D$5^2),1))</f>
        <v>166.4</v>
      </c>
      <c r="M26" s="57">
        <f>IF((G26-I26-Datos!$B$10)&lt;0,"",ROUND((G26-I26-Datos!$B$10),1))</f>
        <v>95.8</v>
      </c>
      <c r="N26" s="57">
        <f t="shared" si="1"/>
        <v>42.4</v>
      </c>
      <c r="O26" s="58">
        <f>IF(K26="","",IFERROR(ROUND((M26)/(Datos!$C$17*Datos!$C$3),1),""))</f>
        <v>684.3</v>
      </c>
      <c r="P26" s="63">
        <f>IF(O26="","",IFERROR(ROUND(O26*SQRT((N26/M26)^2+Datos!$C$5^2),1),""))</f>
        <v>310.5</v>
      </c>
      <c r="Q26" s="67">
        <f t="shared" ref="Q26" si="31">K26</f>
        <v>904.9</v>
      </c>
      <c r="R26" s="67">
        <f t="shared" ref="R26" si="32">L26</f>
        <v>166.4</v>
      </c>
    </row>
  </sheetData>
  <mergeCells count="8">
    <mergeCell ref="C1:D1"/>
    <mergeCell ref="E1:F1"/>
    <mergeCell ref="Q1:R1"/>
    <mergeCell ref="G1:H1"/>
    <mergeCell ref="I1:J1"/>
    <mergeCell ref="M1:N1"/>
    <mergeCell ref="K1:L1"/>
    <mergeCell ref="O1:P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8DD-7FC0-4926-90C3-54DE467FE0A3}">
  <dimension ref="A1:AE102"/>
  <sheetViews>
    <sheetView workbookViewId="0">
      <selection activeCell="K102" sqref="K102"/>
    </sheetView>
  </sheetViews>
  <sheetFormatPr baseColWidth="10" defaultRowHeight="14.4" x14ac:dyDescent="0.3"/>
  <cols>
    <col min="1" max="1" width="4" style="3" bestFit="1" customWidth="1"/>
    <col min="2" max="16" width="6.5546875" style="4" bestFit="1" customWidth="1"/>
    <col min="17" max="31" width="11.5546875" style="4"/>
    <col min="32" max="16384" width="11.5546875" style="6"/>
  </cols>
  <sheetData>
    <row r="1" spans="1:16" s="1" customFormat="1" x14ac:dyDescent="0.3">
      <c r="A1" s="1" t="s">
        <v>7</v>
      </c>
      <c r="B1" s="1" t="s">
        <v>8</v>
      </c>
    </row>
    <row r="2" spans="1:16" s="2" customFormat="1" x14ac:dyDescent="0.3">
      <c r="B2" s="2">
        <v>0.995</v>
      </c>
      <c r="C2" s="2">
        <v>0.99</v>
      </c>
      <c r="D2" s="2">
        <v>0.97499999999999998</v>
      </c>
      <c r="E2" s="2">
        <v>0.95</v>
      </c>
      <c r="F2" s="2">
        <v>0.9</v>
      </c>
      <c r="G2" s="2">
        <v>0.75</v>
      </c>
      <c r="H2" s="2">
        <v>0.5</v>
      </c>
      <c r="I2" s="2">
        <v>0.25</v>
      </c>
      <c r="J2" s="2">
        <v>0.1</v>
      </c>
      <c r="K2" s="2">
        <v>0.05</v>
      </c>
      <c r="L2" s="2">
        <v>2.5000000000000001E-2</v>
      </c>
      <c r="M2" s="2">
        <v>0.01</v>
      </c>
      <c r="N2" s="2">
        <v>5.0000000000000001E-3</v>
      </c>
      <c r="O2" s="2">
        <v>2E-3</v>
      </c>
      <c r="P2" s="2">
        <v>1E-3</v>
      </c>
    </row>
    <row r="3" spans="1:16" x14ac:dyDescent="0.3">
      <c r="A3" s="3">
        <v>1</v>
      </c>
      <c r="B3" s="4">
        <v>0</v>
      </c>
      <c r="C3" s="4">
        <v>0</v>
      </c>
      <c r="D3" s="4">
        <v>0</v>
      </c>
      <c r="E3" s="5">
        <v>0</v>
      </c>
      <c r="F3" s="4">
        <v>0.02</v>
      </c>
      <c r="G3" s="4">
        <v>0.1</v>
      </c>
      <c r="H3" s="4">
        <v>0.46</v>
      </c>
      <c r="I3" s="4">
        <v>1.32</v>
      </c>
      <c r="J3" s="4">
        <v>2.71</v>
      </c>
      <c r="K3" s="5">
        <v>3.84</v>
      </c>
      <c r="L3" s="4">
        <v>5.0199999999999996</v>
      </c>
      <c r="M3" s="4">
        <v>6.64</v>
      </c>
      <c r="N3" s="4">
        <v>7.88</v>
      </c>
      <c r="O3" s="4">
        <v>9.5500000000000007</v>
      </c>
      <c r="P3" s="4">
        <v>10.83</v>
      </c>
    </row>
    <row r="4" spans="1:16" x14ac:dyDescent="0.3">
      <c r="A4" s="3">
        <v>2</v>
      </c>
      <c r="B4" s="4">
        <v>0.01</v>
      </c>
      <c r="C4" s="4">
        <v>0.01</v>
      </c>
      <c r="D4" s="4">
        <v>0.03</v>
      </c>
      <c r="E4" s="5">
        <v>0.05</v>
      </c>
      <c r="F4" s="4">
        <v>0.11</v>
      </c>
      <c r="G4" s="4">
        <v>0.28999999999999998</v>
      </c>
      <c r="H4" s="4">
        <v>0.69</v>
      </c>
      <c r="I4" s="4">
        <v>1.39</v>
      </c>
      <c r="J4" s="4">
        <v>2.2999999999999998</v>
      </c>
      <c r="K4" s="5">
        <v>3</v>
      </c>
      <c r="L4" s="4">
        <v>3.69</v>
      </c>
      <c r="M4" s="4">
        <v>4.6100000000000003</v>
      </c>
      <c r="N4" s="4">
        <v>5.3</v>
      </c>
      <c r="O4" s="4">
        <v>6.21</v>
      </c>
      <c r="P4" s="4">
        <v>6.91</v>
      </c>
    </row>
    <row r="5" spans="1:16" x14ac:dyDescent="0.3">
      <c r="A5" s="3">
        <v>3</v>
      </c>
      <c r="B5" s="4">
        <v>0.02</v>
      </c>
      <c r="C5" s="4">
        <v>0.04</v>
      </c>
      <c r="D5" s="4">
        <v>7.0000000000000007E-2</v>
      </c>
      <c r="E5" s="5">
        <v>0.12</v>
      </c>
      <c r="F5" s="4">
        <v>0.19</v>
      </c>
      <c r="G5" s="4">
        <v>0.4</v>
      </c>
      <c r="H5" s="4">
        <v>0.79</v>
      </c>
      <c r="I5" s="4">
        <v>1.37</v>
      </c>
      <c r="J5" s="4">
        <v>2.08</v>
      </c>
      <c r="K5" s="5">
        <v>2.61</v>
      </c>
      <c r="L5" s="4">
        <v>3.12</v>
      </c>
      <c r="M5" s="4">
        <v>3.78</v>
      </c>
      <c r="N5" s="4">
        <v>4.28</v>
      </c>
      <c r="O5" s="4">
        <v>4.93</v>
      </c>
      <c r="P5" s="4">
        <v>5.42</v>
      </c>
    </row>
    <row r="6" spans="1:16" x14ac:dyDescent="0.3">
      <c r="A6" s="3">
        <v>4</v>
      </c>
      <c r="B6" s="4">
        <v>0.05</v>
      </c>
      <c r="C6" s="4">
        <v>7.0000000000000007E-2</v>
      </c>
      <c r="D6" s="4">
        <v>0.12</v>
      </c>
      <c r="E6" s="5">
        <v>0.18</v>
      </c>
      <c r="F6" s="4">
        <v>0.27</v>
      </c>
      <c r="G6" s="4">
        <v>0.48</v>
      </c>
      <c r="H6" s="4">
        <v>0.84</v>
      </c>
      <c r="I6" s="4">
        <v>1.35</v>
      </c>
      <c r="J6" s="4">
        <v>1.94</v>
      </c>
      <c r="K6" s="5">
        <v>2.37</v>
      </c>
      <c r="L6" s="4">
        <v>2.79</v>
      </c>
      <c r="M6" s="4">
        <v>3.32</v>
      </c>
      <c r="N6" s="4">
        <v>3.72</v>
      </c>
      <c r="O6" s="4">
        <v>4.2300000000000004</v>
      </c>
      <c r="P6" s="4">
        <v>4.62</v>
      </c>
    </row>
    <row r="7" spans="1:16" x14ac:dyDescent="0.3">
      <c r="A7" s="3">
        <v>5</v>
      </c>
      <c r="B7" s="4">
        <v>0.08</v>
      </c>
      <c r="C7" s="4">
        <v>0.11</v>
      </c>
      <c r="D7" s="4">
        <v>0.17</v>
      </c>
      <c r="E7" s="5">
        <v>0.23</v>
      </c>
      <c r="F7" s="4">
        <v>0.32</v>
      </c>
      <c r="G7" s="4">
        <v>0.54</v>
      </c>
      <c r="H7" s="4">
        <v>0.87</v>
      </c>
      <c r="I7" s="4">
        <v>1.33</v>
      </c>
      <c r="J7" s="4">
        <v>1.85</v>
      </c>
      <c r="K7" s="5">
        <v>2.21</v>
      </c>
      <c r="L7" s="4">
        <v>2.57</v>
      </c>
      <c r="M7" s="4">
        <v>3.02</v>
      </c>
      <c r="N7" s="4">
        <v>3.35</v>
      </c>
      <c r="O7" s="4">
        <v>3.78</v>
      </c>
      <c r="P7" s="4">
        <v>4.0999999999999996</v>
      </c>
    </row>
    <row r="8" spans="1:16" x14ac:dyDescent="0.3">
      <c r="A8" s="3">
        <v>6</v>
      </c>
      <c r="B8" s="4">
        <v>0.11</v>
      </c>
      <c r="C8" s="4">
        <v>0.15</v>
      </c>
      <c r="D8" s="4">
        <v>0.21</v>
      </c>
      <c r="E8" s="5">
        <v>0.27</v>
      </c>
      <c r="F8" s="4">
        <v>0.37</v>
      </c>
      <c r="G8" s="4">
        <v>0.57999999999999996</v>
      </c>
      <c r="H8" s="4">
        <v>0.89</v>
      </c>
      <c r="I8" s="4">
        <v>1.31</v>
      </c>
      <c r="J8" s="4">
        <v>1.77</v>
      </c>
      <c r="K8" s="5">
        <v>2.1</v>
      </c>
      <c r="L8" s="4">
        <v>2.41</v>
      </c>
      <c r="M8" s="4">
        <v>2.8</v>
      </c>
      <c r="N8" s="4">
        <v>3.09</v>
      </c>
      <c r="O8" s="4">
        <v>3.47</v>
      </c>
      <c r="P8" s="4">
        <v>3.74</v>
      </c>
    </row>
    <row r="9" spans="1:16" x14ac:dyDescent="0.3">
      <c r="A9" s="3">
        <v>7</v>
      </c>
      <c r="B9" s="4">
        <v>0.14000000000000001</v>
      </c>
      <c r="C9" s="4">
        <v>0.18</v>
      </c>
      <c r="D9" s="4">
        <v>0.24</v>
      </c>
      <c r="E9" s="5">
        <v>0.31</v>
      </c>
      <c r="F9" s="4">
        <v>0.4</v>
      </c>
      <c r="G9" s="4">
        <v>0.61</v>
      </c>
      <c r="H9" s="4">
        <v>0.91</v>
      </c>
      <c r="I9" s="4">
        <v>1.29</v>
      </c>
      <c r="J9" s="4">
        <v>1.72</v>
      </c>
      <c r="K9" s="5">
        <v>2.0099999999999998</v>
      </c>
      <c r="L9" s="4">
        <v>2.29</v>
      </c>
      <c r="M9" s="4">
        <v>2.64</v>
      </c>
      <c r="N9" s="4">
        <v>2.9</v>
      </c>
      <c r="O9" s="4">
        <v>3.23</v>
      </c>
      <c r="P9" s="4">
        <v>3.47</v>
      </c>
    </row>
    <row r="10" spans="1:16" x14ac:dyDescent="0.3">
      <c r="A10" s="3">
        <v>8</v>
      </c>
      <c r="B10" s="4">
        <v>0.17</v>
      </c>
      <c r="C10" s="4">
        <v>0.21</v>
      </c>
      <c r="D10" s="4">
        <v>0.27</v>
      </c>
      <c r="E10" s="5">
        <v>0.34</v>
      </c>
      <c r="F10" s="4">
        <v>0.44</v>
      </c>
      <c r="G10" s="4">
        <v>0.63</v>
      </c>
      <c r="H10" s="4">
        <v>0.92</v>
      </c>
      <c r="I10" s="4">
        <v>1.28</v>
      </c>
      <c r="J10" s="4">
        <v>1.67</v>
      </c>
      <c r="K10" s="5">
        <v>1.94</v>
      </c>
      <c r="L10" s="4">
        <v>2.19</v>
      </c>
      <c r="M10" s="4">
        <v>2.5099999999999998</v>
      </c>
      <c r="N10" s="4">
        <v>2.74</v>
      </c>
      <c r="O10" s="4">
        <v>3.04</v>
      </c>
      <c r="P10" s="4">
        <v>3.27</v>
      </c>
    </row>
    <row r="11" spans="1:16" x14ac:dyDescent="0.3">
      <c r="A11" s="3">
        <v>9</v>
      </c>
      <c r="B11" s="4">
        <v>0.19</v>
      </c>
      <c r="C11" s="4">
        <v>0.23</v>
      </c>
      <c r="D11" s="4">
        <v>0.3</v>
      </c>
      <c r="E11" s="5">
        <v>0.37</v>
      </c>
      <c r="F11" s="4">
        <v>0.46</v>
      </c>
      <c r="G11" s="4">
        <v>0.66</v>
      </c>
      <c r="H11" s="4">
        <v>0.93</v>
      </c>
      <c r="I11" s="4">
        <v>1.27</v>
      </c>
      <c r="J11" s="4">
        <v>1.63</v>
      </c>
      <c r="K11" s="5">
        <v>1.88</v>
      </c>
      <c r="L11" s="4">
        <v>2.11</v>
      </c>
      <c r="M11" s="4">
        <v>2.41</v>
      </c>
      <c r="N11" s="4">
        <v>2.62</v>
      </c>
      <c r="O11" s="4">
        <v>2.9</v>
      </c>
      <c r="P11" s="4">
        <v>3.1</v>
      </c>
    </row>
    <row r="12" spans="1:16" x14ac:dyDescent="0.3">
      <c r="A12" s="3">
        <v>10</v>
      </c>
      <c r="B12" s="4">
        <v>0.22</v>
      </c>
      <c r="C12" s="4">
        <v>0.26</v>
      </c>
      <c r="D12" s="4">
        <v>0.32</v>
      </c>
      <c r="E12" s="5">
        <v>0.39</v>
      </c>
      <c r="F12" s="4">
        <v>0.49</v>
      </c>
      <c r="G12" s="4">
        <v>0.67</v>
      </c>
      <c r="H12" s="4">
        <v>0.93</v>
      </c>
      <c r="I12" s="4">
        <v>1.25</v>
      </c>
      <c r="J12" s="4">
        <v>1.6</v>
      </c>
      <c r="K12" s="5">
        <v>1.83</v>
      </c>
      <c r="L12" s="4">
        <v>2.0499999999999998</v>
      </c>
      <c r="M12" s="4">
        <v>2.3199999999999998</v>
      </c>
      <c r="N12" s="4">
        <v>2.52</v>
      </c>
      <c r="O12" s="4">
        <v>2.77</v>
      </c>
      <c r="P12" s="4">
        <v>2.96</v>
      </c>
    </row>
    <row r="13" spans="1:16" x14ac:dyDescent="0.3">
      <c r="A13" s="3">
        <v>11</v>
      </c>
      <c r="B13" s="4">
        <v>0.24</v>
      </c>
      <c r="C13" s="4">
        <v>0.28000000000000003</v>
      </c>
      <c r="D13" s="4">
        <v>0.35</v>
      </c>
      <c r="E13" s="5">
        <v>0.42</v>
      </c>
      <c r="F13" s="4">
        <v>0.51</v>
      </c>
      <c r="G13" s="4">
        <v>0.69</v>
      </c>
      <c r="H13" s="4">
        <v>0.94</v>
      </c>
      <c r="I13" s="4">
        <v>1.25</v>
      </c>
      <c r="J13" s="4">
        <v>1.57</v>
      </c>
      <c r="K13" s="5">
        <v>1.79</v>
      </c>
      <c r="L13" s="4">
        <v>1.99</v>
      </c>
      <c r="M13" s="4">
        <v>2.25</v>
      </c>
      <c r="N13" s="4">
        <v>2.4300000000000002</v>
      </c>
      <c r="O13" s="4">
        <v>2.67</v>
      </c>
      <c r="P13" s="4">
        <v>2.84</v>
      </c>
    </row>
    <row r="14" spans="1:16" x14ac:dyDescent="0.3">
      <c r="A14" s="3">
        <v>12</v>
      </c>
      <c r="B14" s="4">
        <v>0.26</v>
      </c>
      <c r="C14" s="4">
        <v>0.3</v>
      </c>
      <c r="D14" s="4">
        <v>0.37</v>
      </c>
      <c r="E14" s="5">
        <v>0.44</v>
      </c>
      <c r="F14" s="4">
        <v>0.53</v>
      </c>
      <c r="G14" s="4">
        <v>0.7</v>
      </c>
      <c r="H14" s="4">
        <v>0.95</v>
      </c>
      <c r="I14" s="4">
        <v>1.24</v>
      </c>
      <c r="J14" s="4">
        <v>1.55</v>
      </c>
      <c r="K14" s="5">
        <v>1.75</v>
      </c>
      <c r="L14" s="4">
        <v>1.94</v>
      </c>
      <c r="M14" s="4">
        <v>2.1800000000000002</v>
      </c>
      <c r="N14" s="4">
        <v>2.36</v>
      </c>
      <c r="O14" s="4">
        <v>2.58</v>
      </c>
      <c r="P14" s="4">
        <v>2.74</v>
      </c>
    </row>
    <row r="15" spans="1:16" x14ac:dyDescent="0.3">
      <c r="A15" s="3">
        <v>13</v>
      </c>
      <c r="B15" s="4">
        <v>0.27</v>
      </c>
      <c r="C15" s="4">
        <v>0.32</v>
      </c>
      <c r="D15" s="4">
        <v>0.39</v>
      </c>
      <c r="E15" s="5">
        <v>0.45</v>
      </c>
      <c r="F15" s="4">
        <v>0.54</v>
      </c>
      <c r="G15" s="4">
        <v>0.72</v>
      </c>
      <c r="H15" s="4">
        <v>0.95</v>
      </c>
      <c r="I15" s="4">
        <v>1.23</v>
      </c>
      <c r="J15" s="4">
        <v>1.52</v>
      </c>
      <c r="K15" s="5">
        <v>1.72</v>
      </c>
      <c r="L15" s="4">
        <v>1.9</v>
      </c>
      <c r="M15" s="4">
        <v>2.13</v>
      </c>
      <c r="N15" s="4">
        <v>2.29</v>
      </c>
      <c r="O15" s="4">
        <v>2.5</v>
      </c>
      <c r="P15" s="4">
        <v>2.66</v>
      </c>
    </row>
    <row r="16" spans="1:16" x14ac:dyDescent="0.3">
      <c r="A16" s="3">
        <v>14</v>
      </c>
      <c r="B16" s="4">
        <v>0.28999999999999998</v>
      </c>
      <c r="C16" s="4">
        <v>0.33</v>
      </c>
      <c r="D16" s="4">
        <v>0.4</v>
      </c>
      <c r="E16" s="5">
        <v>0.47</v>
      </c>
      <c r="F16" s="4">
        <v>0.56000000000000005</v>
      </c>
      <c r="G16" s="4">
        <v>0.73</v>
      </c>
      <c r="H16" s="4">
        <v>0.95</v>
      </c>
      <c r="I16" s="4">
        <v>1.22</v>
      </c>
      <c r="J16" s="4">
        <v>1.5</v>
      </c>
      <c r="K16" s="5">
        <v>1.69</v>
      </c>
      <c r="L16" s="4">
        <v>1.87</v>
      </c>
      <c r="M16" s="4">
        <v>2.08</v>
      </c>
      <c r="N16" s="4">
        <v>2.2400000000000002</v>
      </c>
      <c r="O16" s="4">
        <v>2.44</v>
      </c>
      <c r="P16" s="4">
        <v>2.58</v>
      </c>
    </row>
    <row r="17" spans="1:16" x14ac:dyDescent="0.3">
      <c r="A17" s="3">
        <v>15</v>
      </c>
      <c r="B17" s="4">
        <v>0.31</v>
      </c>
      <c r="C17" s="4">
        <v>0.35</v>
      </c>
      <c r="D17" s="4">
        <v>0.42</v>
      </c>
      <c r="E17" s="5">
        <v>0.48</v>
      </c>
      <c r="F17" s="4">
        <v>0.56999999999999995</v>
      </c>
      <c r="G17" s="4">
        <v>0.74</v>
      </c>
      <c r="H17" s="4">
        <v>0.96</v>
      </c>
      <c r="I17" s="4">
        <v>1.22</v>
      </c>
      <c r="J17" s="4">
        <v>1.49</v>
      </c>
      <c r="K17" s="5">
        <v>1.67</v>
      </c>
      <c r="L17" s="4">
        <v>1.83</v>
      </c>
      <c r="M17" s="4">
        <v>2.04</v>
      </c>
      <c r="N17" s="4">
        <v>2.19</v>
      </c>
      <c r="O17" s="4">
        <v>2.38</v>
      </c>
      <c r="P17" s="4">
        <v>2.5099999999999998</v>
      </c>
    </row>
    <row r="18" spans="1:16" x14ac:dyDescent="0.3">
      <c r="A18" s="3">
        <v>16</v>
      </c>
      <c r="B18" s="4">
        <v>0.32</v>
      </c>
      <c r="C18" s="4">
        <v>0.36</v>
      </c>
      <c r="D18" s="4">
        <v>0.43</v>
      </c>
      <c r="E18" s="5">
        <v>0.5</v>
      </c>
      <c r="F18" s="4">
        <v>0.57999999999999996</v>
      </c>
      <c r="G18" s="4">
        <v>0.74</v>
      </c>
      <c r="H18" s="4">
        <v>0.96</v>
      </c>
      <c r="I18" s="4">
        <v>1.21</v>
      </c>
      <c r="J18" s="4">
        <v>1.47</v>
      </c>
      <c r="K18" s="5">
        <v>1.64</v>
      </c>
      <c r="L18" s="4">
        <v>1.8</v>
      </c>
      <c r="M18" s="4">
        <v>2</v>
      </c>
      <c r="N18" s="4">
        <v>2.14</v>
      </c>
      <c r="O18" s="4">
        <v>2.3199999999999998</v>
      </c>
      <c r="P18" s="4">
        <v>2.4500000000000002</v>
      </c>
    </row>
    <row r="19" spans="1:16" x14ac:dyDescent="0.3">
      <c r="A19" s="3">
        <v>17</v>
      </c>
      <c r="B19" s="4">
        <v>0.34</v>
      </c>
      <c r="C19" s="4">
        <v>0.38</v>
      </c>
      <c r="D19" s="4">
        <v>0.44</v>
      </c>
      <c r="E19" s="5">
        <v>0.51</v>
      </c>
      <c r="F19" s="4">
        <v>0.59</v>
      </c>
      <c r="G19" s="4">
        <v>0.75</v>
      </c>
      <c r="H19" s="4">
        <v>0.96</v>
      </c>
      <c r="I19" s="4">
        <v>1.21</v>
      </c>
      <c r="J19" s="4">
        <v>1.46</v>
      </c>
      <c r="K19" s="5">
        <v>1.62</v>
      </c>
      <c r="L19" s="4">
        <v>1.78</v>
      </c>
      <c r="M19" s="4">
        <v>1.97</v>
      </c>
      <c r="N19" s="4">
        <v>2.1</v>
      </c>
      <c r="O19" s="4">
        <v>2.27</v>
      </c>
      <c r="P19" s="4">
        <v>2.4</v>
      </c>
    </row>
    <row r="20" spans="1:16" x14ac:dyDescent="0.3">
      <c r="A20" s="3">
        <v>18</v>
      </c>
      <c r="B20" s="4">
        <v>0.35</v>
      </c>
      <c r="C20" s="4">
        <v>0.39</v>
      </c>
      <c r="D20" s="4">
        <v>0.46</v>
      </c>
      <c r="E20" s="5">
        <v>0.52</v>
      </c>
      <c r="F20" s="4">
        <v>0.6</v>
      </c>
      <c r="G20" s="4">
        <v>0.76</v>
      </c>
      <c r="H20" s="4">
        <v>0.96</v>
      </c>
      <c r="I20" s="4">
        <v>1.2</v>
      </c>
      <c r="J20" s="4">
        <v>1.44</v>
      </c>
      <c r="K20" s="5">
        <v>1.6</v>
      </c>
      <c r="L20" s="4">
        <v>1.75</v>
      </c>
      <c r="M20" s="4">
        <v>1.93</v>
      </c>
      <c r="N20" s="4">
        <v>2.06</v>
      </c>
      <c r="O20" s="4">
        <v>2.23</v>
      </c>
      <c r="P20" s="4">
        <v>2.35</v>
      </c>
    </row>
    <row r="21" spans="1:16" x14ac:dyDescent="0.3">
      <c r="A21" s="3">
        <v>19</v>
      </c>
      <c r="B21" s="4">
        <v>0.36</v>
      </c>
      <c r="C21" s="4">
        <v>0.4</v>
      </c>
      <c r="D21" s="4">
        <v>0.47</v>
      </c>
      <c r="E21" s="5">
        <v>0.53</v>
      </c>
      <c r="F21" s="4">
        <v>0.61</v>
      </c>
      <c r="G21" s="4">
        <v>0.77</v>
      </c>
      <c r="H21" s="4">
        <v>0.97</v>
      </c>
      <c r="I21" s="4">
        <v>1.2</v>
      </c>
      <c r="J21" s="4">
        <v>1.43</v>
      </c>
      <c r="K21" s="5">
        <v>1.59</v>
      </c>
      <c r="L21" s="4">
        <v>1.73</v>
      </c>
      <c r="M21" s="4">
        <v>1.9</v>
      </c>
      <c r="N21" s="4">
        <v>2.0299999999999998</v>
      </c>
      <c r="O21" s="4">
        <v>2.19</v>
      </c>
      <c r="P21" s="4">
        <v>2.31</v>
      </c>
    </row>
    <row r="22" spans="1:16" x14ac:dyDescent="0.3">
      <c r="A22" s="3">
        <v>20</v>
      </c>
      <c r="B22" s="4">
        <v>0.37</v>
      </c>
      <c r="C22" s="4">
        <v>0.41</v>
      </c>
      <c r="D22" s="4">
        <v>0.48</v>
      </c>
      <c r="E22" s="5">
        <v>0.54</v>
      </c>
      <c r="F22" s="4">
        <v>0.62</v>
      </c>
      <c r="G22" s="4">
        <v>0.77</v>
      </c>
      <c r="H22" s="4">
        <v>0.97</v>
      </c>
      <c r="I22" s="4">
        <v>1.19</v>
      </c>
      <c r="J22" s="4">
        <v>1.42</v>
      </c>
      <c r="K22" s="5">
        <v>1.57</v>
      </c>
      <c r="L22" s="4">
        <v>1.71</v>
      </c>
      <c r="M22" s="4">
        <v>1.88</v>
      </c>
      <c r="N22" s="4">
        <v>2</v>
      </c>
      <c r="O22" s="4">
        <v>2.15</v>
      </c>
      <c r="P22" s="4">
        <v>2.27</v>
      </c>
    </row>
    <row r="23" spans="1:16" x14ac:dyDescent="0.3">
      <c r="A23" s="3">
        <v>21</v>
      </c>
      <c r="B23" s="4">
        <v>0.38</v>
      </c>
      <c r="C23" s="4">
        <v>0.42</v>
      </c>
      <c r="D23" s="4">
        <v>0.49</v>
      </c>
      <c r="E23" s="5">
        <v>0.55000000000000004</v>
      </c>
      <c r="F23" s="4">
        <v>0.63</v>
      </c>
      <c r="G23" s="4">
        <v>0.78</v>
      </c>
      <c r="H23" s="4">
        <v>0.97</v>
      </c>
      <c r="I23" s="4">
        <v>1.19</v>
      </c>
      <c r="J23" s="4">
        <v>1.41</v>
      </c>
      <c r="K23" s="5">
        <v>1.56</v>
      </c>
      <c r="L23" s="4">
        <v>1.69</v>
      </c>
      <c r="M23" s="4">
        <v>1.85</v>
      </c>
      <c r="N23" s="4">
        <v>1.97</v>
      </c>
      <c r="O23" s="4">
        <v>2.12</v>
      </c>
      <c r="P23" s="4">
        <v>2.23</v>
      </c>
    </row>
    <row r="24" spans="1:16" x14ac:dyDescent="0.3">
      <c r="A24" s="3">
        <v>22</v>
      </c>
      <c r="B24" s="4">
        <v>0.39</v>
      </c>
      <c r="C24" s="4">
        <v>0.43</v>
      </c>
      <c r="D24" s="4">
        <v>0.5</v>
      </c>
      <c r="E24" s="5">
        <v>0.56000000000000005</v>
      </c>
      <c r="F24" s="4">
        <v>0.64</v>
      </c>
      <c r="G24" s="4">
        <v>0.78</v>
      </c>
      <c r="H24" s="4">
        <v>0.97</v>
      </c>
      <c r="I24" s="4">
        <v>1.18</v>
      </c>
      <c r="J24" s="4">
        <v>1.4</v>
      </c>
      <c r="K24" s="5">
        <v>1.54</v>
      </c>
      <c r="L24" s="4">
        <v>1.67</v>
      </c>
      <c r="M24" s="4">
        <v>1.83</v>
      </c>
      <c r="N24" s="4">
        <v>1.95</v>
      </c>
      <c r="O24" s="4">
        <v>2.09</v>
      </c>
      <c r="P24" s="4">
        <v>2.19</v>
      </c>
    </row>
    <row r="25" spans="1:16" x14ac:dyDescent="0.3">
      <c r="A25" s="3">
        <v>23</v>
      </c>
      <c r="B25" s="4">
        <v>0.4</v>
      </c>
      <c r="C25" s="4">
        <v>0.44</v>
      </c>
      <c r="D25" s="4">
        <v>0.51</v>
      </c>
      <c r="E25" s="5">
        <v>0.56999999999999995</v>
      </c>
      <c r="F25" s="4">
        <v>0.65</v>
      </c>
      <c r="G25" s="4">
        <v>0.79</v>
      </c>
      <c r="H25" s="4">
        <v>0.97</v>
      </c>
      <c r="I25" s="4">
        <v>1.18</v>
      </c>
      <c r="J25" s="4">
        <v>1.39</v>
      </c>
      <c r="K25" s="5">
        <v>1.53</v>
      </c>
      <c r="L25" s="4">
        <v>1.66</v>
      </c>
      <c r="M25" s="4">
        <v>1.81</v>
      </c>
      <c r="N25" s="4">
        <v>1.92</v>
      </c>
      <c r="O25" s="4">
        <v>2.06</v>
      </c>
      <c r="P25" s="4">
        <v>2.16</v>
      </c>
    </row>
    <row r="26" spans="1:16" x14ac:dyDescent="0.3">
      <c r="A26" s="3">
        <v>24</v>
      </c>
      <c r="B26" s="4">
        <v>0.41</v>
      </c>
      <c r="C26" s="4">
        <v>0.45</v>
      </c>
      <c r="D26" s="4">
        <v>0.52</v>
      </c>
      <c r="E26" s="5">
        <v>0.57999999999999996</v>
      </c>
      <c r="F26" s="4">
        <v>0.65</v>
      </c>
      <c r="G26" s="4">
        <v>0.79</v>
      </c>
      <c r="H26" s="4">
        <v>0.97</v>
      </c>
      <c r="I26" s="4">
        <v>1.18</v>
      </c>
      <c r="J26" s="4">
        <v>1.38</v>
      </c>
      <c r="K26" s="5">
        <v>1.52</v>
      </c>
      <c r="L26" s="4">
        <v>1.64</v>
      </c>
      <c r="M26" s="4">
        <v>1.79</v>
      </c>
      <c r="N26" s="4">
        <v>1.9</v>
      </c>
      <c r="O26" s="4">
        <v>2.0299999999999998</v>
      </c>
      <c r="P26" s="4">
        <v>2.13</v>
      </c>
    </row>
    <row r="27" spans="1:16" x14ac:dyDescent="0.3">
      <c r="A27" s="3">
        <v>25</v>
      </c>
      <c r="B27" s="4">
        <v>0.42</v>
      </c>
      <c r="C27" s="4">
        <v>0.46</v>
      </c>
      <c r="D27" s="4">
        <v>0.52</v>
      </c>
      <c r="E27" s="5">
        <v>0.57999999999999996</v>
      </c>
      <c r="F27" s="4">
        <v>0.66</v>
      </c>
      <c r="G27" s="4">
        <v>0.8</v>
      </c>
      <c r="H27" s="4">
        <v>0.97</v>
      </c>
      <c r="I27" s="4">
        <v>1.17</v>
      </c>
      <c r="J27" s="4">
        <v>1.38</v>
      </c>
      <c r="K27" s="5">
        <v>1.51</v>
      </c>
      <c r="L27" s="4">
        <v>1.63</v>
      </c>
      <c r="M27" s="4">
        <v>1.77</v>
      </c>
      <c r="N27" s="4">
        <v>1.88</v>
      </c>
      <c r="O27" s="4">
        <v>2.0099999999999998</v>
      </c>
      <c r="P27" s="4">
        <v>2.1</v>
      </c>
    </row>
    <row r="28" spans="1:16" x14ac:dyDescent="0.3">
      <c r="A28" s="3">
        <v>26</v>
      </c>
      <c r="B28" s="4">
        <v>0.43</v>
      </c>
      <c r="C28" s="4">
        <v>0.47</v>
      </c>
      <c r="D28" s="4">
        <v>0.53</v>
      </c>
      <c r="E28" s="5">
        <v>0.59</v>
      </c>
      <c r="F28" s="4">
        <v>0.67</v>
      </c>
      <c r="G28" s="4">
        <v>0.8</v>
      </c>
      <c r="H28" s="4">
        <v>0.97</v>
      </c>
      <c r="I28" s="4">
        <v>1.17</v>
      </c>
      <c r="J28" s="4">
        <v>1.37</v>
      </c>
      <c r="K28" s="5">
        <v>1.5</v>
      </c>
      <c r="L28" s="4">
        <v>1.61</v>
      </c>
      <c r="M28" s="4">
        <v>1.76</v>
      </c>
      <c r="N28" s="4">
        <v>1.86</v>
      </c>
      <c r="O28" s="4">
        <v>1.99</v>
      </c>
      <c r="P28" s="4">
        <v>2.08</v>
      </c>
    </row>
    <row r="29" spans="1:16" x14ac:dyDescent="0.3">
      <c r="A29" s="3">
        <v>27</v>
      </c>
      <c r="B29" s="4">
        <v>0.44</v>
      </c>
      <c r="C29" s="4">
        <v>0.48</v>
      </c>
      <c r="D29" s="4">
        <v>0.54</v>
      </c>
      <c r="E29" s="5">
        <v>0.6</v>
      </c>
      <c r="F29" s="4">
        <v>0.67</v>
      </c>
      <c r="G29" s="4">
        <v>0.81</v>
      </c>
      <c r="H29" s="4">
        <v>0.98</v>
      </c>
      <c r="I29" s="4">
        <v>1.17</v>
      </c>
      <c r="J29" s="4">
        <v>1.36</v>
      </c>
      <c r="K29" s="5">
        <v>1.49</v>
      </c>
      <c r="L29" s="4">
        <v>1.6</v>
      </c>
      <c r="M29" s="4">
        <v>1.74</v>
      </c>
      <c r="N29" s="4">
        <v>1.84</v>
      </c>
      <c r="O29" s="4">
        <v>1.96</v>
      </c>
      <c r="P29" s="4">
        <v>2.0499999999999998</v>
      </c>
    </row>
    <row r="30" spans="1:16" x14ac:dyDescent="0.3">
      <c r="A30" s="3">
        <v>28</v>
      </c>
      <c r="B30" s="4">
        <v>0.45</v>
      </c>
      <c r="C30" s="4">
        <v>0.48</v>
      </c>
      <c r="D30" s="4">
        <v>0.55000000000000004</v>
      </c>
      <c r="E30" s="5">
        <v>0.6</v>
      </c>
      <c r="F30" s="4">
        <v>0.68</v>
      </c>
      <c r="G30" s="4">
        <v>0.81</v>
      </c>
      <c r="H30" s="4">
        <v>0.98</v>
      </c>
      <c r="I30" s="4">
        <v>1.17</v>
      </c>
      <c r="J30" s="4">
        <v>1.35</v>
      </c>
      <c r="K30" s="5">
        <v>1.48</v>
      </c>
      <c r="L30" s="4">
        <v>1.59</v>
      </c>
      <c r="M30" s="4">
        <v>1.72</v>
      </c>
      <c r="N30" s="4">
        <v>1.82</v>
      </c>
      <c r="O30" s="4">
        <v>1.94</v>
      </c>
      <c r="P30" s="4">
        <v>2.0299999999999998</v>
      </c>
    </row>
    <row r="31" spans="1:16" x14ac:dyDescent="0.3">
      <c r="A31" s="3">
        <v>29</v>
      </c>
      <c r="B31" s="4">
        <v>0.45</v>
      </c>
      <c r="C31" s="4">
        <v>0.49</v>
      </c>
      <c r="D31" s="4">
        <v>0.55000000000000004</v>
      </c>
      <c r="E31" s="5">
        <v>0.61</v>
      </c>
      <c r="F31" s="4">
        <v>0.68</v>
      </c>
      <c r="G31" s="4">
        <v>0.81</v>
      </c>
      <c r="H31" s="4">
        <v>0.98</v>
      </c>
      <c r="I31" s="4">
        <v>1.1599999999999999</v>
      </c>
      <c r="J31" s="4">
        <v>1.35</v>
      </c>
      <c r="K31" s="5">
        <v>1.47</v>
      </c>
      <c r="L31" s="4">
        <v>1.58</v>
      </c>
      <c r="M31" s="4">
        <v>1.71</v>
      </c>
      <c r="N31" s="4">
        <v>1.8</v>
      </c>
      <c r="O31" s="4">
        <v>1.92</v>
      </c>
      <c r="P31" s="4">
        <v>2.0099999999999998</v>
      </c>
    </row>
    <row r="32" spans="1:16" x14ac:dyDescent="0.3">
      <c r="A32" s="3">
        <v>30</v>
      </c>
      <c r="B32" s="4">
        <v>0.46</v>
      </c>
      <c r="C32" s="4">
        <v>0.5</v>
      </c>
      <c r="D32" s="4">
        <v>0.56000000000000005</v>
      </c>
      <c r="E32" s="5">
        <v>0.62</v>
      </c>
      <c r="F32" s="4">
        <v>0.69</v>
      </c>
      <c r="G32" s="4">
        <v>0.82</v>
      </c>
      <c r="H32" s="4">
        <v>0.98</v>
      </c>
      <c r="I32" s="4">
        <v>1.1599999999999999</v>
      </c>
      <c r="J32" s="4">
        <v>1.34</v>
      </c>
      <c r="K32" s="5">
        <v>1.46</v>
      </c>
      <c r="L32" s="4">
        <v>1.57</v>
      </c>
      <c r="M32" s="4">
        <v>1.7</v>
      </c>
      <c r="N32" s="4">
        <v>1.79</v>
      </c>
      <c r="O32" s="4">
        <v>1.91</v>
      </c>
      <c r="P32" s="4">
        <v>1.99</v>
      </c>
    </row>
    <row r="33" spans="1:16" x14ac:dyDescent="0.3">
      <c r="A33" s="3">
        <v>31</v>
      </c>
      <c r="B33" s="4">
        <v>0.47</v>
      </c>
      <c r="C33" s="4">
        <v>0.51</v>
      </c>
      <c r="D33" s="4">
        <v>0.56999999999999995</v>
      </c>
      <c r="E33" s="5">
        <v>0.62</v>
      </c>
      <c r="F33" s="4">
        <v>0.69</v>
      </c>
      <c r="G33" s="4">
        <v>0.82</v>
      </c>
      <c r="H33" s="4">
        <v>0.98</v>
      </c>
      <c r="I33" s="4">
        <v>1.1599999999999999</v>
      </c>
      <c r="J33" s="4">
        <v>1.34</v>
      </c>
      <c r="K33" s="5">
        <v>1.45</v>
      </c>
      <c r="L33" s="4">
        <v>1.56</v>
      </c>
      <c r="M33" s="4">
        <v>1.68</v>
      </c>
      <c r="N33" s="4">
        <v>1.77</v>
      </c>
      <c r="O33" s="4">
        <v>1.89</v>
      </c>
      <c r="P33" s="4">
        <v>1.97</v>
      </c>
    </row>
    <row r="34" spans="1:16" x14ac:dyDescent="0.3">
      <c r="A34" s="3">
        <v>32</v>
      </c>
      <c r="B34" s="4">
        <v>0.47</v>
      </c>
      <c r="C34" s="4">
        <v>0.51</v>
      </c>
      <c r="D34" s="4">
        <v>0.56999999999999995</v>
      </c>
      <c r="E34" s="5">
        <v>0.63</v>
      </c>
      <c r="F34" s="4">
        <v>0.7</v>
      </c>
      <c r="G34" s="4">
        <v>0.82</v>
      </c>
      <c r="H34" s="4">
        <v>0.98</v>
      </c>
      <c r="I34" s="4">
        <v>1.1599999999999999</v>
      </c>
      <c r="J34" s="4">
        <v>1.33</v>
      </c>
      <c r="K34" s="5">
        <v>1.44</v>
      </c>
      <c r="L34" s="4">
        <v>1.55</v>
      </c>
      <c r="M34" s="4">
        <v>1.67</v>
      </c>
      <c r="N34" s="4">
        <v>1.76</v>
      </c>
      <c r="O34" s="4">
        <v>1.87</v>
      </c>
      <c r="P34" s="4">
        <v>1.95</v>
      </c>
    </row>
    <row r="35" spans="1:16" x14ac:dyDescent="0.3">
      <c r="A35" s="3">
        <v>33</v>
      </c>
      <c r="B35" s="4">
        <v>0.48</v>
      </c>
      <c r="C35" s="4">
        <v>0.52</v>
      </c>
      <c r="D35" s="4">
        <v>0.57999999999999996</v>
      </c>
      <c r="E35" s="5">
        <v>0.63</v>
      </c>
      <c r="F35" s="4">
        <v>0.7</v>
      </c>
      <c r="G35" s="4">
        <v>0.82</v>
      </c>
      <c r="H35" s="4">
        <v>0.98</v>
      </c>
      <c r="I35" s="4">
        <v>1.1499999999999999</v>
      </c>
      <c r="J35" s="4">
        <v>1.33</v>
      </c>
      <c r="K35" s="5">
        <v>1.44</v>
      </c>
      <c r="L35" s="4">
        <v>1.54</v>
      </c>
      <c r="M35" s="4">
        <v>1.66</v>
      </c>
      <c r="N35" s="4">
        <v>1.75</v>
      </c>
      <c r="O35" s="4">
        <v>1.86</v>
      </c>
      <c r="P35" s="4">
        <v>1.94</v>
      </c>
    </row>
    <row r="36" spans="1:16" x14ac:dyDescent="0.3">
      <c r="A36" s="3">
        <v>34</v>
      </c>
      <c r="B36" s="4">
        <v>0.49</v>
      </c>
      <c r="C36" s="4">
        <v>0.52</v>
      </c>
      <c r="D36" s="4">
        <v>0.57999999999999996</v>
      </c>
      <c r="E36" s="5">
        <v>0.64</v>
      </c>
      <c r="F36" s="4">
        <v>0.7</v>
      </c>
      <c r="G36" s="4">
        <v>0.83</v>
      </c>
      <c r="H36" s="4">
        <v>0.98</v>
      </c>
      <c r="I36" s="4">
        <v>1.1499999999999999</v>
      </c>
      <c r="J36" s="4">
        <v>1.32</v>
      </c>
      <c r="K36" s="5">
        <v>1.43</v>
      </c>
      <c r="L36" s="4">
        <v>1.53</v>
      </c>
      <c r="M36" s="4">
        <v>1.65</v>
      </c>
      <c r="N36" s="4">
        <v>1.73</v>
      </c>
      <c r="O36" s="4">
        <v>1.84</v>
      </c>
      <c r="P36" s="4">
        <v>1.92</v>
      </c>
    </row>
    <row r="37" spans="1:16" x14ac:dyDescent="0.3">
      <c r="A37" s="3">
        <v>35</v>
      </c>
      <c r="B37" s="4">
        <v>0.49</v>
      </c>
      <c r="C37" s="4">
        <v>0.53</v>
      </c>
      <c r="D37" s="4">
        <v>0.59</v>
      </c>
      <c r="E37" s="5">
        <v>0.64</v>
      </c>
      <c r="F37" s="4">
        <v>0.71</v>
      </c>
      <c r="G37" s="4">
        <v>0.83</v>
      </c>
      <c r="H37" s="4">
        <v>0.98</v>
      </c>
      <c r="I37" s="4">
        <v>1.1499999999999999</v>
      </c>
      <c r="J37" s="4">
        <v>1.32</v>
      </c>
      <c r="K37" s="5">
        <v>1.42</v>
      </c>
      <c r="L37" s="4">
        <v>1.52</v>
      </c>
      <c r="M37" s="4">
        <v>1.64</v>
      </c>
      <c r="N37" s="4">
        <v>1.72</v>
      </c>
      <c r="O37" s="4">
        <v>1.83</v>
      </c>
      <c r="P37" s="4">
        <v>1.9</v>
      </c>
    </row>
    <row r="38" spans="1:16" x14ac:dyDescent="0.3">
      <c r="A38" s="3">
        <v>36</v>
      </c>
      <c r="B38" s="4">
        <v>0.5</v>
      </c>
      <c r="C38" s="4">
        <v>0.53</v>
      </c>
      <c r="D38" s="4">
        <v>0.59</v>
      </c>
      <c r="E38" s="5">
        <v>0.65</v>
      </c>
      <c r="F38" s="4">
        <v>0.71</v>
      </c>
      <c r="G38" s="4">
        <v>0.83</v>
      </c>
      <c r="H38" s="4">
        <v>0.98</v>
      </c>
      <c r="I38" s="4">
        <v>1.1499999999999999</v>
      </c>
      <c r="J38" s="4">
        <v>1.31</v>
      </c>
      <c r="K38" s="5">
        <v>1.42</v>
      </c>
      <c r="L38" s="4">
        <v>1.51</v>
      </c>
      <c r="M38" s="4">
        <v>1.63</v>
      </c>
      <c r="N38" s="4">
        <v>1.71</v>
      </c>
      <c r="O38" s="4">
        <v>1.81</v>
      </c>
      <c r="P38" s="4">
        <v>1.89</v>
      </c>
    </row>
    <row r="39" spans="1:16" x14ac:dyDescent="0.3">
      <c r="A39" s="3">
        <v>37</v>
      </c>
      <c r="B39" s="4">
        <v>0.5</v>
      </c>
      <c r="C39" s="4">
        <v>0.54</v>
      </c>
      <c r="D39" s="4">
        <v>0.6</v>
      </c>
      <c r="E39" s="5">
        <v>0.65</v>
      </c>
      <c r="F39" s="4">
        <v>0.72</v>
      </c>
      <c r="G39" s="4">
        <v>0.83</v>
      </c>
      <c r="H39" s="4">
        <v>0.98</v>
      </c>
      <c r="I39" s="4">
        <v>1.1499999999999999</v>
      </c>
      <c r="J39" s="4">
        <v>1.31</v>
      </c>
      <c r="K39" s="5">
        <v>1.41</v>
      </c>
      <c r="L39" s="4">
        <v>1.5</v>
      </c>
      <c r="M39" s="4">
        <v>1.62</v>
      </c>
      <c r="N39" s="4">
        <v>1.7</v>
      </c>
      <c r="O39" s="4">
        <v>1.8</v>
      </c>
      <c r="P39" s="4">
        <v>1.87</v>
      </c>
    </row>
    <row r="40" spans="1:16" x14ac:dyDescent="0.3">
      <c r="A40" s="3">
        <v>38</v>
      </c>
      <c r="B40" s="4">
        <v>0.51</v>
      </c>
      <c r="C40" s="4">
        <v>0.54</v>
      </c>
      <c r="D40" s="4">
        <v>0.6</v>
      </c>
      <c r="E40" s="5">
        <v>0.65</v>
      </c>
      <c r="F40" s="4">
        <v>0.72</v>
      </c>
      <c r="G40" s="4">
        <v>0.84</v>
      </c>
      <c r="H40" s="4">
        <v>0.98</v>
      </c>
      <c r="I40" s="4">
        <v>1.1399999999999999</v>
      </c>
      <c r="J40" s="4">
        <v>1.3</v>
      </c>
      <c r="K40" s="5">
        <v>1.4</v>
      </c>
      <c r="L40" s="4">
        <v>1.5</v>
      </c>
      <c r="M40" s="4">
        <v>1.61</v>
      </c>
      <c r="N40" s="4">
        <v>1.69</v>
      </c>
      <c r="O40" s="4">
        <v>1.79</v>
      </c>
      <c r="P40" s="4">
        <v>1.86</v>
      </c>
    </row>
    <row r="41" spans="1:16" x14ac:dyDescent="0.3">
      <c r="A41" s="3">
        <v>39</v>
      </c>
      <c r="B41" s="4">
        <v>0.51</v>
      </c>
      <c r="C41" s="4">
        <v>0.55000000000000004</v>
      </c>
      <c r="D41" s="4">
        <v>0.61</v>
      </c>
      <c r="E41" s="5">
        <v>0.66</v>
      </c>
      <c r="F41" s="4">
        <v>0.72</v>
      </c>
      <c r="G41" s="4">
        <v>0.84</v>
      </c>
      <c r="H41" s="4">
        <v>0.98</v>
      </c>
      <c r="I41" s="4">
        <v>1.1399999999999999</v>
      </c>
      <c r="J41" s="4">
        <v>1.3</v>
      </c>
      <c r="K41" s="5">
        <v>1.4</v>
      </c>
      <c r="L41" s="4">
        <v>1.49</v>
      </c>
      <c r="M41" s="4">
        <v>1.6</v>
      </c>
      <c r="N41" s="4">
        <v>1.68</v>
      </c>
      <c r="O41" s="4">
        <v>1.78</v>
      </c>
      <c r="P41" s="4">
        <v>1.85</v>
      </c>
    </row>
    <row r="42" spans="1:16" x14ac:dyDescent="0.3">
      <c r="A42" s="3">
        <v>40</v>
      </c>
      <c r="B42" s="4">
        <v>0.52</v>
      </c>
      <c r="C42" s="4">
        <v>0.55000000000000004</v>
      </c>
      <c r="D42" s="4">
        <v>0.61</v>
      </c>
      <c r="E42" s="5">
        <v>0.66</v>
      </c>
      <c r="F42" s="4">
        <v>0.73</v>
      </c>
      <c r="G42" s="4">
        <v>0.84</v>
      </c>
      <c r="H42" s="4">
        <v>0.98</v>
      </c>
      <c r="I42" s="4">
        <v>1.1399999999999999</v>
      </c>
      <c r="J42" s="4">
        <v>1.3</v>
      </c>
      <c r="K42" s="5">
        <v>1.39</v>
      </c>
      <c r="L42" s="4">
        <v>1.48</v>
      </c>
      <c r="M42" s="4">
        <v>1.59</v>
      </c>
      <c r="N42" s="4">
        <v>1.67</v>
      </c>
      <c r="O42" s="4">
        <v>1.77</v>
      </c>
      <c r="P42" s="4">
        <v>1.84</v>
      </c>
    </row>
    <row r="43" spans="1:16" x14ac:dyDescent="0.3">
      <c r="A43" s="3">
        <v>41</v>
      </c>
      <c r="B43" s="4">
        <v>0.52</v>
      </c>
      <c r="C43" s="4">
        <v>0.56000000000000005</v>
      </c>
      <c r="D43" s="4">
        <v>0.62</v>
      </c>
      <c r="E43" s="5">
        <v>0.67</v>
      </c>
      <c r="F43" s="4">
        <v>0.73</v>
      </c>
      <c r="G43" s="4">
        <v>0.84</v>
      </c>
      <c r="H43" s="4">
        <v>0.98</v>
      </c>
      <c r="I43" s="4">
        <v>1.1399999999999999</v>
      </c>
      <c r="J43" s="4">
        <v>1.29</v>
      </c>
      <c r="K43" s="5">
        <v>1.39</v>
      </c>
      <c r="L43" s="4">
        <v>1.48</v>
      </c>
      <c r="M43" s="4">
        <v>1.58</v>
      </c>
      <c r="N43" s="4">
        <v>1.66</v>
      </c>
      <c r="O43" s="4">
        <v>1.75</v>
      </c>
      <c r="P43" s="4">
        <v>1.82</v>
      </c>
    </row>
    <row r="44" spans="1:16" x14ac:dyDescent="0.3">
      <c r="A44" s="3">
        <v>42</v>
      </c>
      <c r="B44" s="4">
        <v>0.53</v>
      </c>
      <c r="C44" s="4">
        <v>0.56000000000000005</v>
      </c>
      <c r="D44" s="4">
        <v>0.62</v>
      </c>
      <c r="E44" s="5">
        <v>0.67</v>
      </c>
      <c r="F44" s="4">
        <v>0.73</v>
      </c>
      <c r="G44" s="4">
        <v>0.85</v>
      </c>
      <c r="H44" s="4">
        <v>0.98</v>
      </c>
      <c r="I44" s="4">
        <v>1.1399999999999999</v>
      </c>
      <c r="J44" s="4">
        <v>1.29</v>
      </c>
      <c r="K44" s="5">
        <v>1.38</v>
      </c>
      <c r="L44" s="4">
        <v>1.47</v>
      </c>
      <c r="M44" s="4">
        <v>1.58</v>
      </c>
      <c r="N44" s="4">
        <v>1.65</v>
      </c>
      <c r="O44" s="4">
        <v>1.74</v>
      </c>
      <c r="P44" s="4">
        <v>1.81</v>
      </c>
    </row>
    <row r="45" spans="1:16" x14ac:dyDescent="0.3">
      <c r="A45" s="3">
        <v>43</v>
      </c>
      <c r="B45" s="4">
        <v>0.53</v>
      </c>
      <c r="C45" s="4">
        <v>0.56999999999999995</v>
      </c>
      <c r="D45" s="4">
        <v>0.62</v>
      </c>
      <c r="E45" s="5">
        <v>0.67</v>
      </c>
      <c r="F45" s="4">
        <v>0.74</v>
      </c>
      <c r="G45" s="4">
        <v>0.85</v>
      </c>
      <c r="H45" s="4">
        <v>0.98</v>
      </c>
      <c r="I45" s="4">
        <v>1.1399999999999999</v>
      </c>
      <c r="J45" s="4">
        <v>1.28</v>
      </c>
      <c r="K45" s="5">
        <v>1.38</v>
      </c>
      <c r="L45" s="4">
        <v>1.46</v>
      </c>
      <c r="M45" s="4">
        <v>1.57</v>
      </c>
      <c r="N45" s="4">
        <v>1.64</v>
      </c>
      <c r="O45" s="4">
        <v>1.73</v>
      </c>
      <c r="P45" s="4">
        <v>1.8</v>
      </c>
    </row>
    <row r="46" spans="1:16" x14ac:dyDescent="0.3">
      <c r="A46" s="3">
        <v>44</v>
      </c>
      <c r="B46" s="4">
        <v>0.54</v>
      </c>
      <c r="C46" s="4">
        <v>0.56999999999999995</v>
      </c>
      <c r="D46" s="4">
        <v>0.63</v>
      </c>
      <c r="E46" s="5">
        <v>0.68</v>
      </c>
      <c r="F46" s="4">
        <v>0.74</v>
      </c>
      <c r="G46" s="4">
        <v>0.85</v>
      </c>
      <c r="H46" s="4">
        <v>0.98</v>
      </c>
      <c r="I46" s="4">
        <v>1.1299999999999999</v>
      </c>
      <c r="J46" s="4">
        <v>1.28</v>
      </c>
      <c r="K46" s="5">
        <v>1.37</v>
      </c>
      <c r="L46" s="4">
        <v>1.46</v>
      </c>
      <c r="M46" s="4">
        <v>1.56</v>
      </c>
      <c r="N46" s="4">
        <v>1.63</v>
      </c>
      <c r="O46" s="4">
        <v>1.72</v>
      </c>
      <c r="P46" s="4">
        <v>1.79</v>
      </c>
    </row>
    <row r="47" spans="1:16" x14ac:dyDescent="0.3">
      <c r="A47" s="3">
        <v>45</v>
      </c>
      <c r="B47" s="4">
        <v>0.54</v>
      </c>
      <c r="C47" s="4">
        <v>0.57999999999999996</v>
      </c>
      <c r="D47" s="4">
        <v>0.63</v>
      </c>
      <c r="E47" s="5">
        <v>0.68</v>
      </c>
      <c r="F47" s="4">
        <v>0.74</v>
      </c>
      <c r="G47" s="4">
        <v>0.85</v>
      </c>
      <c r="H47" s="4">
        <v>0.99</v>
      </c>
      <c r="I47" s="4">
        <v>1.1299999999999999</v>
      </c>
      <c r="J47" s="4">
        <v>1.28</v>
      </c>
      <c r="K47" s="5">
        <v>1.37</v>
      </c>
      <c r="L47" s="4">
        <v>1.45</v>
      </c>
      <c r="M47" s="4">
        <v>1.55</v>
      </c>
      <c r="N47" s="4">
        <v>1.63</v>
      </c>
      <c r="O47" s="4">
        <v>1.72</v>
      </c>
      <c r="P47" s="4">
        <v>1.78</v>
      </c>
    </row>
    <row r="48" spans="1:16" x14ac:dyDescent="0.3">
      <c r="A48" s="3">
        <v>46</v>
      </c>
      <c r="B48" s="4">
        <v>0.54</v>
      </c>
      <c r="C48" s="4">
        <v>0.57999999999999996</v>
      </c>
      <c r="D48" s="4">
        <v>0.63</v>
      </c>
      <c r="E48" s="5">
        <v>0.68</v>
      </c>
      <c r="F48" s="4">
        <v>0.74</v>
      </c>
      <c r="G48" s="4">
        <v>0.85</v>
      </c>
      <c r="H48" s="4">
        <v>0.99</v>
      </c>
      <c r="I48" s="4">
        <v>1.1299999999999999</v>
      </c>
      <c r="J48" s="4">
        <v>1.27</v>
      </c>
      <c r="K48" s="5">
        <v>1.37</v>
      </c>
      <c r="L48" s="4">
        <v>1.45</v>
      </c>
      <c r="M48" s="4">
        <v>1.55</v>
      </c>
      <c r="N48" s="4">
        <v>1.62</v>
      </c>
      <c r="O48" s="4">
        <v>1.71</v>
      </c>
      <c r="P48" s="4">
        <v>1.77</v>
      </c>
    </row>
    <row r="49" spans="1:16" x14ac:dyDescent="0.3">
      <c r="A49" s="3">
        <v>47</v>
      </c>
      <c r="B49" s="4">
        <v>0.55000000000000004</v>
      </c>
      <c r="C49" s="4">
        <v>0.57999999999999996</v>
      </c>
      <c r="D49" s="4">
        <v>0.64</v>
      </c>
      <c r="E49" s="5">
        <v>0.69</v>
      </c>
      <c r="F49" s="4">
        <v>0.75</v>
      </c>
      <c r="G49" s="4">
        <v>0.85</v>
      </c>
      <c r="H49" s="4">
        <v>0.99</v>
      </c>
      <c r="I49" s="4">
        <v>1.1299999999999999</v>
      </c>
      <c r="J49" s="4">
        <v>1.27</v>
      </c>
      <c r="K49" s="5">
        <v>1.36</v>
      </c>
      <c r="L49" s="4">
        <v>1.44</v>
      </c>
      <c r="M49" s="4">
        <v>1.54</v>
      </c>
      <c r="N49" s="4">
        <v>1.61</v>
      </c>
      <c r="O49" s="4">
        <v>1.7</v>
      </c>
      <c r="P49" s="4">
        <v>1.76</v>
      </c>
    </row>
    <row r="50" spans="1:16" x14ac:dyDescent="0.3">
      <c r="A50" s="3">
        <v>48</v>
      </c>
      <c r="B50" s="4">
        <v>0.55000000000000004</v>
      </c>
      <c r="C50" s="4">
        <v>0.59</v>
      </c>
      <c r="D50" s="4">
        <v>0.64</v>
      </c>
      <c r="E50" s="5">
        <v>0.69</v>
      </c>
      <c r="F50" s="4">
        <v>0.75</v>
      </c>
      <c r="G50" s="4">
        <v>0.86</v>
      </c>
      <c r="H50" s="4">
        <v>0.99</v>
      </c>
      <c r="I50" s="4">
        <v>1.1299999999999999</v>
      </c>
      <c r="J50" s="4">
        <v>1.27</v>
      </c>
      <c r="K50" s="5">
        <v>1.36</v>
      </c>
      <c r="L50" s="4">
        <v>1.44</v>
      </c>
      <c r="M50" s="4">
        <v>1.54</v>
      </c>
      <c r="N50" s="4">
        <v>1.6</v>
      </c>
      <c r="O50" s="4">
        <v>1.69</v>
      </c>
      <c r="P50" s="4">
        <v>1.75</v>
      </c>
    </row>
    <row r="51" spans="1:16" x14ac:dyDescent="0.3">
      <c r="A51" s="3">
        <v>49</v>
      </c>
      <c r="B51" s="4">
        <v>0.56000000000000005</v>
      </c>
      <c r="C51" s="4">
        <v>0.59</v>
      </c>
      <c r="D51" s="4">
        <v>0.64</v>
      </c>
      <c r="E51" s="5">
        <v>0.69</v>
      </c>
      <c r="F51" s="4">
        <v>0.75</v>
      </c>
      <c r="G51" s="4">
        <v>0.86</v>
      </c>
      <c r="H51" s="4">
        <v>0.99</v>
      </c>
      <c r="I51" s="4">
        <v>1.1299999999999999</v>
      </c>
      <c r="J51" s="4">
        <v>1.27</v>
      </c>
      <c r="K51" s="5">
        <v>1.35</v>
      </c>
      <c r="L51" s="4">
        <v>1.43</v>
      </c>
      <c r="M51" s="4">
        <v>1.53</v>
      </c>
      <c r="N51" s="4">
        <v>1.6</v>
      </c>
      <c r="O51" s="4">
        <v>1.68</v>
      </c>
      <c r="P51" s="4">
        <v>1.74</v>
      </c>
    </row>
    <row r="52" spans="1:16" x14ac:dyDescent="0.3">
      <c r="A52" s="3">
        <v>50</v>
      </c>
      <c r="B52" s="4">
        <v>0.56000000000000005</v>
      </c>
      <c r="C52" s="4">
        <v>0.59</v>
      </c>
      <c r="D52" s="4">
        <v>0.65</v>
      </c>
      <c r="E52" s="5">
        <v>0.7</v>
      </c>
      <c r="F52" s="4">
        <v>0.75</v>
      </c>
      <c r="G52" s="4">
        <v>0.86</v>
      </c>
      <c r="H52" s="4">
        <v>0.99</v>
      </c>
      <c r="I52" s="4">
        <v>1.1299999999999999</v>
      </c>
      <c r="J52" s="4">
        <v>1.26</v>
      </c>
      <c r="K52" s="5">
        <v>1.35</v>
      </c>
      <c r="L52" s="4">
        <v>1.43</v>
      </c>
      <c r="M52" s="4">
        <v>1.52</v>
      </c>
      <c r="N52" s="4">
        <v>1.59</v>
      </c>
      <c r="O52" s="4">
        <v>1.67</v>
      </c>
      <c r="P52" s="4">
        <v>1.73</v>
      </c>
    </row>
    <row r="53" spans="1:16" x14ac:dyDescent="0.3">
      <c r="A53" s="3">
        <v>51</v>
      </c>
      <c r="B53" s="4">
        <v>0.56000000000000005</v>
      </c>
      <c r="C53" s="4">
        <v>0.6</v>
      </c>
      <c r="D53" s="4">
        <v>0.65</v>
      </c>
      <c r="E53" s="5">
        <v>0.7</v>
      </c>
      <c r="F53" s="4">
        <v>0.76</v>
      </c>
      <c r="G53" s="4">
        <v>0.86</v>
      </c>
      <c r="H53" s="4">
        <v>0.99</v>
      </c>
      <c r="I53" s="4">
        <v>1.1299999999999999</v>
      </c>
      <c r="J53" s="4">
        <v>1.26</v>
      </c>
      <c r="K53" s="5">
        <v>1.35</v>
      </c>
      <c r="L53" s="4">
        <v>1.42</v>
      </c>
      <c r="M53" s="4">
        <v>1.52</v>
      </c>
      <c r="N53" s="4">
        <v>1.58</v>
      </c>
      <c r="O53" s="4">
        <v>1.67</v>
      </c>
      <c r="P53" s="4">
        <v>1.72</v>
      </c>
    </row>
    <row r="54" spans="1:16" x14ac:dyDescent="0.3">
      <c r="A54" s="3">
        <v>52</v>
      </c>
      <c r="B54" s="4">
        <v>0.56999999999999995</v>
      </c>
      <c r="C54" s="4">
        <v>0.6</v>
      </c>
      <c r="D54" s="4">
        <v>0.65</v>
      </c>
      <c r="E54" s="5">
        <v>0.7</v>
      </c>
      <c r="F54" s="4">
        <v>0.76</v>
      </c>
      <c r="G54" s="4">
        <v>0.86</v>
      </c>
      <c r="H54" s="4">
        <v>0.99</v>
      </c>
      <c r="I54" s="4">
        <v>1.1200000000000001</v>
      </c>
      <c r="J54" s="4">
        <v>1.26</v>
      </c>
      <c r="K54" s="5">
        <v>1.34</v>
      </c>
      <c r="L54" s="4">
        <v>1.42</v>
      </c>
      <c r="M54" s="4">
        <v>1.51</v>
      </c>
      <c r="N54" s="4">
        <v>1.58</v>
      </c>
      <c r="O54" s="4">
        <v>1.66</v>
      </c>
      <c r="P54" s="4">
        <v>1.72</v>
      </c>
    </row>
    <row r="55" spans="1:16" x14ac:dyDescent="0.3">
      <c r="A55" s="3">
        <v>53</v>
      </c>
      <c r="B55" s="4">
        <v>0.56999999999999995</v>
      </c>
      <c r="C55" s="4">
        <v>0.6</v>
      </c>
      <c r="D55" s="4">
        <v>0.66</v>
      </c>
      <c r="E55" s="5">
        <v>0.7</v>
      </c>
      <c r="F55" s="4">
        <v>0.76</v>
      </c>
      <c r="G55" s="4">
        <v>0.86</v>
      </c>
      <c r="H55" s="4">
        <v>0.99</v>
      </c>
      <c r="I55" s="4">
        <v>1.1200000000000001</v>
      </c>
      <c r="J55" s="4">
        <v>1.26</v>
      </c>
      <c r="K55" s="5">
        <v>1.34</v>
      </c>
      <c r="L55" s="4">
        <v>1.42</v>
      </c>
      <c r="M55" s="4">
        <v>1.51</v>
      </c>
      <c r="N55" s="4">
        <v>1.57</v>
      </c>
      <c r="O55" s="4">
        <v>1.65</v>
      </c>
      <c r="P55" s="4">
        <v>1.71</v>
      </c>
    </row>
    <row r="56" spans="1:16" x14ac:dyDescent="0.3">
      <c r="A56" s="3">
        <v>54</v>
      </c>
      <c r="B56" s="4">
        <v>0.56999999999999995</v>
      </c>
      <c r="C56" s="4">
        <v>0.61</v>
      </c>
      <c r="D56" s="4">
        <v>0.66</v>
      </c>
      <c r="E56" s="5">
        <v>0.71</v>
      </c>
      <c r="F56" s="4">
        <v>0.76</v>
      </c>
      <c r="G56" s="4">
        <v>0.86</v>
      </c>
      <c r="H56" s="4">
        <v>0.99</v>
      </c>
      <c r="I56" s="4">
        <v>1.1200000000000001</v>
      </c>
      <c r="J56" s="4">
        <v>1.25</v>
      </c>
      <c r="K56" s="5">
        <v>1.34</v>
      </c>
      <c r="L56" s="4">
        <v>1.41</v>
      </c>
      <c r="M56" s="4">
        <v>1.5</v>
      </c>
      <c r="N56" s="4">
        <v>1.56</v>
      </c>
      <c r="O56" s="4">
        <v>1.64</v>
      </c>
      <c r="P56" s="4">
        <v>1.7</v>
      </c>
    </row>
    <row r="57" spans="1:16" x14ac:dyDescent="0.3">
      <c r="A57" s="3">
        <v>55</v>
      </c>
      <c r="B57" s="4">
        <v>0.57999999999999996</v>
      </c>
      <c r="C57" s="4">
        <v>0.61</v>
      </c>
      <c r="D57" s="4">
        <v>0.66</v>
      </c>
      <c r="E57" s="5">
        <v>0.71</v>
      </c>
      <c r="F57" s="4">
        <v>0.76</v>
      </c>
      <c r="G57" s="4">
        <v>0.87</v>
      </c>
      <c r="H57" s="4">
        <v>0.99</v>
      </c>
      <c r="I57" s="4">
        <v>1.1200000000000001</v>
      </c>
      <c r="J57" s="4">
        <v>1.25</v>
      </c>
      <c r="K57" s="5">
        <v>1.33</v>
      </c>
      <c r="L57" s="4">
        <v>1.41</v>
      </c>
      <c r="M57" s="4">
        <v>1.5</v>
      </c>
      <c r="N57" s="4">
        <v>1.56</v>
      </c>
      <c r="O57" s="4">
        <v>1.64</v>
      </c>
      <c r="P57" s="4">
        <v>1.69</v>
      </c>
    </row>
    <row r="58" spans="1:16" x14ac:dyDescent="0.3">
      <c r="A58" s="3">
        <v>56</v>
      </c>
      <c r="B58" s="4">
        <v>0.57999999999999996</v>
      </c>
      <c r="C58" s="4">
        <v>0.61</v>
      </c>
      <c r="D58" s="4">
        <v>0.66</v>
      </c>
      <c r="E58" s="5">
        <v>0.71</v>
      </c>
      <c r="F58" s="4">
        <v>0.77</v>
      </c>
      <c r="G58" s="4">
        <v>0.87</v>
      </c>
      <c r="H58" s="4">
        <v>0.99</v>
      </c>
      <c r="I58" s="4">
        <v>1.1200000000000001</v>
      </c>
      <c r="J58" s="4">
        <v>1.25</v>
      </c>
      <c r="K58" s="5">
        <v>1.33</v>
      </c>
      <c r="L58" s="4">
        <v>1.4</v>
      </c>
      <c r="M58" s="4">
        <v>1.49</v>
      </c>
      <c r="N58" s="4">
        <v>1.55</v>
      </c>
      <c r="O58" s="4">
        <v>1.63</v>
      </c>
      <c r="P58" s="4">
        <v>1.69</v>
      </c>
    </row>
    <row r="59" spans="1:16" x14ac:dyDescent="0.3">
      <c r="A59" s="3">
        <v>57</v>
      </c>
      <c r="B59" s="4">
        <v>0.57999999999999996</v>
      </c>
      <c r="C59" s="4">
        <v>0.62</v>
      </c>
      <c r="D59" s="4">
        <v>0.67</v>
      </c>
      <c r="E59" s="5">
        <v>0.71</v>
      </c>
      <c r="F59" s="4">
        <v>0.77</v>
      </c>
      <c r="G59" s="4">
        <v>0.87</v>
      </c>
      <c r="H59" s="4">
        <v>0.99</v>
      </c>
      <c r="I59" s="4">
        <v>1.1200000000000001</v>
      </c>
      <c r="J59" s="4">
        <v>1.25</v>
      </c>
      <c r="K59" s="5">
        <v>1.33</v>
      </c>
      <c r="L59" s="4">
        <v>1.4</v>
      </c>
      <c r="M59" s="4">
        <v>1.49</v>
      </c>
      <c r="N59" s="4">
        <v>1.55</v>
      </c>
      <c r="O59" s="4">
        <v>1.62</v>
      </c>
      <c r="P59" s="4">
        <v>1.68</v>
      </c>
    </row>
    <row r="60" spans="1:16" x14ac:dyDescent="0.3">
      <c r="A60" s="3">
        <v>58</v>
      </c>
      <c r="B60" s="4">
        <v>0.59</v>
      </c>
      <c r="C60" s="4">
        <v>0.62</v>
      </c>
      <c r="D60" s="4">
        <v>0.67</v>
      </c>
      <c r="E60" s="5">
        <v>0.72</v>
      </c>
      <c r="F60" s="4">
        <v>0.77</v>
      </c>
      <c r="G60" s="4">
        <v>0.87</v>
      </c>
      <c r="H60" s="4">
        <v>0.99</v>
      </c>
      <c r="I60" s="4">
        <v>1.1200000000000001</v>
      </c>
      <c r="J60" s="4">
        <v>1.24</v>
      </c>
      <c r="K60" s="5">
        <v>1.32</v>
      </c>
      <c r="L60" s="4">
        <v>1.4</v>
      </c>
      <c r="M60" s="4">
        <v>1.48</v>
      </c>
      <c r="N60" s="4">
        <v>1.54</v>
      </c>
      <c r="O60" s="4">
        <v>1.62</v>
      </c>
      <c r="P60" s="4">
        <v>1.67</v>
      </c>
    </row>
    <row r="61" spans="1:16" x14ac:dyDescent="0.3">
      <c r="A61" s="3">
        <v>59</v>
      </c>
      <c r="B61" s="4">
        <v>0.59</v>
      </c>
      <c r="C61" s="4">
        <v>0.62</v>
      </c>
      <c r="D61" s="4">
        <v>0.67</v>
      </c>
      <c r="E61" s="5">
        <v>0.72</v>
      </c>
      <c r="F61" s="4">
        <v>0.77</v>
      </c>
      <c r="G61" s="4">
        <v>0.87</v>
      </c>
      <c r="H61" s="4">
        <v>0.99</v>
      </c>
      <c r="I61" s="4">
        <v>1.1200000000000001</v>
      </c>
      <c r="J61" s="4">
        <v>1.24</v>
      </c>
      <c r="K61" s="5">
        <v>1.32</v>
      </c>
      <c r="L61" s="4">
        <v>1.39</v>
      </c>
      <c r="M61" s="4">
        <v>1.48</v>
      </c>
      <c r="N61" s="4">
        <v>1.54</v>
      </c>
      <c r="O61" s="4">
        <v>1.61</v>
      </c>
      <c r="P61" s="4">
        <v>1.67</v>
      </c>
    </row>
    <row r="62" spans="1:16" x14ac:dyDescent="0.3">
      <c r="A62" s="3">
        <v>60</v>
      </c>
      <c r="B62" s="4">
        <v>0.59</v>
      </c>
      <c r="C62" s="4">
        <v>0.62</v>
      </c>
      <c r="D62" s="4">
        <v>0.67</v>
      </c>
      <c r="E62" s="5">
        <v>0.72</v>
      </c>
      <c r="F62" s="4">
        <v>0.77</v>
      </c>
      <c r="G62" s="4">
        <v>0.87</v>
      </c>
      <c r="H62" s="4">
        <v>0.99</v>
      </c>
      <c r="I62" s="4">
        <v>1.1200000000000001</v>
      </c>
      <c r="J62" s="4">
        <v>1.24</v>
      </c>
      <c r="K62" s="5">
        <v>1.32</v>
      </c>
      <c r="L62" s="4">
        <v>1.39</v>
      </c>
      <c r="M62" s="4">
        <v>1.47</v>
      </c>
      <c r="N62" s="4">
        <v>1.53</v>
      </c>
      <c r="O62" s="4">
        <v>1.61</v>
      </c>
      <c r="P62" s="4">
        <v>1.66</v>
      </c>
    </row>
    <row r="63" spans="1:16" x14ac:dyDescent="0.3">
      <c r="A63" s="3">
        <v>61</v>
      </c>
      <c r="B63" s="4">
        <v>0.6</v>
      </c>
      <c r="C63" s="4">
        <v>0.63</v>
      </c>
      <c r="D63" s="4">
        <v>0.68</v>
      </c>
      <c r="E63" s="5">
        <v>0.72</v>
      </c>
      <c r="F63" s="4">
        <v>0.78</v>
      </c>
      <c r="G63" s="4">
        <v>0.87</v>
      </c>
      <c r="H63" s="4">
        <v>0.99</v>
      </c>
      <c r="I63" s="4">
        <v>1.1200000000000001</v>
      </c>
      <c r="J63" s="4">
        <v>1.24</v>
      </c>
      <c r="K63" s="5">
        <v>1.32</v>
      </c>
      <c r="L63" s="4">
        <v>1.38</v>
      </c>
      <c r="M63" s="4">
        <v>1.47</v>
      </c>
      <c r="N63" s="4">
        <v>1.53</v>
      </c>
      <c r="O63" s="4">
        <v>1.6</v>
      </c>
      <c r="P63" s="4">
        <v>1.65</v>
      </c>
    </row>
    <row r="64" spans="1:16" x14ac:dyDescent="0.3">
      <c r="A64" s="3">
        <v>62</v>
      </c>
      <c r="B64" s="4">
        <v>0.6</v>
      </c>
      <c r="C64" s="4">
        <v>0.63</v>
      </c>
      <c r="D64" s="4">
        <v>0.68</v>
      </c>
      <c r="E64" s="5">
        <v>0.72</v>
      </c>
      <c r="F64" s="4">
        <v>0.78</v>
      </c>
      <c r="G64" s="4">
        <v>0.87</v>
      </c>
      <c r="H64" s="4">
        <v>0.99</v>
      </c>
      <c r="I64" s="4">
        <v>1.1100000000000001</v>
      </c>
      <c r="J64" s="4">
        <v>1.24</v>
      </c>
      <c r="K64" s="5">
        <v>1.31</v>
      </c>
      <c r="L64" s="4">
        <v>1.38</v>
      </c>
      <c r="M64" s="4">
        <v>1.46</v>
      </c>
      <c r="N64" s="4">
        <v>1.52</v>
      </c>
      <c r="O64" s="4">
        <v>1.6</v>
      </c>
      <c r="P64" s="4">
        <v>1.65</v>
      </c>
    </row>
    <row r="65" spans="1:16" x14ac:dyDescent="0.3">
      <c r="A65" s="3">
        <v>63</v>
      </c>
      <c r="B65" s="4">
        <v>0.6</v>
      </c>
      <c r="C65" s="4">
        <v>0.63</v>
      </c>
      <c r="D65" s="4">
        <v>0.68</v>
      </c>
      <c r="E65" s="5">
        <v>0.73</v>
      </c>
      <c r="F65" s="4">
        <v>0.78</v>
      </c>
      <c r="G65" s="4">
        <v>0.87</v>
      </c>
      <c r="H65" s="4">
        <v>0.99</v>
      </c>
      <c r="I65" s="4">
        <v>1.1100000000000001</v>
      </c>
      <c r="J65" s="4">
        <v>1.23</v>
      </c>
      <c r="K65" s="5">
        <v>1.31</v>
      </c>
      <c r="L65" s="4">
        <v>1.38</v>
      </c>
      <c r="M65" s="4">
        <v>1.46</v>
      </c>
      <c r="N65" s="4">
        <v>1.52</v>
      </c>
      <c r="O65" s="4">
        <v>1.59</v>
      </c>
      <c r="P65" s="4">
        <v>1.64</v>
      </c>
    </row>
    <row r="66" spans="1:16" x14ac:dyDescent="0.3">
      <c r="A66" s="3">
        <v>64</v>
      </c>
      <c r="B66" s="4">
        <v>0.6</v>
      </c>
      <c r="C66" s="4">
        <v>0.64</v>
      </c>
      <c r="D66" s="4">
        <v>0.68</v>
      </c>
      <c r="E66" s="5">
        <v>0.73</v>
      </c>
      <c r="F66" s="4">
        <v>0.78</v>
      </c>
      <c r="G66" s="4">
        <v>0.88</v>
      </c>
      <c r="H66" s="4">
        <v>0.99</v>
      </c>
      <c r="I66" s="4">
        <v>1.1100000000000001</v>
      </c>
      <c r="J66" s="4">
        <v>1.23</v>
      </c>
      <c r="K66" s="5">
        <v>1.31</v>
      </c>
      <c r="L66" s="4">
        <v>1.38</v>
      </c>
      <c r="M66" s="4">
        <v>1.46</v>
      </c>
      <c r="N66" s="4">
        <v>1.51</v>
      </c>
      <c r="O66" s="4">
        <v>1.58</v>
      </c>
      <c r="P66" s="4">
        <v>1.64</v>
      </c>
    </row>
    <row r="67" spans="1:16" x14ac:dyDescent="0.3">
      <c r="A67" s="3">
        <v>65</v>
      </c>
      <c r="B67" s="4">
        <v>0.61</v>
      </c>
      <c r="C67" s="4">
        <v>0.64</v>
      </c>
      <c r="D67" s="4">
        <v>0.69</v>
      </c>
      <c r="E67" s="5">
        <v>0.73</v>
      </c>
      <c r="F67" s="4">
        <v>0.78</v>
      </c>
      <c r="G67" s="4">
        <v>0.88</v>
      </c>
      <c r="H67" s="4">
        <v>0.99</v>
      </c>
      <c r="I67" s="4">
        <v>1.1100000000000001</v>
      </c>
      <c r="J67" s="4">
        <v>1.23</v>
      </c>
      <c r="K67" s="5">
        <v>1.3</v>
      </c>
      <c r="L67" s="4">
        <v>1.37</v>
      </c>
      <c r="M67" s="4">
        <v>1.45</v>
      </c>
      <c r="N67" s="4">
        <v>1.51</v>
      </c>
      <c r="O67" s="4">
        <v>1.58</v>
      </c>
      <c r="P67" s="4">
        <v>1.63</v>
      </c>
    </row>
    <row r="68" spans="1:16" x14ac:dyDescent="0.3">
      <c r="A68" s="3">
        <v>66</v>
      </c>
      <c r="B68" s="4">
        <v>0.61</v>
      </c>
      <c r="C68" s="4">
        <v>0.64</v>
      </c>
      <c r="D68" s="4">
        <v>0.69</v>
      </c>
      <c r="E68" s="5">
        <v>0.73</v>
      </c>
      <c r="F68" s="4">
        <v>0.78</v>
      </c>
      <c r="G68" s="4">
        <v>0.88</v>
      </c>
      <c r="H68" s="4">
        <v>0.99</v>
      </c>
      <c r="I68" s="4">
        <v>1.1100000000000001</v>
      </c>
      <c r="J68" s="4">
        <v>1.23</v>
      </c>
      <c r="K68" s="5">
        <v>1.3</v>
      </c>
      <c r="L68" s="4">
        <v>1.37</v>
      </c>
      <c r="M68" s="4">
        <v>1.45</v>
      </c>
      <c r="N68" s="4">
        <v>1.51</v>
      </c>
      <c r="O68" s="4">
        <v>1.57</v>
      </c>
      <c r="P68" s="4">
        <v>1.63</v>
      </c>
    </row>
    <row r="69" spans="1:16" x14ac:dyDescent="0.3">
      <c r="A69" s="3">
        <v>67</v>
      </c>
      <c r="B69" s="4">
        <v>0.61</v>
      </c>
      <c r="C69" s="4">
        <v>0.64</v>
      </c>
      <c r="D69" s="4">
        <v>0.69</v>
      </c>
      <c r="E69" s="5">
        <v>0.73</v>
      </c>
      <c r="F69" s="4">
        <v>0.79</v>
      </c>
      <c r="G69" s="4">
        <v>0.88</v>
      </c>
      <c r="H69" s="4">
        <v>0.99</v>
      </c>
      <c r="I69" s="4">
        <v>1.1100000000000001</v>
      </c>
      <c r="J69" s="4">
        <v>1.23</v>
      </c>
      <c r="K69" s="5">
        <v>1.3</v>
      </c>
      <c r="L69" s="4">
        <v>1.37</v>
      </c>
      <c r="M69" s="4">
        <v>1.45</v>
      </c>
      <c r="N69" s="4">
        <v>1.5</v>
      </c>
      <c r="O69" s="4">
        <v>1.57</v>
      </c>
      <c r="P69" s="4">
        <v>1.62</v>
      </c>
    </row>
    <row r="70" spans="1:16" x14ac:dyDescent="0.3">
      <c r="A70" s="3">
        <v>68</v>
      </c>
      <c r="B70" s="4">
        <v>0.61</v>
      </c>
      <c r="C70" s="4">
        <v>0.64</v>
      </c>
      <c r="D70" s="4">
        <v>0.69</v>
      </c>
      <c r="E70" s="5">
        <v>0.74</v>
      </c>
      <c r="F70" s="4">
        <v>0.79</v>
      </c>
      <c r="G70" s="4">
        <v>0.88</v>
      </c>
      <c r="H70" s="4">
        <v>0.99</v>
      </c>
      <c r="I70" s="4">
        <v>1.1100000000000001</v>
      </c>
      <c r="J70" s="4">
        <v>1.23</v>
      </c>
      <c r="K70" s="5">
        <v>1.3</v>
      </c>
      <c r="L70" s="4">
        <v>1.36</v>
      </c>
      <c r="M70" s="4">
        <v>1.44</v>
      </c>
      <c r="N70" s="4">
        <v>1.5</v>
      </c>
      <c r="O70" s="4">
        <v>1.57</v>
      </c>
      <c r="P70" s="4">
        <v>1.61</v>
      </c>
    </row>
    <row r="71" spans="1:16" x14ac:dyDescent="0.3">
      <c r="A71" s="3">
        <v>69</v>
      </c>
      <c r="B71" s="4">
        <v>0.62</v>
      </c>
      <c r="C71" s="4">
        <v>0.65</v>
      </c>
      <c r="D71" s="4">
        <v>0.69</v>
      </c>
      <c r="E71" s="5">
        <v>0.74</v>
      </c>
      <c r="F71" s="4">
        <v>0.79</v>
      </c>
      <c r="G71" s="4">
        <v>0.88</v>
      </c>
      <c r="H71" s="4">
        <v>0.99</v>
      </c>
      <c r="I71" s="4">
        <v>1.1100000000000001</v>
      </c>
      <c r="J71" s="4">
        <v>1.22</v>
      </c>
      <c r="K71" s="5">
        <v>1.3</v>
      </c>
      <c r="L71" s="4">
        <v>1.36</v>
      </c>
      <c r="M71" s="4">
        <v>1.44</v>
      </c>
      <c r="N71" s="4">
        <v>1.49</v>
      </c>
      <c r="O71" s="4">
        <v>1.56</v>
      </c>
      <c r="P71" s="4">
        <v>1.61</v>
      </c>
    </row>
    <row r="72" spans="1:16" x14ac:dyDescent="0.3">
      <c r="A72" s="3">
        <v>70</v>
      </c>
      <c r="B72" s="4">
        <v>0.62</v>
      </c>
      <c r="C72" s="4">
        <v>0.65</v>
      </c>
      <c r="D72" s="4">
        <v>0.7</v>
      </c>
      <c r="E72" s="5">
        <v>0.74</v>
      </c>
      <c r="F72" s="4">
        <v>0.79</v>
      </c>
      <c r="G72" s="4">
        <v>0.88</v>
      </c>
      <c r="H72" s="4">
        <v>0.99</v>
      </c>
      <c r="I72" s="4">
        <v>1.1100000000000001</v>
      </c>
      <c r="J72" s="4">
        <v>1.22</v>
      </c>
      <c r="K72" s="5">
        <v>1.29</v>
      </c>
      <c r="L72" s="4">
        <v>1.36</v>
      </c>
      <c r="M72" s="4">
        <v>1.43</v>
      </c>
      <c r="N72" s="4">
        <v>1.49</v>
      </c>
      <c r="O72" s="4">
        <v>1.56</v>
      </c>
      <c r="P72" s="4">
        <v>1.6</v>
      </c>
    </row>
    <row r="73" spans="1:16" x14ac:dyDescent="0.3">
      <c r="A73" s="3">
        <v>71</v>
      </c>
      <c r="B73" s="4">
        <v>0.62</v>
      </c>
      <c r="C73" s="4">
        <v>0.65</v>
      </c>
      <c r="D73" s="4">
        <v>0.7</v>
      </c>
      <c r="E73" s="5">
        <v>0.74</v>
      </c>
      <c r="F73" s="4">
        <v>0.79</v>
      </c>
      <c r="G73" s="4">
        <v>0.88</v>
      </c>
      <c r="H73" s="4">
        <v>0.99</v>
      </c>
      <c r="I73" s="4">
        <v>1.1100000000000001</v>
      </c>
      <c r="J73" s="4">
        <v>1.22</v>
      </c>
      <c r="K73" s="5">
        <v>1.29</v>
      </c>
      <c r="L73" s="4">
        <v>1.35</v>
      </c>
      <c r="M73" s="4">
        <v>1.43</v>
      </c>
      <c r="N73" s="4">
        <v>1.48</v>
      </c>
      <c r="O73" s="4">
        <v>1.55</v>
      </c>
      <c r="P73" s="4">
        <v>1.6</v>
      </c>
    </row>
    <row r="74" spans="1:16" x14ac:dyDescent="0.3">
      <c r="A74" s="3">
        <v>72</v>
      </c>
      <c r="B74" s="4">
        <v>0.62</v>
      </c>
      <c r="C74" s="4">
        <v>0.65</v>
      </c>
      <c r="D74" s="4">
        <v>0.7</v>
      </c>
      <c r="E74" s="5">
        <v>0.74</v>
      </c>
      <c r="F74" s="4">
        <v>0.79</v>
      </c>
      <c r="G74" s="4">
        <v>0.88</v>
      </c>
      <c r="H74" s="4">
        <v>0.99</v>
      </c>
      <c r="I74" s="4">
        <v>1.1100000000000001</v>
      </c>
      <c r="J74" s="4">
        <v>1.22</v>
      </c>
      <c r="K74" s="5">
        <v>1.29</v>
      </c>
      <c r="L74" s="4">
        <v>1.35</v>
      </c>
      <c r="M74" s="4">
        <v>1.43</v>
      </c>
      <c r="N74" s="4">
        <v>1.48</v>
      </c>
      <c r="O74" s="4">
        <v>1.55</v>
      </c>
      <c r="P74" s="4">
        <v>1.59</v>
      </c>
    </row>
    <row r="75" spans="1:16" x14ac:dyDescent="0.3">
      <c r="A75" s="3">
        <v>73</v>
      </c>
      <c r="B75" s="4">
        <v>0.63</v>
      </c>
      <c r="C75" s="4">
        <v>0.66</v>
      </c>
      <c r="D75" s="4">
        <v>0.7</v>
      </c>
      <c r="E75" s="5">
        <v>0.74</v>
      </c>
      <c r="F75" s="4">
        <v>0.79</v>
      </c>
      <c r="G75" s="4">
        <v>0.88</v>
      </c>
      <c r="H75" s="4">
        <v>0.99</v>
      </c>
      <c r="I75" s="4">
        <v>1.1100000000000001</v>
      </c>
      <c r="J75" s="4">
        <v>1.22</v>
      </c>
      <c r="K75" s="5">
        <v>1.29</v>
      </c>
      <c r="L75" s="4">
        <v>1.35</v>
      </c>
      <c r="M75" s="4">
        <v>1.42</v>
      </c>
      <c r="N75" s="4">
        <v>1.48</v>
      </c>
      <c r="O75" s="4">
        <v>1.54</v>
      </c>
      <c r="P75" s="4">
        <v>1.59</v>
      </c>
    </row>
    <row r="76" spans="1:16" x14ac:dyDescent="0.3">
      <c r="A76" s="3">
        <v>74</v>
      </c>
      <c r="B76" s="4">
        <v>0.63</v>
      </c>
      <c r="C76" s="4">
        <v>0.66</v>
      </c>
      <c r="D76" s="4">
        <v>0.7</v>
      </c>
      <c r="E76" s="5">
        <v>0.75</v>
      </c>
      <c r="F76" s="4">
        <v>0.8</v>
      </c>
      <c r="G76" s="4">
        <v>0.88</v>
      </c>
      <c r="H76" s="4">
        <v>0.99</v>
      </c>
      <c r="I76" s="4">
        <v>1.1100000000000001</v>
      </c>
      <c r="J76" s="4">
        <v>1.22</v>
      </c>
      <c r="K76" s="5">
        <v>1.28</v>
      </c>
      <c r="L76" s="4">
        <v>1.35</v>
      </c>
      <c r="M76" s="4">
        <v>1.42</v>
      </c>
      <c r="N76" s="4">
        <v>1.47</v>
      </c>
      <c r="O76" s="4">
        <v>1.54</v>
      </c>
      <c r="P76" s="4">
        <v>1.59</v>
      </c>
    </row>
    <row r="77" spans="1:16" x14ac:dyDescent="0.3">
      <c r="A77" s="3">
        <v>75</v>
      </c>
      <c r="B77" s="4">
        <v>0.63</v>
      </c>
      <c r="C77" s="4">
        <v>0.66</v>
      </c>
      <c r="D77" s="4">
        <v>0.71</v>
      </c>
      <c r="E77" s="5">
        <v>0.75</v>
      </c>
      <c r="F77" s="4">
        <v>0.8</v>
      </c>
      <c r="G77" s="4">
        <v>0.89</v>
      </c>
      <c r="H77" s="4">
        <v>0.99</v>
      </c>
      <c r="I77" s="4">
        <v>1.1000000000000001</v>
      </c>
      <c r="J77" s="4">
        <v>1.21</v>
      </c>
      <c r="K77" s="5">
        <v>1.28</v>
      </c>
      <c r="L77" s="4">
        <v>1.34</v>
      </c>
      <c r="M77" s="4">
        <v>1.42</v>
      </c>
      <c r="N77" s="4">
        <v>1.47</v>
      </c>
      <c r="O77" s="4">
        <v>1.54</v>
      </c>
      <c r="P77" s="4">
        <v>1.58</v>
      </c>
    </row>
    <row r="78" spans="1:16" x14ac:dyDescent="0.3">
      <c r="A78" s="3">
        <v>76</v>
      </c>
      <c r="B78" s="4">
        <v>0.63</v>
      </c>
      <c r="C78" s="4">
        <v>0.66</v>
      </c>
      <c r="D78" s="4">
        <v>0.71</v>
      </c>
      <c r="E78" s="5">
        <v>0.75</v>
      </c>
      <c r="F78" s="4">
        <v>0.8</v>
      </c>
      <c r="G78" s="4">
        <v>0.89</v>
      </c>
      <c r="H78" s="4">
        <v>0.99</v>
      </c>
      <c r="I78" s="4">
        <v>1.1000000000000001</v>
      </c>
      <c r="J78" s="4">
        <v>1.21</v>
      </c>
      <c r="K78" s="5">
        <v>1.28</v>
      </c>
      <c r="L78" s="4">
        <v>1.34</v>
      </c>
      <c r="M78" s="4">
        <v>1.42</v>
      </c>
      <c r="N78" s="4">
        <v>1.47</v>
      </c>
      <c r="O78" s="4">
        <v>1.53</v>
      </c>
      <c r="P78" s="4">
        <v>1.58</v>
      </c>
    </row>
    <row r="79" spans="1:16" x14ac:dyDescent="0.3">
      <c r="A79" s="3">
        <v>77</v>
      </c>
      <c r="B79" s="4">
        <v>0.63</v>
      </c>
      <c r="C79" s="4">
        <v>0.66</v>
      </c>
      <c r="D79" s="4">
        <v>0.71</v>
      </c>
      <c r="E79" s="5">
        <v>0.75</v>
      </c>
      <c r="F79" s="4">
        <v>0.8</v>
      </c>
      <c r="G79" s="4">
        <v>0.89</v>
      </c>
      <c r="H79" s="4">
        <v>0.99</v>
      </c>
      <c r="I79" s="4">
        <v>1.1000000000000001</v>
      </c>
      <c r="J79" s="4">
        <v>1.21</v>
      </c>
      <c r="K79" s="5">
        <v>1.28</v>
      </c>
      <c r="L79" s="4">
        <v>1.34</v>
      </c>
      <c r="M79" s="4">
        <v>1.41</v>
      </c>
      <c r="N79" s="4">
        <v>1.46</v>
      </c>
      <c r="O79" s="4">
        <v>1.53</v>
      </c>
      <c r="P79" s="4">
        <v>1.57</v>
      </c>
    </row>
    <row r="80" spans="1:16" x14ac:dyDescent="0.3">
      <c r="A80" s="3">
        <v>78</v>
      </c>
      <c r="B80" s="4">
        <v>0.64</v>
      </c>
      <c r="C80" s="4">
        <v>0.67</v>
      </c>
      <c r="D80" s="4">
        <v>0.71</v>
      </c>
      <c r="E80" s="5">
        <v>0.75</v>
      </c>
      <c r="F80" s="4">
        <v>0.8</v>
      </c>
      <c r="G80" s="4">
        <v>0.89</v>
      </c>
      <c r="H80" s="4">
        <v>0.99</v>
      </c>
      <c r="I80" s="4">
        <v>1.1000000000000001</v>
      </c>
      <c r="J80" s="4">
        <v>1.21</v>
      </c>
      <c r="K80" s="5">
        <v>1.28</v>
      </c>
      <c r="L80" s="4">
        <v>1.34</v>
      </c>
      <c r="M80" s="4">
        <v>1.41</v>
      </c>
      <c r="N80" s="4">
        <v>1.46</v>
      </c>
      <c r="O80" s="4">
        <v>1.52</v>
      </c>
      <c r="P80" s="4">
        <v>1.57</v>
      </c>
    </row>
    <row r="81" spans="1:16" x14ac:dyDescent="0.3">
      <c r="A81" s="3">
        <v>79</v>
      </c>
      <c r="B81" s="4">
        <v>0.64</v>
      </c>
      <c r="C81" s="4">
        <v>0.67</v>
      </c>
      <c r="D81" s="4">
        <v>0.71</v>
      </c>
      <c r="E81" s="5">
        <v>0.75</v>
      </c>
      <c r="F81" s="4">
        <v>0.8</v>
      </c>
      <c r="G81" s="4">
        <v>0.89</v>
      </c>
      <c r="H81" s="4">
        <v>0.99</v>
      </c>
      <c r="I81" s="4">
        <v>1.1000000000000001</v>
      </c>
      <c r="J81" s="4">
        <v>1.21</v>
      </c>
      <c r="K81" s="5">
        <v>1.28</v>
      </c>
      <c r="L81" s="4">
        <v>1.34</v>
      </c>
      <c r="M81" s="4">
        <v>1.41</v>
      </c>
      <c r="N81" s="4">
        <v>1.46</v>
      </c>
      <c r="O81" s="4">
        <v>1.52</v>
      </c>
      <c r="P81" s="4">
        <v>1.56</v>
      </c>
    </row>
    <row r="82" spans="1:16" x14ac:dyDescent="0.3">
      <c r="A82" s="3">
        <v>80</v>
      </c>
      <c r="B82" s="4">
        <v>0.64</v>
      </c>
      <c r="C82" s="4">
        <v>0.67</v>
      </c>
      <c r="D82" s="4">
        <v>0.71</v>
      </c>
      <c r="E82" s="5">
        <v>0.75</v>
      </c>
      <c r="F82" s="4">
        <v>0.8</v>
      </c>
      <c r="G82" s="4">
        <v>0.89</v>
      </c>
      <c r="H82" s="4">
        <v>0.99</v>
      </c>
      <c r="I82" s="4">
        <v>1.1000000000000001</v>
      </c>
      <c r="J82" s="4">
        <v>1.21</v>
      </c>
      <c r="K82" s="5">
        <v>1.27</v>
      </c>
      <c r="L82" s="4">
        <v>1.33</v>
      </c>
      <c r="M82" s="4">
        <v>1.4</v>
      </c>
      <c r="N82" s="4">
        <v>1.45</v>
      </c>
      <c r="O82" s="4">
        <v>1.52</v>
      </c>
      <c r="P82" s="4">
        <v>1.56</v>
      </c>
    </row>
    <row r="83" spans="1:16" x14ac:dyDescent="0.3">
      <c r="A83" s="3">
        <v>81</v>
      </c>
      <c r="B83" s="4">
        <v>0.64</v>
      </c>
      <c r="C83" s="4">
        <v>0.67</v>
      </c>
      <c r="D83" s="4">
        <v>0.72</v>
      </c>
      <c r="E83" s="5">
        <v>0.76</v>
      </c>
      <c r="F83" s="4">
        <v>0.8</v>
      </c>
      <c r="G83" s="4">
        <v>0.89</v>
      </c>
      <c r="H83" s="4">
        <v>0.99</v>
      </c>
      <c r="I83" s="4">
        <v>1.1000000000000001</v>
      </c>
      <c r="J83" s="4">
        <v>1.21</v>
      </c>
      <c r="K83" s="5">
        <v>1.27</v>
      </c>
      <c r="L83" s="4">
        <v>1.33</v>
      </c>
      <c r="M83" s="4">
        <v>1.4</v>
      </c>
      <c r="N83" s="4">
        <v>1.45</v>
      </c>
      <c r="O83" s="4">
        <v>1.51</v>
      </c>
      <c r="P83" s="4">
        <v>1.56</v>
      </c>
    </row>
    <row r="84" spans="1:16" x14ac:dyDescent="0.3">
      <c r="A84" s="3">
        <v>82</v>
      </c>
      <c r="B84" s="4">
        <v>0.64</v>
      </c>
      <c r="C84" s="4">
        <v>0.67</v>
      </c>
      <c r="D84" s="4">
        <v>0.72</v>
      </c>
      <c r="E84" s="5">
        <v>0.76</v>
      </c>
      <c r="F84" s="4">
        <v>0.81</v>
      </c>
      <c r="G84" s="4">
        <v>0.89</v>
      </c>
      <c r="H84" s="4">
        <v>0.99</v>
      </c>
      <c r="I84" s="4">
        <v>1.1000000000000001</v>
      </c>
      <c r="J84" s="4">
        <v>1.2</v>
      </c>
      <c r="K84" s="5">
        <v>1.27</v>
      </c>
      <c r="L84" s="4">
        <v>1.33</v>
      </c>
      <c r="M84" s="4">
        <v>1.4</v>
      </c>
      <c r="N84" s="4">
        <v>1.45</v>
      </c>
      <c r="O84" s="4">
        <v>1.51</v>
      </c>
      <c r="P84" s="4">
        <v>1.55</v>
      </c>
    </row>
    <row r="85" spans="1:16" x14ac:dyDescent="0.3">
      <c r="A85" s="3">
        <v>83</v>
      </c>
      <c r="B85" s="4">
        <v>0.65</v>
      </c>
      <c r="C85" s="4">
        <v>0.67</v>
      </c>
      <c r="D85" s="4">
        <v>0.72</v>
      </c>
      <c r="E85" s="5">
        <v>0.76</v>
      </c>
      <c r="F85" s="4">
        <v>0.81</v>
      </c>
      <c r="G85" s="4">
        <v>0.89</v>
      </c>
      <c r="H85" s="4">
        <v>0.99</v>
      </c>
      <c r="I85" s="4">
        <v>1.1000000000000001</v>
      </c>
      <c r="J85" s="4">
        <v>1.2</v>
      </c>
      <c r="K85" s="5">
        <v>1.27</v>
      </c>
      <c r="L85" s="4">
        <v>1.33</v>
      </c>
      <c r="M85" s="4">
        <v>1.4</v>
      </c>
      <c r="N85" s="4">
        <v>1.44</v>
      </c>
      <c r="O85" s="4">
        <v>1.51</v>
      </c>
      <c r="P85" s="4">
        <v>1.55</v>
      </c>
    </row>
    <row r="86" spans="1:16" x14ac:dyDescent="0.3">
      <c r="A86" s="3">
        <v>84</v>
      </c>
      <c r="B86" s="4">
        <v>0.65</v>
      </c>
      <c r="C86" s="4">
        <v>0.68</v>
      </c>
      <c r="D86" s="4">
        <v>0.72</v>
      </c>
      <c r="E86" s="5">
        <v>0.76</v>
      </c>
      <c r="F86" s="4">
        <v>0.81</v>
      </c>
      <c r="G86" s="4">
        <v>0.89</v>
      </c>
      <c r="H86" s="4">
        <v>0.99</v>
      </c>
      <c r="I86" s="4">
        <v>1.1000000000000001</v>
      </c>
      <c r="J86" s="4">
        <v>1.2</v>
      </c>
      <c r="K86" s="5">
        <v>1.27</v>
      </c>
      <c r="L86" s="4">
        <v>1.32</v>
      </c>
      <c r="M86" s="4">
        <v>1.39</v>
      </c>
      <c r="N86" s="4">
        <v>1.44</v>
      </c>
      <c r="O86" s="4">
        <v>1.5</v>
      </c>
      <c r="P86" s="4">
        <v>1.55</v>
      </c>
    </row>
    <row r="87" spans="1:16" x14ac:dyDescent="0.3">
      <c r="A87" s="3">
        <v>85</v>
      </c>
      <c r="B87" s="4">
        <v>0.65</v>
      </c>
      <c r="C87" s="4">
        <v>0.68</v>
      </c>
      <c r="D87" s="4">
        <v>0.72</v>
      </c>
      <c r="E87" s="5">
        <v>0.76</v>
      </c>
      <c r="F87" s="4">
        <v>0.81</v>
      </c>
      <c r="G87" s="4">
        <v>0.89</v>
      </c>
      <c r="H87" s="4">
        <v>0.99</v>
      </c>
      <c r="I87" s="4">
        <v>1.1000000000000001</v>
      </c>
      <c r="J87" s="4">
        <v>1.2</v>
      </c>
      <c r="K87" s="5">
        <v>1.26</v>
      </c>
      <c r="L87" s="4">
        <v>1.32</v>
      </c>
      <c r="M87" s="4">
        <v>1.39</v>
      </c>
      <c r="N87" s="4">
        <v>1.44</v>
      </c>
      <c r="O87" s="4">
        <v>1.5</v>
      </c>
      <c r="P87" s="4">
        <v>1.54</v>
      </c>
    </row>
    <row r="88" spans="1:16" x14ac:dyDescent="0.3">
      <c r="A88" s="3">
        <v>86</v>
      </c>
      <c r="B88" s="4">
        <v>0.65</v>
      </c>
      <c r="C88" s="4">
        <v>0.68</v>
      </c>
      <c r="D88" s="4">
        <v>0.72</v>
      </c>
      <c r="E88" s="5">
        <v>0.76</v>
      </c>
      <c r="F88" s="4">
        <v>0.81</v>
      </c>
      <c r="G88" s="4">
        <v>0.89</v>
      </c>
      <c r="H88" s="4">
        <v>0.99</v>
      </c>
      <c r="I88" s="4">
        <v>1.1000000000000001</v>
      </c>
      <c r="J88" s="4">
        <v>1.2</v>
      </c>
      <c r="K88" s="5">
        <v>1.26</v>
      </c>
      <c r="L88" s="4">
        <v>1.32</v>
      </c>
      <c r="M88" s="4">
        <v>1.39</v>
      </c>
      <c r="N88" s="4">
        <v>1.44</v>
      </c>
      <c r="O88" s="4">
        <v>1.5</v>
      </c>
      <c r="P88" s="4">
        <v>1.54</v>
      </c>
    </row>
    <row r="89" spans="1:16" x14ac:dyDescent="0.3">
      <c r="A89" s="3">
        <v>87</v>
      </c>
      <c r="B89" s="4">
        <v>0.65</v>
      </c>
      <c r="C89" s="4">
        <v>0.68</v>
      </c>
      <c r="D89" s="4">
        <v>0.73</v>
      </c>
      <c r="E89" s="5">
        <v>0.76</v>
      </c>
      <c r="F89" s="4">
        <v>0.81</v>
      </c>
      <c r="G89" s="4">
        <v>0.89</v>
      </c>
      <c r="H89" s="4">
        <v>0.99</v>
      </c>
      <c r="I89" s="4">
        <v>1.1000000000000001</v>
      </c>
      <c r="J89" s="4">
        <v>1.2</v>
      </c>
      <c r="K89" s="5">
        <v>1.26</v>
      </c>
      <c r="L89" s="4">
        <v>1.32</v>
      </c>
      <c r="M89" s="4">
        <v>1.39</v>
      </c>
      <c r="N89" s="4">
        <v>1.43</v>
      </c>
      <c r="O89" s="4">
        <v>1.49</v>
      </c>
      <c r="P89" s="4">
        <v>1.53</v>
      </c>
    </row>
    <row r="90" spans="1:16" x14ac:dyDescent="0.3">
      <c r="A90" s="3">
        <v>88</v>
      </c>
      <c r="B90" s="4">
        <v>0.65</v>
      </c>
      <c r="C90" s="4">
        <v>0.68</v>
      </c>
      <c r="D90" s="4">
        <v>0.73</v>
      </c>
      <c r="E90" s="5">
        <v>0.77</v>
      </c>
      <c r="F90" s="4">
        <v>0.81</v>
      </c>
      <c r="G90" s="4">
        <v>0.89</v>
      </c>
      <c r="H90" s="4">
        <v>0.99</v>
      </c>
      <c r="I90" s="4">
        <v>1.1000000000000001</v>
      </c>
      <c r="J90" s="4">
        <v>1.2</v>
      </c>
      <c r="K90" s="5">
        <v>1.26</v>
      </c>
      <c r="L90" s="4">
        <v>1.32</v>
      </c>
      <c r="M90" s="4">
        <v>1.38</v>
      </c>
      <c r="N90" s="4">
        <v>1.43</v>
      </c>
      <c r="O90" s="4">
        <v>1.49</v>
      </c>
      <c r="P90" s="4">
        <v>1.53</v>
      </c>
    </row>
    <row r="91" spans="1:16" x14ac:dyDescent="0.3">
      <c r="A91" s="3">
        <v>89</v>
      </c>
      <c r="B91" s="4">
        <v>0.66</v>
      </c>
      <c r="C91" s="4">
        <v>0.68</v>
      </c>
      <c r="D91" s="4">
        <v>0.73</v>
      </c>
      <c r="E91" s="5">
        <v>0.77</v>
      </c>
      <c r="F91" s="4">
        <v>0.81</v>
      </c>
      <c r="G91" s="4">
        <v>0.9</v>
      </c>
      <c r="H91" s="4">
        <v>0.99</v>
      </c>
      <c r="I91" s="4">
        <v>1.1000000000000001</v>
      </c>
      <c r="J91" s="4">
        <v>1.2</v>
      </c>
      <c r="K91" s="5">
        <v>1.26</v>
      </c>
      <c r="L91" s="4">
        <v>1.31</v>
      </c>
      <c r="M91" s="4">
        <v>1.38</v>
      </c>
      <c r="N91" s="4">
        <v>1.43</v>
      </c>
      <c r="O91" s="4">
        <v>1.49</v>
      </c>
      <c r="P91" s="4">
        <v>1.53</v>
      </c>
    </row>
    <row r="92" spans="1:16" x14ac:dyDescent="0.3">
      <c r="A92" s="3">
        <v>90</v>
      </c>
      <c r="B92" s="4">
        <v>0.66</v>
      </c>
      <c r="C92" s="4">
        <v>0.69</v>
      </c>
      <c r="D92" s="4">
        <v>0.73</v>
      </c>
      <c r="E92" s="5">
        <v>0.77</v>
      </c>
      <c r="F92" s="4">
        <v>0.81</v>
      </c>
      <c r="G92" s="4">
        <v>0.9</v>
      </c>
      <c r="H92" s="4">
        <v>0.99</v>
      </c>
      <c r="I92" s="4">
        <v>1.1000000000000001</v>
      </c>
      <c r="J92" s="4">
        <v>1.2</v>
      </c>
      <c r="K92" s="5">
        <v>1.26</v>
      </c>
      <c r="L92" s="4">
        <v>1.31</v>
      </c>
      <c r="M92" s="4">
        <v>1.38</v>
      </c>
      <c r="N92" s="4">
        <v>1.43</v>
      </c>
      <c r="O92" s="4">
        <v>1.48</v>
      </c>
      <c r="P92" s="4">
        <v>1.52</v>
      </c>
    </row>
    <row r="93" spans="1:16" x14ac:dyDescent="0.3">
      <c r="A93" s="3">
        <v>91</v>
      </c>
      <c r="B93" s="4">
        <v>0.66</v>
      </c>
      <c r="C93" s="4">
        <v>0.69</v>
      </c>
      <c r="D93" s="4">
        <v>0.73</v>
      </c>
      <c r="E93" s="5">
        <v>0.77</v>
      </c>
      <c r="F93" s="4">
        <v>0.82</v>
      </c>
      <c r="G93" s="4">
        <v>0.9</v>
      </c>
      <c r="H93" s="4">
        <v>0.99</v>
      </c>
      <c r="I93" s="4">
        <v>1.1000000000000001</v>
      </c>
      <c r="J93" s="4">
        <v>1.19</v>
      </c>
      <c r="K93" s="5">
        <v>1.26</v>
      </c>
      <c r="L93" s="4">
        <v>1.31</v>
      </c>
      <c r="M93" s="4">
        <v>1.38</v>
      </c>
      <c r="N93" s="4">
        <v>1.42</v>
      </c>
      <c r="O93" s="4">
        <v>1.48</v>
      </c>
      <c r="P93" s="4">
        <v>1.52</v>
      </c>
    </row>
    <row r="94" spans="1:16" x14ac:dyDescent="0.3">
      <c r="A94" s="3">
        <v>92</v>
      </c>
      <c r="B94" s="4">
        <v>0.66</v>
      </c>
      <c r="C94" s="4">
        <v>0.69</v>
      </c>
      <c r="D94" s="4">
        <v>0.73</v>
      </c>
      <c r="E94" s="5">
        <v>0.77</v>
      </c>
      <c r="F94" s="4">
        <v>0.82</v>
      </c>
      <c r="G94" s="4">
        <v>0.9</v>
      </c>
      <c r="H94" s="4">
        <v>0.99</v>
      </c>
      <c r="I94" s="4">
        <v>1.1000000000000001</v>
      </c>
      <c r="J94" s="4">
        <v>1.19</v>
      </c>
      <c r="K94" s="5">
        <v>1.25</v>
      </c>
      <c r="L94" s="4">
        <v>1.31</v>
      </c>
      <c r="M94" s="4">
        <v>1.37</v>
      </c>
      <c r="N94" s="4">
        <v>1.42</v>
      </c>
      <c r="O94" s="4">
        <v>1.48</v>
      </c>
      <c r="P94" s="4">
        <v>1.52</v>
      </c>
    </row>
    <row r="95" spans="1:16" x14ac:dyDescent="0.3">
      <c r="A95" s="3">
        <v>93</v>
      </c>
      <c r="B95" s="4">
        <v>0.66</v>
      </c>
      <c r="C95" s="4">
        <v>0.69</v>
      </c>
      <c r="D95" s="4">
        <v>0.73</v>
      </c>
      <c r="E95" s="5">
        <v>0.77</v>
      </c>
      <c r="F95" s="4">
        <v>0.82</v>
      </c>
      <c r="G95" s="4">
        <v>0.9</v>
      </c>
      <c r="H95" s="4">
        <v>0.99</v>
      </c>
      <c r="I95" s="4">
        <v>1.0900000000000001</v>
      </c>
      <c r="J95" s="4">
        <v>1.19</v>
      </c>
      <c r="K95" s="5">
        <v>1.25</v>
      </c>
      <c r="L95" s="4">
        <v>1.31</v>
      </c>
      <c r="M95" s="4">
        <v>1.37</v>
      </c>
      <c r="N95" s="4">
        <v>1.42</v>
      </c>
      <c r="O95" s="4">
        <v>1.47</v>
      </c>
      <c r="P95" s="4">
        <v>1.51</v>
      </c>
    </row>
    <row r="96" spans="1:16" x14ac:dyDescent="0.3">
      <c r="A96" s="3">
        <v>94</v>
      </c>
      <c r="B96" s="4">
        <v>0.66</v>
      </c>
      <c r="C96" s="4">
        <v>0.69</v>
      </c>
      <c r="D96" s="4">
        <v>0.73</v>
      </c>
      <c r="E96" s="5">
        <v>0.77</v>
      </c>
      <c r="F96" s="4">
        <v>0.82</v>
      </c>
      <c r="G96" s="4">
        <v>0.9</v>
      </c>
      <c r="H96" s="4">
        <v>0.99</v>
      </c>
      <c r="I96" s="4">
        <v>1.0900000000000001</v>
      </c>
      <c r="J96" s="4">
        <v>1.19</v>
      </c>
      <c r="K96" s="5">
        <v>1.25</v>
      </c>
      <c r="L96" s="4">
        <v>1.31</v>
      </c>
      <c r="M96" s="4">
        <v>1.37</v>
      </c>
      <c r="N96" s="4">
        <v>1.42</v>
      </c>
      <c r="O96" s="4">
        <v>1.47</v>
      </c>
      <c r="P96" s="4">
        <v>1.51</v>
      </c>
    </row>
    <row r="97" spans="1:16" x14ac:dyDescent="0.3">
      <c r="A97" s="3">
        <v>95</v>
      </c>
      <c r="B97" s="4">
        <v>0.67</v>
      </c>
      <c r="C97" s="4">
        <v>0.69</v>
      </c>
      <c r="D97" s="4">
        <v>0.74</v>
      </c>
      <c r="E97" s="5">
        <v>0.77</v>
      </c>
      <c r="F97" s="4">
        <v>0.82</v>
      </c>
      <c r="G97" s="4">
        <v>0.9</v>
      </c>
      <c r="H97" s="4">
        <v>0.99</v>
      </c>
      <c r="I97" s="4">
        <v>1.0900000000000001</v>
      </c>
      <c r="J97" s="4">
        <v>1.19</v>
      </c>
      <c r="K97" s="5">
        <v>1.25</v>
      </c>
      <c r="L97" s="4">
        <v>1.3</v>
      </c>
      <c r="M97" s="4">
        <v>1.37</v>
      </c>
      <c r="N97" s="4">
        <v>1.41</v>
      </c>
      <c r="O97" s="4">
        <v>1.47</v>
      </c>
      <c r="P97" s="4">
        <v>1.51</v>
      </c>
    </row>
    <row r="98" spans="1:16" x14ac:dyDescent="0.3">
      <c r="A98" s="3">
        <v>96</v>
      </c>
      <c r="B98" s="4">
        <v>0.67</v>
      </c>
      <c r="C98" s="4">
        <v>0.7</v>
      </c>
      <c r="D98" s="4">
        <v>0.74</v>
      </c>
      <c r="E98" s="5">
        <v>0.78</v>
      </c>
      <c r="F98" s="4">
        <v>0.82</v>
      </c>
      <c r="G98" s="4">
        <v>0.9</v>
      </c>
      <c r="H98" s="4">
        <v>0.99</v>
      </c>
      <c r="I98" s="4">
        <v>1.0900000000000001</v>
      </c>
      <c r="J98" s="4">
        <v>1.19</v>
      </c>
      <c r="K98" s="5">
        <v>1.25</v>
      </c>
      <c r="L98" s="4">
        <v>1.3</v>
      </c>
      <c r="M98" s="4">
        <v>1.37</v>
      </c>
      <c r="N98" s="4">
        <v>1.41</v>
      </c>
      <c r="O98" s="4">
        <v>1.47</v>
      </c>
      <c r="P98" s="4">
        <v>1.51</v>
      </c>
    </row>
    <row r="99" spans="1:16" x14ac:dyDescent="0.3">
      <c r="A99" s="3">
        <v>97</v>
      </c>
      <c r="B99" s="4">
        <v>0.67</v>
      </c>
      <c r="C99" s="4">
        <v>0.7</v>
      </c>
      <c r="D99" s="4">
        <v>0.74</v>
      </c>
      <c r="E99" s="5">
        <v>0.78</v>
      </c>
      <c r="F99" s="4">
        <v>0.82</v>
      </c>
      <c r="G99" s="4">
        <v>0.9</v>
      </c>
      <c r="H99" s="4">
        <v>0.99</v>
      </c>
      <c r="I99" s="4">
        <v>1.0900000000000001</v>
      </c>
      <c r="J99" s="4">
        <v>1.19</v>
      </c>
      <c r="K99" s="5">
        <v>1.25</v>
      </c>
      <c r="L99" s="4">
        <v>1.3</v>
      </c>
      <c r="M99" s="4">
        <v>1.36</v>
      </c>
      <c r="N99" s="4">
        <v>1.41</v>
      </c>
      <c r="O99" s="4">
        <v>1.46</v>
      </c>
      <c r="P99" s="4">
        <v>1.5</v>
      </c>
    </row>
    <row r="100" spans="1:16" x14ac:dyDescent="0.3">
      <c r="A100" s="3">
        <v>98</v>
      </c>
      <c r="B100" s="4">
        <v>0.67</v>
      </c>
      <c r="C100" s="4">
        <v>0.7</v>
      </c>
      <c r="D100" s="4">
        <v>0.74</v>
      </c>
      <c r="E100" s="5">
        <v>0.78</v>
      </c>
      <c r="F100" s="4">
        <v>0.82</v>
      </c>
      <c r="G100" s="4">
        <v>0.9</v>
      </c>
      <c r="H100" s="4">
        <v>0.99</v>
      </c>
      <c r="I100" s="4">
        <v>1.0900000000000001</v>
      </c>
      <c r="J100" s="4">
        <v>1.19</v>
      </c>
      <c r="K100" s="5">
        <v>1.25</v>
      </c>
      <c r="L100" s="4">
        <v>1.3</v>
      </c>
      <c r="M100" s="4">
        <v>1.36</v>
      </c>
      <c r="N100" s="4">
        <v>1.41</v>
      </c>
      <c r="O100" s="4">
        <v>1.46</v>
      </c>
      <c r="P100" s="4">
        <v>1.5</v>
      </c>
    </row>
    <row r="101" spans="1:16" x14ac:dyDescent="0.3">
      <c r="A101" s="3">
        <v>99</v>
      </c>
      <c r="B101" s="4">
        <v>0.67</v>
      </c>
      <c r="C101" s="4">
        <v>0.7</v>
      </c>
      <c r="D101" s="4">
        <v>0.74</v>
      </c>
      <c r="E101" s="5">
        <v>0.78</v>
      </c>
      <c r="F101" s="4">
        <v>0.82</v>
      </c>
      <c r="G101" s="4">
        <v>0.9</v>
      </c>
      <c r="H101" s="4">
        <v>0.99</v>
      </c>
      <c r="I101" s="4">
        <v>1.0900000000000001</v>
      </c>
      <c r="J101" s="4">
        <v>1.19</v>
      </c>
      <c r="K101" s="5">
        <v>1.24</v>
      </c>
      <c r="L101" s="4">
        <v>1.3</v>
      </c>
      <c r="M101" s="4">
        <v>1.36</v>
      </c>
      <c r="N101" s="4">
        <v>1.4</v>
      </c>
      <c r="O101" s="4">
        <v>1.46</v>
      </c>
      <c r="P101" s="4">
        <v>1.5</v>
      </c>
    </row>
    <row r="102" spans="1:16" x14ac:dyDescent="0.3">
      <c r="A102" s="3">
        <v>100</v>
      </c>
      <c r="B102" s="4">
        <v>0.67</v>
      </c>
      <c r="C102" s="4">
        <v>0.7</v>
      </c>
      <c r="D102" s="4">
        <v>0.74</v>
      </c>
      <c r="E102" s="4">
        <v>0.78</v>
      </c>
      <c r="F102" s="4">
        <v>0.82</v>
      </c>
      <c r="G102" s="4">
        <v>0.9</v>
      </c>
      <c r="H102" s="4">
        <v>0.99</v>
      </c>
      <c r="I102" s="4">
        <v>1.0900000000000001</v>
      </c>
      <c r="J102" s="4">
        <v>1.18</v>
      </c>
      <c r="K102" s="4">
        <v>1.24</v>
      </c>
      <c r="L102" s="4">
        <v>1.3</v>
      </c>
      <c r="M102" s="4">
        <v>1.36</v>
      </c>
      <c r="N102" s="4">
        <v>1.4</v>
      </c>
      <c r="O102" s="4">
        <v>1.46</v>
      </c>
      <c r="P102" s="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Lectura</vt:lpstr>
      <vt:lpstr>Datos</vt:lpstr>
      <vt:lpstr>Cálculos</vt:lpstr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Guevara</dc:creator>
  <cp:lastModifiedBy>César Jheferson Guevara Pillaca</cp:lastModifiedBy>
  <dcterms:created xsi:type="dcterms:W3CDTF">2019-11-06T17:52:39Z</dcterms:created>
  <dcterms:modified xsi:type="dcterms:W3CDTF">2023-11-14T17:31:12Z</dcterms:modified>
</cp:coreProperties>
</file>