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i\Downloads\"/>
    </mc:Choice>
  </mc:AlternateContent>
  <xr:revisionPtr revIDLastSave="0" documentId="13_ncr:1_{EBDF80E0-AAB5-460C-8801-299CE3B9E3AA}" xr6:coauthVersionLast="47" xr6:coauthVersionMax="47" xr10:uidLastSave="{00000000-0000-0000-0000-000000000000}"/>
  <bookViews>
    <workbookView xWindow="-110" yWindow="-110" windowWidth="19420" windowHeight="10420" activeTab="2" xr2:uid="{B08BDF59-98AF-44DE-A6B6-A47ADBE837F2}"/>
  </bookViews>
  <sheets>
    <sheet name="Lectura" sheetId="1" r:id="rId1"/>
    <sheet name="Datos" sheetId="4" r:id="rId2"/>
    <sheet name="Cálculos" sheetId="3" r:id="rId3"/>
    <sheet name="Chi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1" l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61" i="1"/>
  <c r="K91" i="1"/>
  <c r="J85" i="1"/>
  <c r="J86" i="1"/>
  <c r="J87" i="1"/>
  <c r="J88" i="1"/>
  <c r="J89" i="1"/>
  <c r="J90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60" i="1"/>
  <c r="S14" i="1"/>
  <c r="S12" i="1"/>
  <c r="S10" i="1"/>
  <c r="S8" i="1"/>
  <c r="S6" i="1"/>
  <c r="S4" i="1"/>
  <c r="B4" i="3" l="1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E3" i="3"/>
  <c r="D3" i="3"/>
  <c r="C3" i="3"/>
  <c r="B3" i="3"/>
  <c r="H23" i="3" l="1"/>
  <c r="I23" i="3" s="1"/>
  <c r="H13" i="3"/>
  <c r="I13" i="3" s="1"/>
  <c r="H9" i="3"/>
  <c r="I9" i="3" s="1"/>
  <c r="H22" i="3"/>
  <c r="I22" i="3" s="1"/>
  <c r="H18" i="3"/>
  <c r="I18" i="3" s="1"/>
  <c r="H16" i="3"/>
  <c r="I16" i="3" s="1"/>
  <c r="H14" i="3"/>
  <c r="I14" i="3" s="1"/>
  <c r="H12" i="3"/>
  <c r="I12" i="3" s="1"/>
  <c r="H10" i="3"/>
  <c r="I10" i="3" s="1"/>
  <c r="H8" i="3"/>
  <c r="I8" i="3" s="1"/>
  <c r="H21" i="3"/>
  <c r="I21" i="3" s="1"/>
  <c r="H19" i="3"/>
  <c r="I19" i="3" s="1"/>
  <c r="H17" i="3"/>
  <c r="I17" i="3" s="1"/>
  <c r="H15" i="3"/>
  <c r="I15" i="3" s="1"/>
  <c r="H11" i="3"/>
  <c r="I11" i="3" s="1"/>
  <c r="H20" i="3"/>
  <c r="I20" i="3" s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60" i="1"/>
  <c r="J59" i="1"/>
  <c r="C17" i="4" l="1"/>
  <c r="F3" i="3"/>
  <c r="B5" i="4"/>
  <c r="S68" i="1" l="1"/>
  <c r="S84" i="1"/>
  <c r="T84" i="1" s="1"/>
  <c r="S69" i="1"/>
  <c r="S76" i="1"/>
  <c r="S77" i="1"/>
  <c r="S85" i="1"/>
  <c r="T85" i="1" s="1"/>
  <c r="S62" i="1"/>
  <c r="S66" i="1"/>
  <c r="S64" i="1"/>
  <c r="S61" i="1"/>
  <c r="S89" i="1"/>
  <c r="T89" i="1" s="1"/>
  <c r="S87" i="1"/>
  <c r="T87" i="1" s="1"/>
  <c r="S83" i="1"/>
  <c r="T83" i="1" s="1"/>
  <c r="S81" i="1"/>
  <c r="S79" i="1"/>
  <c r="S67" i="1"/>
  <c r="S63" i="1"/>
  <c r="S75" i="1"/>
  <c r="S73" i="1"/>
  <c r="S71" i="1"/>
  <c r="S65" i="1"/>
  <c r="S90" i="1"/>
  <c r="T90" i="1" s="1"/>
  <c r="S88" i="1"/>
  <c r="T88" i="1" s="1"/>
  <c r="S86" i="1"/>
  <c r="T86" i="1" s="1"/>
  <c r="S82" i="1"/>
  <c r="T82" i="1" s="1"/>
  <c r="S80" i="1"/>
  <c r="S78" i="1"/>
  <c r="S74" i="1"/>
  <c r="S72" i="1"/>
  <c r="S70" i="1"/>
  <c r="F17" i="3"/>
  <c r="F16" i="3"/>
  <c r="F18" i="3"/>
  <c r="F13" i="3"/>
  <c r="F14" i="3"/>
  <c r="F11" i="3"/>
  <c r="F12" i="3"/>
  <c r="F15" i="3"/>
  <c r="F10" i="3"/>
  <c r="F20" i="3"/>
  <c r="F9" i="3"/>
  <c r="F8" i="3"/>
  <c r="F22" i="3"/>
  <c r="F21" i="3"/>
  <c r="F19" i="3"/>
  <c r="F23" i="3"/>
  <c r="C5" i="4"/>
  <c r="D5" i="4"/>
  <c r="E5" i="4"/>
  <c r="F5" i="3"/>
  <c r="T64" i="1" l="1"/>
  <c r="M6" i="3" s="1"/>
  <c r="L6" i="3"/>
  <c r="G20" i="3"/>
  <c r="J20" i="3"/>
  <c r="K20" i="3" s="1"/>
  <c r="G10" i="3"/>
  <c r="J10" i="3"/>
  <c r="K10" i="3" s="1"/>
  <c r="G17" i="3"/>
  <c r="J17" i="3"/>
  <c r="K17" i="3" s="1"/>
  <c r="L21" i="3"/>
  <c r="T79" i="1"/>
  <c r="L4" i="3"/>
  <c r="T62" i="1"/>
  <c r="M4" i="3" s="1"/>
  <c r="G16" i="3"/>
  <c r="J16" i="3"/>
  <c r="K16" i="3" s="1"/>
  <c r="L9" i="3"/>
  <c r="T67" i="1"/>
  <c r="L8" i="3"/>
  <c r="T66" i="1"/>
  <c r="G23" i="3"/>
  <c r="J23" i="3"/>
  <c r="K23" i="3" s="1"/>
  <c r="G15" i="3"/>
  <c r="J15" i="3"/>
  <c r="K15" i="3" s="1"/>
  <c r="L12" i="3"/>
  <c r="T70" i="1"/>
  <c r="T81" i="1"/>
  <c r="L23" i="3"/>
  <c r="G18" i="3"/>
  <c r="J18" i="3"/>
  <c r="K18" i="3" s="1"/>
  <c r="L10" i="3"/>
  <c r="T68" i="1"/>
  <c r="G19" i="3"/>
  <c r="J19" i="3"/>
  <c r="K19" i="3" s="1"/>
  <c r="G12" i="3"/>
  <c r="J12" i="3"/>
  <c r="K12" i="3" s="1"/>
  <c r="T72" i="1"/>
  <c r="L14" i="3"/>
  <c r="L7" i="3"/>
  <c r="T65" i="1"/>
  <c r="L19" i="3"/>
  <c r="T77" i="1"/>
  <c r="G21" i="3"/>
  <c r="J21" i="3"/>
  <c r="K21" i="3" s="1"/>
  <c r="G11" i="3"/>
  <c r="J11" i="3"/>
  <c r="K11" i="3" s="1"/>
  <c r="T74" i="1"/>
  <c r="L16" i="3"/>
  <c r="L13" i="3"/>
  <c r="T71" i="1"/>
  <c r="L18" i="3"/>
  <c r="T76" i="1"/>
  <c r="J22" i="3"/>
  <c r="K22" i="3" s="1"/>
  <c r="G22" i="3"/>
  <c r="G9" i="3"/>
  <c r="J9" i="3"/>
  <c r="K9" i="3" s="1"/>
  <c r="G14" i="3"/>
  <c r="J14" i="3"/>
  <c r="K14" i="3" s="1"/>
  <c r="L20" i="3"/>
  <c r="T78" i="1"/>
  <c r="L15" i="3"/>
  <c r="T73" i="1"/>
  <c r="T69" i="1"/>
  <c r="L11" i="3"/>
  <c r="G8" i="3"/>
  <c r="J8" i="3"/>
  <c r="K8" i="3" s="1"/>
  <c r="G13" i="3"/>
  <c r="J13" i="3"/>
  <c r="K13" i="3" s="1"/>
  <c r="T80" i="1"/>
  <c r="L22" i="3"/>
  <c r="L17" i="3"/>
  <c r="T75" i="1"/>
  <c r="T61" i="1"/>
  <c r="M3" i="3" s="1"/>
  <c r="L3" i="3"/>
  <c r="L5" i="3"/>
  <c r="T63" i="1"/>
  <c r="M5" i="3" s="1"/>
  <c r="G5" i="3"/>
  <c r="F6" i="3"/>
  <c r="F4" i="3"/>
  <c r="G4" i="3" s="1"/>
  <c r="F7" i="3"/>
  <c r="G7" i="3" s="1"/>
  <c r="H3" i="3"/>
  <c r="I3" i="3" s="1"/>
  <c r="H4" i="3"/>
  <c r="I4" i="3" s="1"/>
  <c r="H5" i="3"/>
  <c r="J5" i="3" s="1"/>
  <c r="H6" i="3"/>
  <c r="I6" i="3" s="1"/>
  <c r="H7" i="3"/>
  <c r="I7" i="3" s="1"/>
  <c r="J76" i="1"/>
  <c r="J77" i="1"/>
  <c r="J78" i="1"/>
  <c r="J79" i="1"/>
  <c r="J80" i="1"/>
  <c r="J81" i="1"/>
  <c r="J82" i="1"/>
  <c r="J83" i="1"/>
  <c r="J84" i="1"/>
  <c r="J91" i="1"/>
  <c r="J92" i="1"/>
  <c r="J93" i="1"/>
  <c r="J94" i="1"/>
  <c r="J95" i="1"/>
  <c r="J96" i="1"/>
  <c r="G3" i="3" l="1"/>
  <c r="J4" i="3"/>
  <c r="K4" i="3" s="1"/>
  <c r="I5" i="3"/>
  <c r="K5" i="3" s="1"/>
  <c r="J7" i="3"/>
  <c r="K7" i="3" s="1"/>
  <c r="J3" i="3"/>
  <c r="K3" i="3" s="1"/>
  <c r="G6" i="3"/>
  <c r="J6" i="3"/>
  <c r="K6" i="3" s="1"/>
  <c r="J2" i="1" l="1"/>
</calcChain>
</file>

<file path=xl/sharedStrings.xml><?xml version="1.0" encoding="utf-8"?>
<sst xmlns="http://schemas.openxmlformats.org/spreadsheetml/2006/main" count="326" uniqueCount="309">
  <si>
    <t>Código
Detector</t>
  </si>
  <si>
    <r>
      <t>Tr/cm</t>
    </r>
    <r>
      <rPr>
        <i/>
        <vertAlign val="superscript"/>
        <sz val="11"/>
        <rFont val="Calibri"/>
        <family val="2"/>
        <scheme val="minor"/>
      </rPr>
      <t>2</t>
    </r>
  </si>
  <si>
    <r>
      <t>CHI</t>
    </r>
    <r>
      <rPr>
        <i/>
        <vertAlign val="superscript"/>
        <sz val="11"/>
        <rFont val="Calibri"/>
        <family val="2"/>
        <scheme val="minor"/>
      </rPr>
      <t>2</t>
    </r>
  </si>
  <si>
    <r>
      <t>Tr/cm</t>
    </r>
    <r>
      <rPr>
        <i/>
        <vertAlign val="superscript"/>
        <sz val="11"/>
        <rFont val="Calibri"/>
        <family val="2"/>
        <scheme val="minor"/>
      </rPr>
      <t xml:space="preserve">2
</t>
    </r>
    <r>
      <rPr>
        <i/>
        <sz val="11"/>
        <rFont val="Calibri"/>
        <family val="2"/>
        <scheme val="minor"/>
      </rPr>
      <t>normalized
by E.P.</t>
    </r>
  </si>
  <si>
    <t>Reading date and hour</t>
  </si>
  <si>
    <t>.trk file downlod path</t>
  </si>
  <si>
    <t>EP</t>
  </si>
  <si>
    <t>k</t>
  </si>
  <si>
    <t>Probability Content, p, between χ2 and +∞</t>
  </si>
  <si>
    <t>Etching
parameter</t>
  </si>
  <si>
    <r>
      <t>Exposure
kBqh/m</t>
    </r>
    <r>
      <rPr>
        <i/>
        <vertAlign val="superscript"/>
        <sz val="11"/>
        <rFont val="Calibri"/>
        <family val="2"/>
        <scheme val="minor"/>
      </rPr>
      <t>3</t>
    </r>
  </si>
  <si>
    <r>
      <t>Exposure 
uncert. (2σ)
kBqh/m</t>
    </r>
    <r>
      <rPr>
        <i/>
        <vertAlign val="superscript"/>
        <sz val="11"/>
        <rFont val="Calibri"/>
        <family val="2"/>
        <scheme val="minor"/>
      </rPr>
      <t>3</t>
    </r>
  </si>
  <si>
    <t>Limit
inf</t>
  </si>
  <si>
    <t>Limit
sup</t>
  </si>
  <si>
    <t xml:space="preserve"> D d/n</t>
  </si>
  <si>
    <t>Campos</t>
  </si>
  <si>
    <r>
      <t>uncert.
Tr/cm</t>
    </r>
    <r>
      <rPr>
        <i/>
        <vertAlign val="superscript"/>
        <sz val="11"/>
        <rFont val="Calibri"/>
        <family val="2"/>
        <scheme val="minor"/>
      </rPr>
      <t>2</t>
    </r>
  </si>
  <si>
    <t>CF C1 - Rn</t>
  </si>
  <si>
    <t>CF C1 - Tn</t>
  </si>
  <si>
    <t>CF C2 - Rn</t>
  </si>
  <si>
    <r>
      <t>Calibration 
Factor C1 Radon 
Tr cm-2/kBq d m</t>
    </r>
    <r>
      <rPr>
        <i/>
        <vertAlign val="superscript"/>
        <sz val="11"/>
        <rFont val="Calibri"/>
        <family val="2"/>
        <scheme val="minor"/>
      </rPr>
      <t>-3</t>
    </r>
  </si>
  <si>
    <r>
      <t>Calibration 
Factor C1 Thoron 
Tr cm-2/kBq d m</t>
    </r>
    <r>
      <rPr>
        <i/>
        <vertAlign val="superscript"/>
        <sz val="11"/>
        <rFont val="Calibri"/>
        <family val="2"/>
        <scheme val="minor"/>
      </rPr>
      <t>-3</t>
    </r>
  </si>
  <si>
    <r>
      <t>Calibration 
Factor C2 Radon 
Tr cm-2/kBq d m</t>
    </r>
    <r>
      <rPr>
        <i/>
        <vertAlign val="superscript"/>
        <sz val="11"/>
        <rFont val="Calibri"/>
        <family val="2"/>
        <scheme val="minor"/>
      </rPr>
      <t>-3</t>
    </r>
  </si>
  <si>
    <t>uncer.</t>
  </si>
  <si>
    <t>Promedio 
Fondo C1</t>
  </si>
  <si>
    <t>Promedio 
Fondo C2</t>
  </si>
  <si>
    <t>días</t>
  </si>
  <si>
    <t>uncer. Rel.</t>
  </si>
  <si>
    <t>C1: Rn + Tn
C2: Rn</t>
  </si>
  <si>
    <t>value</t>
  </si>
  <si>
    <t>Fondo</t>
  </si>
  <si>
    <t>Twin 
chamber</t>
  </si>
  <si>
    <t>Radon
concentration</t>
  </si>
  <si>
    <r>
      <t>Bq/m</t>
    </r>
    <r>
      <rPr>
        <i/>
        <vertAlign val="superscript"/>
        <sz val="11"/>
        <rFont val="Calibri"/>
        <family val="2"/>
        <scheme val="minor"/>
      </rPr>
      <t>3</t>
    </r>
  </si>
  <si>
    <t>Thoron
concentration</t>
  </si>
  <si>
    <r>
      <t>uncert.
Bq/m</t>
    </r>
    <r>
      <rPr>
        <i/>
        <vertAlign val="superscript"/>
        <sz val="11"/>
        <rFont val="Calibri"/>
        <family val="2"/>
        <scheme val="minor"/>
      </rPr>
      <t>3</t>
    </r>
  </si>
  <si>
    <t>Chamber 1: 
Rn+Tn
Track density</t>
  </si>
  <si>
    <t>Chamber 2: 
Rn
Track density</t>
  </si>
  <si>
    <t>Datos del Politrack</t>
  </si>
  <si>
    <t>Valores procesados con Hoja de calculo</t>
  </si>
  <si>
    <t>Fecha inicial</t>
  </si>
  <si>
    <t>Fecha Final</t>
  </si>
  <si>
    <t>Tiempo de
 exposición</t>
  </si>
  <si>
    <t>Tiempo</t>
  </si>
  <si>
    <t>CF C2 - Tn</t>
  </si>
  <si>
    <t>Tn
Track density</t>
  </si>
  <si>
    <t>Radon and
Thoron
Measurement</t>
  </si>
  <si>
    <t>E-CGG-01-C1</t>
  </si>
  <si>
    <t>26/07/2021 11:48:55</t>
  </si>
  <si>
    <t>C:\politrackLR\output\0_758.trk</t>
  </si>
  <si>
    <t>E-CGG-01-C2</t>
  </si>
  <si>
    <t>26/07/2021 11:50:24</t>
  </si>
  <si>
    <t>C:\politrackLR\output\1_518.trk</t>
  </si>
  <si>
    <t>E-CGG-02-C1</t>
  </si>
  <si>
    <t>26/07/2021 11:51:50</t>
  </si>
  <si>
    <t>C:\politrackLR\output\2_454.trk</t>
  </si>
  <si>
    <t>E-CGG-02-C2</t>
  </si>
  <si>
    <t>26/07/2021 11:53:15</t>
  </si>
  <si>
    <t>C:\politrackLR\output\3_417.trk</t>
  </si>
  <si>
    <t>E-CGG-03-C1</t>
  </si>
  <si>
    <t>26/07/2021 11:54:43</t>
  </si>
  <si>
    <t>C:\politrackLR\output\4_378.trk</t>
  </si>
  <si>
    <t>E-CGG-03-C2</t>
  </si>
  <si>
    <t>26/07/2021 11:56:11</t>
  </si>
  <si>
    <t>C:\politrackLR\output\5_353.trk</t>
  </si>
  <si>
    <t>E-CGG-04-C1</t>
  </si>
  <si>
    <t>26/07/2021 11:57:37</t>
  </si>
  <si>
    <t>C:\politrackLR\output\6_325.trk</t>
  </si>
  <si>
    <t>E-CGG-04-C2</t>
  </si>
  <si>
    <t>26/07/2021 11:59:06</t>
  </si>
  <si>
    <t>C:\politrackLR\output\7_304.trk</t>
  </si>
  <si>
    <t>E-CGG-05-C1</t>
  </si>
  <si>
    <t>26/07/2021 12:00:53</t>
  </si>
  <si>
    <t>C:\politrackLR\output\8_247.trk</t>
  </si>
  <si>
    <t>E-CGG-05-C2</t>
  </si>
  <si>
    <t>26/07/2021 12:02:18</t>
  </si>
  <si>
    <t>C:\politrackLR\output\9_202.trk</t>
  </si>
  <si>
    <t>E-CGG-06-C1</t>
  </si>
  <si>
    <t>26/07/2021 12:04:54</t>
  </si>
  <si>
    <t>C:\politrackLR\output\0_759.trk</t>
  </si>
  <si>
    <t>E-CGG-06-C2</t>
  </si>
  <si>
    <t>26/07/2021 12:06:20</t>
  </si>
  <si>
    <t>C:\politrackLR\output\1_519.trk</t>
  </si>
  <si>
    <t>E-CGG-07F-C1</t>
  </si>
  <si>
    <t>26/07/2021 12:07:47</t>
  </si>
  <si>
    <t>C:\politrackLR\output\2_455.trk</t>
  </si>
  <si>
    <t>E-CGG-07F-C2</t>
  </si>
  <si>
    <t>26/07/2021 12:09:16</t>
  </si>
  <si>
    <t>C:\politrackLR\output\3_418.trk</t>
  </si>
  <si>
    <t>F1-CGG-07-C1</t>
  </si>
  <si>
    <t>26/07/2021 12:10:45</t>
  </si>
  <si>
    <t>C:\politrackLR\output\4_379.trk</t>
  </si>
  <si>
    <t>F1-CGG-07-C2</t>
  </si>
  <si>
    <t>26/07/2021 12:12:16</t>
  </si>
  <si>
    <t>C:\politrackLR\output\5_354.trk</t>
  </si>
  <si>
    <t>F1-CGG-08-C1</t>
  </si>
  <si>
    <t>26/07/2021 12:14:03</t>
  </si>
  <si>
    <t>C:\politrackLR\output\6_326.trk</t>
  </si>
  <si>
    <t>F1-CGG-08-C2</t>
  </si>
  <si>
    <t>26/07/2021 12:15:26</t>
  </si>
  <si>
    <t>C:\politrackLR\output\7_305.trk</t>
  </si>
  <si>
    <t>F2-CGG-09-C1</t>
  </si>
  <si>
    <t>26/07/2021 12:16:54</t>
  </si>
  <si>
    <t>C:\politrackLR\output\8_248.trk</t>
  </si>
  <si>
    <t>F2-CGG-09-C2</t>
  </si>
  <si>
    <t>26/07/2021 12:18:22</t>
  </si>
  <si>
    <t>C:\politrackLR\output\9_203.trk</t>
  </si>
  <si>
    <t>F2-CGG-10-C1</t>
  </si>
  <si>
    <t>26/07/2021 12:20:59</t>
  </si>
  <si>
    <t>C:\politrackLR\output\0_760.trk</t>
  </si>
  <si>
    <t>F2-CGG-10-C2</t>
  </si>
  <si>
    <t>26/07/2021 12:22:25</t>
  </si>
  <si>
    <t>C:\politrackLR\output\1_520.trk</t>
  </si>
  <si>
    <t>F3-CGG-11-C1</t>
  </si>
  <si>
    <t>26/07/2021 12:23:51</t>
  </si>
  <si>
    <t>C:\politrackLR\output\2_456.trk</t>
  </si>
  <si>
    <t>F3-CGG-11-C2</t>
  </si>
  <si>
    <t>26/07/2021 12:25:20</t>
  </si>
  <si>
    <t>C:\politrackLR\output\3_419.trk</t>
  </si>
  <si>
    <t>F3-CGG-12-C1</t>
  </si>
  <si>
    <t>26/07/2021 12:27:06</t>
  </si>
  <si>
    <t>C:\politrackLR\output\4_380.trk</t>
  </si>
  <si>
    <t>F3-CGG-12-C2</t>
  </si>
  <si>
    <t>26/07/2021 12:28:27</t>
  </si>
  <si>
    <t>C:\politrackLR\output\5_355.trk</t>
  </si>
  <si>
    <t>F4-CGG-13-C1</t>
  </si>
  <si>
    <t>26/07/2021 12:29:49</t>
  </si>
  <si>
    <t>C:\politrackLR\output\6_327.trk</t>
  </si>
  <si>
    <t>F4-CGG-13-C2</t>
  </si>
  <si>
    <t>26/07/2021 12:31:12</t>
  </si>
  <si>
    <t>C:\politrackLR\output\7_306.trk</t>
  </si>
  <si>
    <t>F4-CGG-14-C1</t>
  </si>
  <si>
    <t>26/07/2021 12:32:37</t>
  </si>
  <si>
    <t>C:\politrackLR\output\8_249.trk</t>
  </si>
  <si>
    <t>F4-CGG-14-C2</t>
  </si>
  <si>
    <t>26/07/2021 12:34:05</t>
  </si>
  <si>
    <t>C:\politrackLR\output\9_204.trk</t>
  </si>
  <si>
    <t>F5-CGG-15-C1</t>
  </si>
  <si>
    <t>26/07/2021 12:36:28</t>
  </si>
  <si>
    <t>C:\politrackLR\output\0_761.trk</t>
  </si>
  <si>
    <t>F5-CGG-15-C2</t>
  </si>
  <si>
    <t>26/07/2021 12:37:53</t>
  </si>
  <si>
    <t>C:\politrackLR\output\1_521.trk</t>
  </si>
  <si>
    <t>F5-CGG-16-C1</t>
  </si>
  <si>
    <t>26/07/2021 12:39:39</t>
  </si>
  <si>
    <t>C:\politrackLR\output\2_457.trk</t>
  </si>
  <si>
    <t>F5-CGG-16-C2</t>
  </si>
  <si>
    <t>26/07/2021 12:40:58</t>
  </si>
  <si>
    <t>C:\politrackLR\output\3_420.trk</t>
  </si>
  <si>
    <t>F6-CGG-17-C1</t>
  </si>
  <si>
    <t>26/07/2021 12:42:27</t>
  </si>
  <si>
    <t>C:\politrackLR\output\4_381.trk</t>
  </si>
  <si>
    <t>F6-CGG-17-C2</t>
  </si>
  <si>
    <t>26/07/2021 12:43:51</t>
  </si>
  <si>
    <t>C:\politrackLR\output\5_356.trk</t>
  </si>
  <si>
    <t>F6-CGG-18-C1</t>
  </si>
  <si>
    <t>26/07/2021 12:45:17</t>
  </si>
  <si>
    <t>C:\politrackLR\output\6_328.trk</t>
  </si>
  <si>
    <t>F6-CGG-18-C2</t>
  </si>
  <si>
    <t>26/07/2021 12:46:48</t>
  </si>
  <si>
    <t>C:\politrackLR\output\7_307.trk</t>
  </si>
  <si>
    <t>F7-CGG-19-C1</t>
  </si>
  <si>
    <t>26/07/2021 12:48:19</t>
  </si>
  <si>
    <t>C:\politrackLR\output\8_250.trk</t>
  </si>
  <si>
    <t>F7-CGG-19-C2</t>
  </si>
  <si>
    <t>26/07/2021 12:49:45</t>
  </si>
  <si>
    <t>C:\politrackLR\output\9_205.trk</t>
  </si>
  <si>
    <t>F7-CGG-20-C1</t>
  </si>
  <si>
    <t>26/07/2021 12:54:29</t>
  </si>
  <si>
    <t>C:\politrackLR\output\0_762.trk</t>
  </si>
  <si>
    <t>F7-CGG-20-C2</t>
  </si>
  <si>
    <t>26/07/2021 12:55:58</t>
  </si>
  <si>
    <t>C:\politrackLR\output\1_522.trk</t>
  </si>
  <si>
    <t>F8-CGG-21-C1</t>
  </si>
  <si>
    <t>26/07/2021 12:57:23</t>
  </si>
  <si>
    <t>C:\politrackLR\output\2_458.trk</t>
  </si>
  <si>
    <t>F8-CGG-21-C2</t>
  </si>
  <si>
    <t>26/07/2021 12:58:48</t>
  </si>
  <si>
    <t>C:\politrackLR\output\3_421.trk</t>
  </si>
  <si>
    <t>F8-CGG-22-C1</t>
  </si>
  <si>
    <t>26/07/2021 13:00:15</t>
  </si>
  <si>
    <t>C:\politrackLR\output\4_382.trk</t>
  </si>
  <si>
    <t>F8-CGG-22-C2</t>
  </si>
  <si>
    <t>26/07/2021 13:01:41</t>
  </si>
  <si>
    <t>C:\politrackLR\output\5_357.trk</t>
  </si>
  <si>
    <t>F9-CGG-23-C1</t>
  </si>
  <si>
    <t>26/07/2021 13:03:07</t>
  </si>
  <si>
    <t>C:\politrackLR\output\6_329.trk</t>
  </si>
  <si>
    <t>F9-CGG-23-C2</t>
  </si>
  <si>
    <t>26/07/2021 13:04:33</t>
  </si>
  <si>
    <t>C:\politrackLR\output\7_308.trk</t>
  </si>
  <si>
    <t>F9-CGG-24-C1</t>
  </si>
  <si>
    <t>26/07/2021 13:06:15</t>
  </si>
  <si>
    <t>C:\politrackLR\output\8_251.trk</t>
  </si>
  <si>
    <t>F9-CGG-24-C2</t>
  </si>
  <si>
    <t>26/07/2021 13:07:35</t>
  </si>
  <si>
    <t>C:\politrackLR\output\9_206.trk</t>
  </si>
  <si>
    <t>F10-CGG-25-C1</t>
  </si>
  <si>
    <t>26/07/2021 13:10:58</t>
  </si>
  <si>
    <t>C:\politrackLR\output\0_763.trk</t>
  </si>
  <si>
    <t>F10-CGG-25-C2</t>
  </si>
  <si>
    <t>26/07/2021 13:12:23</t>
  </si>
  <si>
    <t>C:\politrackLR\output\1_523.trk</t>
  </si>
  <si>
    <t>F10-CGG-26-C1</t>
  </si>
  <si>
    <t>26/07/2021 13:13:47</t>
  </si>
  <si>
    <t>C:\politrackLR\output\2_459.trk</t>
  </si>
  <si>
    <t>F10-CGG-26-C2</t>
  </si>
  <si>
    <t>26/07/2021 13:15:15</t>
  </si>
  <si>
    <t>C:\politrackLR\output\3_422.trk</t>
  </si>
  <si>
    <t>F-CGG-27F-C1</t>
  </si>
  <si>
    <t>26/07/2021 13:16:39</t>
  </si>
  <si>
    <t>C:\politrackLR\output\4_383.trk</t>
  </si>
  <si>
    <t>F-CGG-27F-C2</t>
  </si>
  <si>
    <t>26/07/2021 13:18:06</t>
  </si>
  <si>
    <t>C:\politrackLR\output\5_358.trk</t>
  </si>
  <si>
    <t>E-CGG-01</t>
  </si>
  <si>
    <t>E-CGG-02</t>
  </si>
  <si>
    <t>E-CGG-03</t>
  </si>
  <si>
    <t>E-CGG-04</t>
  </si>
  <si>
    <t>E-CGG-05</t>
  </si>
  <si>
    <t>E-CGG-06</t>
  </si>
  <si>
    <t>E-CGG-07F</t>
  </si>
  <si>
    <t>F1-CGG-07</t>
  </si>
  <si>
    <t>F1-CGG-08</t>
  </si>
  <si>
    <t>F2-CGG-09</t>
  </si>
  <si>
    <t>F2-CGG-10</t>
  </si>
  <si>
    <t>F3-CGG-11</t>
  </si>
  <si>
    <t>F3-CGG-12</t>
  </si>
  <si>
    <t>F4-CGG-13</t>
  </si>
  <si>
    <t>F4-CGG-14</t>
  </si>
  <si>
    <t>F5-CGG-15</t>
  </si>
  <si>
    <t>F5-CGG-16</t>
  </si>
  <si>
    <t>F6-CGG-17</t>
  </si>
  <si>
    <t>F6-CGG-18</t>
  </si>
  <si>
    <t>F7-CGG-19</t>
  </si>
  <si>
    <t>F7-CGG-20</t>
  </si>
  <si>
    <t>31/07/2021 18:57:19</t>
  </si>
  <si>
    <t>C:\politrackLR\output\5_367.trk</t>
  </si>
  <si>
    <t>31/07/2021 18:58:39</t>
  </si>
  <si>
    <t>C:\politrackLR\output\6_337.trk</t>
  </si>
  <si>
    <t>31/07/2021 18:59:58</t>
  </si>
  <si>
    <t>C:\politrackLR\output\7_316.trk</t>
  </si>
  <si>
    <t>31/07/2021 19:01:14</t>
  </si>
  <si>
    <t>C:\politrackLR\output\8_259.trk</t>
  </si>
  <si>
    <t>31/07/2021 19:02:27</t>
  </si>
  <si>
    <t>C:\politrackLR\output\9_214.trk</t>
  </si>
  <si>
    <t>31/07/2021 19:04:30</t>
  </si>
  <si>
    <t>C:\politrackLR\output\0_772.trk</t>
  </si>
  <si>
    <t>31/07/2021 19:05:44</t>
  </si>
  <si>
    <t>C:\politrackLR\output\1_534.trk</t>
  </si>
  <si>
    <t>31/07/2021 19:07:15</t>
  </si>
  <si>
    <t>C:\politrackLR\output\2_470.trk</t>
  </si>
  <si>
    <t>31/07/2021 19:08:27</t>
  </si>
  <si>
    <t>C:\politrackLR\output\3_433.trk</t>
  </si>
  <si>
    <t>F1G2-18</t>
  </si>
  <si>
    <t>F1G2-19</t>
  </si>
  <si>
    <t>F1G2-20</t>
  </si>
  <si>
    <t>F1G2-21</t>
  </si>
  <si>
    <t>F1G2-22</t>
  </si>
  <si>
    <t>F1G2-23</t>
  </si>
  <si>
    <t>F1G2-24</t>
  </si>
  <si>
    <t>F1G2-25</t>
  </si>
  <si>
    <t>F1G2-26</t>
  </si>
  <si>
    <t>EG2-Fondo7</t>
  </si>
  <si>
    <t>31/07/2021 19:13:54</t>
  </si>
  <si>
    <t>C:\politrackLR\output\0_773.trk</t>
  </si>
  <si>
    <t>EG2-Fondo8</t>
  </si>
  <si>
    <t>31/07/2021 19:15:13</t>
  </si>
  <si>
    <t>C:\politrackLR\output\1_535.trk</t>
  </si>
  <si>
    <t>EG2-Fondo9</t>
  </si>
  <si>
    <t>31/07/2021 19:16:35</t>
  </si>
  <si>
    <t>C:\politrackLR\output\2_471.trk</t>
  </si>
  <si>
    <t>FG2-Fondo1</t>
  </si>
  <si>
    <t>31/07/2021 19:18:00</t>
  </si>
  <si>
    <t>C:\politrackLR\output\3_434.trk</t>
  </si>
  <si>
    <t>FG2-Fondo2</t>
  </si>
  <si>
    <t>31/07/2021 19:19:24</t>
  </si>
  <si>
    <t>C:\politrackLR\output\4_394.trk</t>
  </si>
  <si>
    <t>FG2-Fondo3</t>
  </si>
  <si>
    <t>31/07/2021 19:20:51</t>
  </si>
  <si>
    <t>C:\politrackLR\output\5_368.trk</t>
  </si>
  <si>
    <t>G2-02</t>
  </si>
  <si>
    <t>G2-04</t>
  </si>
  <si>
    <t>G2-06</t>
  </si>
  <si>
    <t>G2-07</t>
  </si>
  <si>
    <t>G2-09</t>
  </si>
  <si>
    <t>G2-11</t>
  </si>
  <si>
    <t>G2-14</t>
  </si>
  <si>
    <t>G2-16</t>
  </si>
  <si>
    <t>G2-18</t>
  </si>
  <si>
    <t>G2-19</t>
  </si>
  <si>
    <t>G2-21</t>
  </si>
  <si>
    <t>G2-23</t>
  </si>
  <si>
    <t>G2-FONDO</t>
  </si>
  <si>
    <t>C:\politrackLR\output\1_73.trk</t>
  </si>
  <si>
    <t>C:\politrackLR\output\3_45.trk</t>
  </si>
  <si>
    <t>C:\politrackLR\output\2_54.trk</t>
  </si>
  <si>
    <t>C:\politrackLR\output\4_42.trk</t>
  </si>
  <si>
    <t>C:\politrackLR\output\5_37.trk</t>
  </si>
  <si>
    <t>C:\politrackLR\output\6_34.trk</t>
  </si>
  <si>
    <t>C:\politrackLR\output\7_29.trk</t>
  </si>
  <si>
    <t>C:\politrackLR\output\8_32.trk</t>
  </si>
  <si>
    <t>C:\politrackLR\output\9_28.trk</t>
  </si>
  <si>
    <t>C:\politrackLR\output\10_23.trk</t>
  </si>
  <si>
    <t>C:\politrackLR\output\1_74.trk</t>
  </si>
  <si>
    <t>C:\politrackLR\output\2_55.trk</t>
  </si>
  <si>
    <t>C:\politrackLR\output\3_46.trk</t>
  </si>
  <si>
    <t>C:\politrackLR\output\4_43.trk</t>
  </si>
  <si>
    <t>C:\politrackLR\output\5_38.trk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</si>
</sst>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</fills>
  <borders count="30">
    <border>
      <left/>
      <right/>
      <top/>
      <bottom/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theme="9" tint="0.59999389629810485"/>
      </left>
      <right/>
      <top style="thick">
        <color theme="9" tint="0.59999389629810485"/>
      </top>
      <bottom/>
      <diagonal/>
    </border>
    <border>
      <left/>
      <right/>
      <top style="thick">
        <color theme="9" tint="0.59999389629810485"/>
      </top>
      <bottom/>
      <diagonal/>
    </border>
    <border>
      <left/>
      <right/>
      <top/>
      <bottom style="thick">
        <color theme="9" tint="0.59999389629810485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4" tint="0.39997558519241921"/>
      </left>
      <right/>
      <top style="thick">
        <color theme="4" tint="0.39997558519241921"/>
      </top>
      <bottom/>
      <diagonal/>
    </border>
    <border>
      <left/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/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 style="thick">
        <color theme="4" tint="0.39997558519241921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7" fillId="0" borderId="0"/>
  </cellStyleXfs>
  <cellXfs count="91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2" fontId="0" fillId="4" borderId="0" xfId="0" applyNumberFormat="1" applyFill="1"/>
    <xf numFmtId="164" fontId="0" fillId="3" borderId="0" xfId="0" applyNumberFormat="1" applyFill="1"/>
    <xf numFmtId="1" fontId="6" fillId="3" borderId="0" xfId="2" applyNumberFormat="1" applyFont="1" applyFill="1" applyAlignment="1">
      <alignment horizontal="center" vertical="center"/>
    </xf>
    <xf numFmtId="2" fontId="6" fillId="3" borderId="0" xfId="2" applyNumberFormat="1" applyFont="1" applyFill="1" applyAlignment="1">
      <alignment horizontal="center" vertical="center"/>
    </xf>
    <xf numFmtId="49" fontId="6" fillId="3" borderId="0" xfId="2" applyNumberFormat="1" applyFont="1" applyFill="1" applyAlignment="1">
      <alignment horizontal="center" vertical="center"/>
    </xf>
    <xf numFmtId="0" fontId="6" fillId="3" borderId="0" xfId="2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1" applyFill="1" applyBorder="1" applyAlignment="1">
      <alignment horizontal="center" vertical="center"/>
    </xf>
    <xf numFmtId="0" fontId="0" fillId="3" borderId="0" xfId="0" applyFill="1"/>
    <xf numFmtId="2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 wrapText="1"/>
    </xf>
    <xf numFmtId="0" fontId="2" fillId="10" borderId="1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 wrapText="1"/>
    </xf>
    <xf numFmtId="0" fontId="4" fillId="3" borderId="11" xfId="1" applyFill="1" applyBorder="1" applyAlignment="1">
      <alignment horizontal="center" vertical="center"/>
    </xf>
    <xf numFmtId="0" fontId="4" fillId="10" borderId="10" xfId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14" fontId="1" fillId="3" borderId="18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2" fontId="1" fillId="3" borderId="18" xfId="0" applyNumberFormat="1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22" fontId="0" fillId="3" borderId="0" xfId="0" applyNumberFormat="1" applyFill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/>
    </xf>
    <xf numFmtId="0" fontId="1" fillId="13" borderId="20" xfId="0" applyFont="1" applyFill="1" applyBorder="1" applyAlignment="1">
      <alignment horizontal="center" vertical="center" wrapText="1"/>
    </xf>
    <xf numFmtId="0" fontId="1" fillId="13" borderId="21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/>
    </xf>
    <xf numFmtId="0" fontId="11" fillId="14" borderId="28" xfId="0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15" borderId="28" xfId="0" applyFont="1" applyFill="1" applyBorder="1" applyAlignment="1">
      <alignment horizontal="center" vertical="center" wrapText="1"/>
    </xf>
    <xf numFmtId="0" fontId="11" fillId="14" borderId="28" xfId="0" applyFont="1" applyFill="1" applyBorder="1" applyAlignment="1">
      <alignment wrapText="1"/>
    </xf>
    <xf numFmtId="0" fontId="11" fillId="0" borderId="28" xfId="0" applyFont="1" applyBorder="1" applyAlignment="1">
      <alignment wrapText="1"/>
    </xf>
    <xf numFmtId="0" fontId="11" fillId="0" borderId="29" xfId="0" applyFont="1" applyBorder="1" applyAlignment="1">
      <alignment wrapText="1"/>
    </xf>
  </cellXfs>
  <cellStyles count="4">
    <cellStyle name="Hipervínculo" xfId="1" builtinId="8"/>
    <cellStyle name="Normal" xfId="0" builtinId="0"/>
    <cellStyle name="Normal 2" xfId="2" xr:uid="{71E3764D-D4CE-499C-9728-6C8AC833D443}"/>
    <cellStyle name="Normal 2 2" xfId="3" xr:uid="{6916D6C1-9A7F-49A5-ABD9-9CC0996A4EE3}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 sz="1200"/>
              <a:t>Concentraciones de Radón y Torón en el suelo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Rn concentration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Cálculos!$G$3:$G$7</c:f>
                <c:numCache>
                  <c:formatCode>General</c:formatCode>
                  <c:ptCount val="5"/>
                  <c:pt idx="0">
                    <c:v>5.5</c:v>
                  </c:pt>
                  <c:pt idx="1">
                    <c:v>5.0999999999999996</c:v>
                  </c:pt>
                  <c:pt idx="2">
                    <c:v>4.8</c:v>
                  </c:pt>
                  <c:pt idx="3">
                    <c:v>4.7</c:v>
                  </c:pt>
                  <c:pt idx="4">
                    <c:v>4.9000000000000004</c:v>
                  </c:pt>
                </c:numCache>
              </c:numRef>
            </c:plus>
            <c:minus>
              <c:numRef>
                <c:f>Cálculos!$G$3:$G$7</c:f>
                <c:numCache>
                  <c:formatCode>General</c:formatCode>
                  <c:ptCount val="5"/>
                  <c:pt idx="0">
                    <c:v>5.5</c:v>
                  </c:pt>
                  <c:pt idx="1">
                    <c:v>5.0999999999999996</c:v>
                  </c:pt>
                  <c:pt idx="2">
                    <c:v>4.8</c:v>
                  </c:pt>
                  <c:pt idx="3">
                    <c:v>4.7</c:v>
                  </c:pt>
                  <c:pt idx="4">
                    <c:v>4.9000000000000004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Cálculos!$F$3:$F$23</c:f>
              <c:numCache>
                <c:formatCode>General</c:formatCode>
                <c:ptCount val="21"/>
                <c:pt idx="0">
                  <c:v>26.1</c:v>
                </c:pt>
                <c:pt idx="1">
                  <c:v>18.5</c:v>
                </c:pt>
                <c:pt idx="2">
                  <c:v>13.3</c:v>
                </c:pt>
                <c:pt idx="3">
                  <c:v>8.1999999999999993</c:v>
                </c:pt>
                <c:pt idx="4">
                  <c:v>14.6</c:v>
                </c:pt>
                <c:pt idx="5">
                  <c:v>18.3</c:v>
                </c:pt>
                <c:pt idx="6">
                  <c:v>16.399999999999999</c:v>
                </c:pt>
                <c:pt idx="7">
                  <c:v>47</c:v>
                </c:pt>
                <c:pt idx="8">
                  <c:v>51.2</c:v>
                </c:pt>
                <c:pt idx="9">
                  <c:v>17.3</c:v>
                </c:pt>
                <c:pt idx="10">
                  <c:v>14.9</c:v>
                </c:pt>
                <c:pt idx="11">
                  <c:v>19.2</c:v>
                </c:pt>
                <c:pt idx="12">
                  <c:v>23.1</c:v>
                </c:pt>
                <c:pt idx="13">
                  <c:v>33.1</c:v>
                </c:pt>
                <c:pt idx="14">
                  <c:v>59</c:v>
                </c:pt>
                <c:pt idx="15">
                  <c:v>14.6</c:v>
                </c:pt>
                <c:pt idx="16">
                  <c:v>94.9</c:v>
                </c:pt>
                <c:pt idx="17">
                  <c:v>47.7</c:v>
                </c:pt>
                <c:pt idx="18">
                  <c:v>8.1999999999999993</c:v>
                </c:pt>
                <c:pt idx="19">
                  <c:v>38.6</c:v>
                </c:pt>
                <c:pt idx="20">
                  <c:v>62.7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C-4281-B4EE-DF7CC9BB5534}"/>
            </c:ext>
          </c:extLst>
        </c:ser>
        <c:ser>
          <c:idx val="1"/>
          <c:order val="1"/>
          <c:tx>
            <c:v>Tn concentration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Cálculos!$K$3:$K$7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11.3</c:v>
                  </c:pt>
                  <c:pt idx="3">
                    <c:v>12.7</c:v>
                  </c:pt>
                  <c:pt idx="4">
                    <c:v>11.6</c:v>
                  </c:pt>
                </c:numCache>
              </c:numRef>
            </c:plus>
            <c:minus>
              <c:numRef>
                <c:f>Cálculos!$K$3:$K$7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11.3</c:v>
                  </c:pt>
                  <c:pt idx="3">
                    <c:v>12.7</c:v>
                  </c:pt>
                  <c:pt idx="4">
                    <c:v>11.6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Cálculos!$J$3:$J$23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52.8</c:v>
                </c:pt>
                <c:pt idx="4">
                  <c:v>31.9</c:v>
                </c:pt>
                <c:pt idx="5">
                  <c:v>0</c:v>
                </c:pt>
                <c:pt idx="6">
                  <c:v>51.9</c:v>
                </c:pt>
                <c:pt idx="7">
                  <c:v>75</c:v>
                </c:pt>
                <c:pt idx="8">
                  <c:v>0</c:v>
                </c:pt>
                <c:pt idx="9">
                  <c:v>0</c:v>
                </c:pt>
                <c:pt idx="10">
                  <c:v>7.7</c:v>
                </c:pt>
                <c:pt idx="11">
                  <c:v>2.7</c:v>
                </c:pt>
                <c:pt idx="12">
                  <c:v>12.7</c:v>
                </c:pt>
                <c:pt idx="13">
                  <c:v>61.1</c:v>
                </c:pt>
                <c:pt idx="14">
                  <c:v>15.3</c:v>
                </c:pt>
                <c:pt idx="15">
                  <c:v>37.5</c:v>
                </c:pt>
                <c:pt idx="16">
                  <c:v>0</c:v>
                </c:pt>
                <c:pt idx="17">
                  <c:v>0</c:v>
                </c:pt>
                <c:pt idx="18">
                  <c:v>82.9</c:v>
                </c:pt>
                <c:pt idx="19">
                  <c:v>46.1</c:v>
                </c:pt>
                <c:pt idx="20">
                  <c:v>77.599999999999994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C-4281-B4EE-DF7CC9BB5534}"/>
            </c:ext>
          </c:extLst>
        </c:ser>
        <c:ser>
          <c:idx val="2"/>
          <c:order val="2"/>
          <c:tx>
            <c:v>G2 Rn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Cálculos!$M$3:$M$6</c:f>
                <c:numCache>
                  <c:formatCode>General</c:formatCode>
                  <c:ptCount val="4"/>
                  <c:pt idx="0">
                    <c:v>1.6</c:v>
                  </c:pt>
                  <c:pt idx="1">
                    <c:v>1.7</c:v>
                  </c:pt>
                  <c:pt idx="2">
                    <c:v>2</c:v>
                  </c:pt>
                  <c:pt idx="3">
                    <c:v>0.7</c:v>
                  </c:pt>
                </c:numCache>
              </c:numRef>
            </c:plus>
            <c:minus>
              <c:numRef>
                <c:f>Cálculos!$M$3:$M$6</c:f>
                <c:numCache>
                  <c:formatCode>General</c:formatCode>
                  <c:ptCount val="4"/>
                  <c:pt idx="0">
                    <c:v>1.6</c:v>
                  </c:pt>
                  <c:pt idx="1">
                    <c:v>1.7</c:v>
                  </c:pt>
                  <c:pt idx="2">
                    <c:v>2</c:v>
                  </c:pt>
                  <c:pt idx="3">
                    <c:v>0.7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Cálculos!$L$3:$L$23</c:f>
              <c:numCache>
                <c:formatCode>General</c:formatCode>
                <c:ptCount val="21"/>
                <c:pt idx="0">
                  <c:v>5.6</c:v>
                </c:pt>
                <c:pt idx="1">
                  <c:v>6.2</c:v>
                </c:pt>
                <c:pt idx="2">
                  <c:v>7.1</c:v>
                </c:pt>
                <c:pt idx="3">
                  <c:v>2.1</c:v>
                </c:pt>
                <c:pt idx="4">
                  <c:v>56.1</c:v>
                </c:pt>
                <c:pt idx="5">
                  <c:v>75.8</c:v>
                </c:pt>
                <c:pt idx="6">
                  <c:v>-2.2999999999999998</c:v>
                </c:pt>
                <c:pt idx="7">
                  <c:v>2.8</c:v>
                </c:pt>
                <c:pt idx="8">
                  <c:v>6.2</c:v>
                </c:pt>
                <c:pt idx="9">
                  <c:v>9.8000000000000007</c:v>
                </c:pt>
                <c:pt idx="10">
                  <c:v>18.899999999999999</c:v>
                </c:pt>
                <c:pt idx="11">
                  <c:v>7.3</c:v>
                </c:pt>
                <c:pt idx="12">
                  <c:v>2.6</c:v>
                </c:pt>
                <c:pt idx="13">
                  <c:v>-2</c:v>
                </c:pt>
                <c:pt idx="14">
                  <c:v>-1</c:v>
                </c:pt>
                <c:pt idx="15">
                  <c:v>-5.4</c:v>
                </c:pt>
                <c:pt idx="16">
                  <c:v>-5.6</c:v>
                </c:pt>
                <c:pt idx="17">
                  <c:v>21.9</c:v>
                </c:pt>
                <c:pt idx="18">
                  <c:v>26.9</c:v>
                </c:pt>
                <c:pt idx="19">
                  <c:v>-4.0999999999999996</c:v>
                </c:pt>
                <c:pt idx="20">
                  <c:v>-4.0999999999999996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450E-96DF-E23F4F178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5"/>
        <c:axId val="1323545984"/>
        <c:axId val="1323548064"/>
      </c:barChart>
      <c:catAx>
        <c:axId val="13235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Pozo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3548064"/>
        <c:crosses val="autoZero"/>
        <c:auto val="1"/>
        <c:lblAlgn val="ctr"/>
        <c:lblOffset val="100"/>
        <c:noMultiLvlLbl val="0"/>
      </c:catAx>
      <c:valAx>
        <c:axId val="1323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Concentración Bq/m3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3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44000">
          <a:schemeClr val="bg2">
            <a:lumMod val="50000"/>
          </a:schemeClr>
        </a:gs>
        <a:gs pos="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16077</xdr:colOff>
      <xdr:row>0</xdr:row>
      <xdr:rowOff>0</xdr:rowOff>
    </xdr:from>
    <xdr:to>
      <xdr:col>21</xdr:col>
      <xdr:colOff>793836</xdr:colOff>
      <xdr:row>17</xdr:row>
      <xdr:rowOff>175121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A150DC-53A8-4B35-9EDC-61A375278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053D-3425-46AE-87C3-3C3323E38B75}">
  <sheetPr>
    <tabColor theme="5"/>
  </sheetPr>
  <dimension ref="A1:Z112"/>
  <sheetViews>
    <sheetView zoomScale="70" zoomScaleNormal="70" workbookViewId="0">
      <selection activeCell="H39" sqref="H39"/>
    </sheetView>
  </sheetViews>
  <sheetFormatPr baseColWidth="10" defaultColWidth="11.54296875" defaultRowHeight="14.5" x14ac:dyDescent="0.35"/>
  <cols>
    <col min="1" max="1" width="14.1796875" style="18" bestFit="1" customWidth="1"/>
    <col min="2" max="2" width="7.54296875" style="11" bestFit="1" customWidth="1"/>
    <col min="3" max="3" width="6" style="11" bestFit="1" customWidth="1"/>
    <col min="4" max="4" width="10.453125" style="11" bestFit="1" customWidth="1"/>
    <col min="5" max="5" width="11.08984375" style="11" bestFit="1" customWidth="1"/>
    <col min="6" max="6" width="9.453125" style="11" bestFit="1" customWidth="1"/>
    <col min="7" max="7" width="11.36328125" style="11" bestFit="1" customWidth="1"/>
    <col min="8" max="8" width="20" style="11" bestFit="1" customWidth="1"/>
    <col min="9" max="9" width="29.36328125" style="11" bestFit="1" customWidth="1"/>
    <col min="10" max="10" width="14.453125" style="11" bestFit="1" customWidth="1"/>
    <col min="11" max="11" width="8.90625" style="13" bestFit="1" customWidth="1"/>
    <col min="12" max="12" width="7.54296875" style="11" bestFit="1" customWidth="1"/>
    <col min="13" max="13" width="5.6328125" style="14" bestFit="1" customWidth="1"/>
    <col min="14" max="14" width="6.6328125" style="11" bestFit="1" customWidth="1"/>
    <col min="15" max="15" width="6.90625" style="11" bestFit="1" customWidth="1"/>
    <col min="16" max="16" width="8.54296875" style="11" bestFit="1" customWidth="1"/>
    <col min="17" max="18" width="5.6328125" style="11" bestFit="1" customWidth="1"/>
    <col min="19" max="20" width="13.36328125" style="11" bestFit="1" customWidth="1"/>
    <col min="21" max="16384" width="11.54296875" style="11"/>
  </cols>
  <sheetData>
    <row r="1" spans="1:26" ht="19" thickBot="1" x14ac:dyDescent="0.5">
      <c r="B1" s="72" t="s">
        <v>38</v>
      </c>
      <c r="C1" s="72"/>
      <c r="D1" s="72"/>
      <c r="E1" s="72"/>
      <c r="F1" s="72"/>
      <c r="G1" s="72"/>
      <c r="H1" s="72"/>
      <c r="I1" s="72"/>
      <c r="J1" s="72"/>
      <c r="K1" s="73" t="s">
        <v>39</v>
      </c>
      <c r="L1" s="73"/>
      <c r="M1" s="73"/>
      <c r="N1" s="73"/>
      <c r="O1" s="73"/>
      <c r="P1" s="73"/>
      <c r="Q1" s="73"/>
      <c r="R1" s="74"/>
    </row>
    <row r="2" spans="1:26" ht="46" thickTop="1" x14ac:dyDescent="0.35">
      <c r="A2" s="36" t="s">
        <v>0</v>
      </c>
      <c r="B2" s="30" t="s">
        <v>1</v>
      </c>
      <c r="C2" s="31" t="s">
        <v>2</v>
      </c>
      <c r="D2" s="32" t="s">
        <v>9</v>
      </c>
      <c r="E2" s="32" t="s">
        <v>3</v>
      </c>
      <c r="F2" s="32" t="s">
        <v>10</v>
      </c>
      <c r="G2" s="32" t="s">
        <v>11</v>
      </c>
      <c r="H2" s="32" t="s">
        <v>4</v>
      </c>
      <c r="I2" s="32" t="s">
        <v>5</v>
      </c>
      <c r="J2" s="34" t="str">
        <f>HYPERLINK(REPLACE(I2,4,12,"Users\CESAR\Documents\"),A2)</f>
        <v>Código
Detector</v>
      </c>
      <c r="K2" s="20" t="s">
        <v>1</v>
      </c>
      <c r="L2" s="21" t="s">
        <v>16</v>
      </c>
      <c r="M2" s="21" t="s">
        <v>2</v>
      </c>
      <c r="N2" s="35" t="s">
        <v>6</v>
      </c>
      <c r="O2" s="22" t="s">
        <v>14</v>
      </c>
      <c r="P2" s="22" t="s">
        <v>15</v>
      </c>
      <c r="Q2" s="21" t="s">
        <v>12</v>
      </c>
      <c r="R2" s="23" t="s">
        <v>13</v>
      </c>
      <c r="Y2" s="17"/>
      <c r="Z2" s="17"/>
    </row>
    <row r="3" spans="1:26" x14ac:dyDescent="0.35">
      <c r="A3" s="18" t="s">
        <v>47</v>
      </c>
      <c r="B3" s="7">
        <v>77</v>
      </c>
      <c r="C3" s="8">
        <v>1.106449</v>
      </c>
      <c r="D3" s="7">
        <v>41.387610000000002</v>
      </c>
      <c r="E3" s="7">
        <v>69.059460000000001</v>
      </c>
      <c r="F3" s="7">
        <v>109.2886</v>
      </c>
      <c r="G3" s="7">
        <v>32.627009999999999</v>
      </c>
      <c r="H3" s="9" t="s">
        <v>48</v>
      </c>
      <c r="I3" s="10" t="s">
        <v>49</v>
      </c>
      <c r="J3" s="12" t="str">
        <f>HYPERLINK(REPLACE(I3,4,12,"Users\cesar\Documents\"),A3)</f>
        <v>E-CGG-01-C1</v>
      </c>
      <c r="K3" s="24">
        <v>82.56</v>
      </c>
      <c r="L3" s="11">
        <v>14.94</v>
      </c>
      <c r="M3" s="14">
        <v>0.78</v>
      </c>
      <c r="N3" s="11">
        <v>41.07</v>
      </c>
      <c r="O3" s="11">
        <v>41.41</v>
      </c>
      <c r="P3" s="11">
        <v>99</v>
      </c>
      <c r="Q3" s="11">
        <v>0.7</v>
      </c>
      <c r="R3" s="25">
        <v>1.25</v>
      </c>
    </row>
    <row r="4" spans="1:26" x14ac:dyDescent="0.35">
      <c r="A4" s="18" t="s">
        <v>50</v>
      </c>
      <c r="B4" s="7">
        <v>77</v>
      </c>
      <c r="C4" s="8">
        <v>0.95104900000000003</v>
      </c>
      <c r="D4" s="7">
        <v>48.648789999999998</v>
      </c>
      <c r="E4" s="7">
        <v>61.813270000000003</v>
      </c>
      <c r="F4" s="7">
        <v>97.821290000000005</v>
      </c>
      <c r="G4" s="7">
        <v>29.248349999999999</v>
      </c>
      <c r="H4" s="9" t="s">
        <v>51</v>
      </c>
      <c r="I4" s="10" t="s">
        <v>52</v>
      </c>
      <c r="J4" s="12" t="str">
        <f t="shared" ref="J4:J96" si="0">HYPERLINK(REPLACE(I4,4,12,"Users\cesar\Documents\"),A4)</f>
        <v>E-CGG-01-C2</v>
      </c>
      <c r="K4" s="24">
        <v>87.68</v>
      </c>
      <c r="L4" s="11">
        <v>14.86</v>
      </c>
      <c r="M4" s="14">
        <v>0.68</v>
      </c>
      <c r="N4" s="11">
        <v>47.2</v>
      </c>
      <c r="O4" s="11">
        <v>41.78</v>
      </c>
      <c r="P4" s="11">
        <v>100</v>
      </c>
      <c r="Q4" s="11">
        <v>0.7</v>
      </c>
      <c r="R4" s="25">
        <v>1.25</v>
      </c>
      <c r="S4" s="11">
        <f>K4-$K$16</f>
        <v>31.210000000000008</v>
      </c>
    </row>
    <row r="5" spans="1:26" x14ac:dyDescent="0.35">
      <c r="A5" s="18" t="s">
        <v>53</v>
      </c>
      <c r="B5" s="15">
        <v>65</v>
      </c>
      <c r="C5" s="14">
        <v>1.208448</v>
      </c>
      <c r="D5" s="15">
        <v>55.893529999999998</v>
      </c>
      <c r="E5" s="14">
        <v>47.235030000000002</v>
      </c>
      <c r="F5" s="15">
        <v>74.750799999999998</v>
      </c>
      <c r="G5" s="15">
        <v>24.129020000000001</v>
      </c>
      <c r="H5" s="15" t="s">
        <v>54</v>
      </c>
      <c r="I5" s="15" t="s">
        <v>55</v>
      </c>
      <c r="J5" s="12" t="str">
        <f t="shared" si="0"/>
        <v>E-CGG-02-C1</v>
      </c>
      <c r="K5" s="24">
        <v>66.72</v>
      </c>
      <c r="L5" s="11">
        <v>15.01</v>
      </c>
      <c r="M5" s="14">
        <v>0.76</v>
      </c>
      <c r="N5" s="11">
        <v>53.88</v>
      </c>
      <c r="O5" s="11">
        <v>42.65</v>
      </c>
      <c r="P5" s="11">
        <v>98</v>
      </c>
      <c r="Q5" s="11">
        <v>0.7</v>
      </c>
      <c r="R5" s="25">
        <v>1.24</v>
      </c>
    </row>
    <row r="6" spans="1:26" x14ac:dyDescent="0.35">
      <c r="A6" s="18" t="s">
        <v>56</v>
      </c>
      <c r="B6" s="7">
        <v>58</v>
      </c>
      <c r="C6" s="8">
        <v>0.92696190000000001</v>
      </c>
      <c r="D6" s="7">
        <v>46.671950000000002</v>
      </c>
      <c r="E6" s="7">
        <v>47.929810000000003</v>
      </c>
      <c r="F6" s="7">
        <v>75.850319999999996</v>
      </c>
      <c r="G6" s="7">
        <v>25.639469999999999</v>
      </c>
      <c r="H6" s="9" t="s">
        <v>57</v>
      </c>
      <c r="I6" s="10" t="s">
        <v>58</v>
      </c>
      <c r="J6" s="12" t="str">
        <f t="shared" si="0"/>
        <v>E-CGG-02-C2</v>
      </c>
      <c r="K6" s="24">
        <v>63.05</v>
      </c>
      <c r="L6" s="11">
        <v>14.94</v>
      </c>
      <c r="M6" s="14">
        <v>0.77</v>
      </c>
      <c r="N6" s="11">
        <v>45.34</v>
      </c>
      <c r="O6" s="11">
        <v>44.03</v>
      </c>
      <c r="P6" s="11">
        <v>99</v>
      </c>
      <c r="Q6" s="11">
        <v>0.7</v>
      </c>
      <c r="R6" s="25">
        <v>1.25</v>
      </c>
      <c r="S6" s="11">
        <f>K6-$K$16</f>
        <v>6.5799999999999983</v>
      </c>
    </row>
    <row r="7" spans="1:26" x14ac:dyDescent="0.35">
      <c r="A7" s="18" t="s">
        <v>59</v>
      </c>
      <c r="B7" s="15">
        <v>82</v>
      </c>
      <c r="C7" s="14">
        <v>1.2993570000000001</v>
      </c>
      <c r="D7" s="15">
        <v>51.271790000000003</v>
      </c>
      <c r="E7" s="15">
        <v>63.423160000000003</v>
      </c>
      <c r="F7" s="15">
        <v>100.369</v>
      </c>
      <c r="G7" s="15">
        <v>29.13823</v>
      </c>
      <c r="H7" s="16" t="s">
        <v>60</v>
      </c>
      <c r="I7" s="11" t="s">
        <v>61</v>
      </c>
      <c r="J7" s="12" t="str">
        <f t="shared" si="0"/>
        <v>E-CGG-03-C1</v>
      </c>
      <c r="K7" s="24">
        <v>84.92</v>
      </c>
      <c r="L7" s="11">
        <v>15.01</v>
      </c>
      <c r="M7" s="14">
        <v>0.85</v>
      </c>
      <c r="N7" s="11">
        <v>49.83</v>
      </c>
      <c r="O7" s="11">
        <v>44.08</v>
      </c>
      <c r="P7" s="11">
        <v>98</v>
      </c>
      <c r="Q7" s="11">
        <v>0.69</v>
      </c>
      <c r="R7" s="25">
        <v>1.25</v>
      </c>
    </row>
    <row r="8" spans="1:26" x14ac:dyDescent="0.35">
      <c r="A8" s="18" t="s">
        <v>62</v>
      </c>
      <c r="B8" s="7">
        <v>51</v>
      </c>
      <c r="C8" s="8">
        <v>1.0825910000000001</v>
      </c>
      <c r="D8" s="7">
        <v>52.903640000000003</v>
      </c>
      <c r="E8" s="7">
        <v>38.56982</v>
      </c>
      <c r="F8" s="7">
        <v>61.037860000000002</v>
      </c>
      <c r="G8" s="7">
        <v>21.800149999999999</v>
      </c>
      <c r="H8" s="9" t="s">
        <v>63</v>
      </c>
      <c r="I8" s="10" t="s">
        <v>64</v>
      </c>
      <c r="J8" s="12" t="str">
        <f t="shared" si="0"/>
        <v>E-CGG-03-C2</v>
      </c>
      <c r="K8" s="24">
        <v>46.54</v>
      </c>
      <c r="L8" s="11">
        <v>14.94</v>
      </c>
      <c r="M8" s="14">
        <v>0.78</v>
      </c>
      <c r="N8" s="11">
        <v>48.19</v>
      </c>
      <c r="O8" s="11">
        <v>45.31</v>
      </c>
      <c r="P8" s="11">
        <v>99</v>
      </c>
      <c r="Q8" s="11">
        <v>0.69</v>
      </c>
      <c r="R8" s="25">
        <v>1.25</v>
      </c>
      <c r="S8" s="11">
        <f>K8-$K$16</f>
        <v>-9.93</v>
      </c>
    </row>
    <row r="9" spans="1:26" x14ac:dyDescent="0.35">
      <c r="A9" s="18" t="s">
        <v>65</v>
      </c>
      <c r="B9" s="7">
        <v>263</v>
      </c>
      <c r="C9" s="8">
        <v>5.8306800000000001</v>
      </c>
      <c r="D9" s="7">
        <v>40.040520000000001</v>
      </c>
      <c r="E9" s="7">
        <v>241.1223</v>
      </c>
      <c r="F9" s="7">
        <v>381.5831</v>
      </c>
      <c r="G9" s="7">
        <v>70.570520000000002</v>
      </c>
      <c r="H9" s="9" t="s">
        <v>66</v>
      </c>
      <c r="I9" s="10" t="s">
        <v>67</v>
      </c>
      <c r="J9" s="12" t="str">
        <f t="shared" si="0"/>
        <v>E-CGG-04-C1</v>
      </c>
      <c r="K9" s="24">
        <v>141.78</v>
      </c>
      <c r="L9" s="11">
        <v>15.93</v>
      </c>
      <c r="M9" s="14">
        <v>0.86</v>
      </c>
      <c r="N9" s="11">
        <v>43.59</v>
      </c>
      <c r="O9" s="11">
        <v>38.15</v>
      </c>
      <c r="P9" s="11">
        <v>87</v>
      </c>
      <c r="Q9" s="11">
        <v>0.69</v>
      </c>
      <c r="R9" s="25">
        <v>1.25</v>
      </c>
    </row>
    <row r="10" spans="1:26" x14ac:dyDescent="0.35">
      <c r="A10" s="18" t="s">
        <v>68</v>
      </c>
      <c r="B10" s="15">
        <v>33</v>
      </c>
      <c r="C10" s="14">
        <v>1.063361</v>
      </c>
      <c r="D10" s="15">
        <v>45.68627</v>
      </c>
      <c r="E10" s="15">
        <v>27.676210000000001</v>
      </c>
      <c r="F10" s="15">
        <v>43.798400000000001</v>
      </c>
      <c r="G10" s="15">
        <v>19.105160000000001</v>
      </c>
      <c r="H10" s="16" t="s">
        <v>69</v>
      </c>
      <c r="I10" s="11" t="s">
        <v>70</v>
      </c>
      <c r="J10" s="12" t="str">
        <f t="shared" si="0"/>
        <v>E-CGG-04-C2</v>
      </c>
      <c r="K10" s="24">
        <v>30.02</v>
      </c>
      <c r="L10" s="11">
        <v>14.94</v>
      </c>
      <c r="M10" s="14">
        <v>0.81</v>
      </c>
      <c r="N10" s="11">
        <v>46</v>
      </c>
      <c r="O10" s="11">
        <v>45.64</v>
      </c>
      <c r="P10" s="11">
        <v>99</v>
      </c>
      <c r="Q10" s="11">
        <v>0.7</v>
      </c>
      <c r="R10" s="25">
        <v>1.25</v>
      </c>
      <c r="S10" s="11">
        <f>K10-$K$16</f>
        <v>-26.45</v>
      </c>
    </row>
    <row r="11" spans="1:26" x14ac:dyDescent="0.35">
      <c r="A11" s="18" t="s">
        <v>71</v>
      </c>
      <c r="B11" s="7">
        <v>123</v>
      </c>
      <c r="C11" s="8">
        <v>1.1453089999999999</v>
      </c>
      <c r="D11" s="7">
        <v>46.469340000000003</v>
      </c>
      <c r="E11" s="7">
        <v>101.9515</v>
      </c>
      <c r="F11" s="7">
        <v>161.34119999999999</v>
      </c>
      <c r="G11" s="7">
        <v>39.619759999999999</v>
      </c>
      <c r="H11" s="9" t="s">
        <v>72</v>
      </c>
      <c r="I11" s="10" t="s">
        <v>73</v>
      </c>
      <c r="J11" s="12" t="str">
        <f t="shared" si="0"/>
        <v>E-CGG-05-C1</v>
      </c>
      <c r="K11" s="24">
        <v>122.83</v>
      </c>
      <c r="L11" s="11">
        <v>15.01</v>
      </c>
      <c r="M11" s="14">
        <v>0.86</v>
      </c>
      <c r="N11" s="11">
        <v>43.26</v>
      </c>
      <c r="O11" s="11">
        <v>38.33</v>
      </c>
      <c r="P11" s="11">
        <v>98</v>
      </c>
      <c r="Q11" s="11">
        <v>0.7</v>
      </c>
      <c r="R11" s="25">
        <v>1.25</v>
      </c>
    </row>
    <row r="12" spans="1:26" x14ac:dyDescent="0.35">
      <c r="A12" s="18" t="s">
        <v>74</v>
      </c>
      <c r="B12" s="15">
        <v>42</v>
      </c>
      <c r="C12" s="14">
        <v>1.015873</v>
      </c>
      <c r="D12" s="15">
        <v>42.871609999999997</v>
      </c>
      <c r="E12" s="15">
        <v>36.787439999999997</v>
      </c>
      <c r="F12" s="15">
        <v>58.217179999999999</v>
      </c>
      <c r="G12" s="15">
        <v>22.691770000000002</v>
      </c>
      <c r="H12" s="16" t="s">
        <v>75</v>
      </c>
      <c r="I12" s="11" t="s">
        <v>76</v>
      </c>
      <c r="J12" s="12" t="str">
        <f t="shared" si="0"/>
        <v>E-CGG-05-C2</v>
      </c>
      <c r="K12" s="24">
        <v>50.53</v>
      </c>
      <c r="L12" s="11">
        <v>14.86</v>
      </c>
      <c r="M12" s="14">
        <v>0.85</v>
      </c>
      <c r="N12" s="11">
        <v>38.770000000000003</v>
      </c>
      <c r="O12" s="11">
        <v>30.76</v>
      </c>
      <c r="P12" s="11">
        <v>100</v>
      </c>
      <c r="Q12" s="11">
        <v>0.7</v>
      </c>
      <c r="R12" s="25">
        <v>1.25</v>
      </c>
      <c r="S12" s="11">
        <f>K12-$K$16</f>
        <v>-5.9399999999999977</v>
      </c>
    </row>
    <row r="13" spans="1:26" x14ac:dyDescent="0.35">
      <c r="A13" s="18" t="s">
        <v>77</v>
      </c>
      <c r="B13" s="15">
        <v>55</v>
      </c>
      <c r="C13" s="14">
        <v>0.85476390000000002</v>
      </c>
      <c r="D13" s="15">
        <v>44.558219999999999</v>
      </c>
      <c r="E13" s="15">
        <v>46.926160000000003</v>
      </c>
      <c r="F13" s="15">
        <v>74.262</v>
      </c>
      <c r="G13" s="15">
        <v>25.70571</v>
      </c>
      <c r="H13" s="16" t="s">
        <v>78</v>
      </c>
      <c r="I13" s="11" t="s">
        <v>79</v>
      </c>
      <c r="J13" s="12" t="str">
        <f t="shared" ref="J13:J60" si="1">HYPERLINK(REPLACE(I13,4,12,"Users\cesar\Documents\"),A13)</f>
        <v>E-CGG-06-C1</v>
      </c>
      <c r="K13" s="24">
        <v>65.39</v>
      </c>
      <c r="L13" s="11">
        <v>14.86</v>
      </c>
      <c r="M13" s="14">
        <v>0.71</v>
      </c>
      <c r="N13" s="11">
        <v>43.04</v>
      </c>
      <c r="O13" s="11">
        <v>44.54</v>
      </c>
      <c r="P13" s="11">
        <v>100</v>
      </c>
      <c r="Q13" s="11">
        <v>0.7</v>
      </c>
      <c r="R13" s="25">
        <v>1.25</v>
      </c>
    </row>
    <row r="14" spans="1:26" x14ac:dyDescent="0.35">
      <c r="A14" s="18" t="s">
        <v>80</v>
      </c>
      <c r="B14" s="15">
        <v>55</v>
      </c>
      <c r="C14" s="14">
        <v>0.96396400000000004</v>
      </c>
      <c r="D14" s="15">
        <v>41.447850000000003</v>
      </c>
      <c r="E14" s="15">
        <v>49.280259999999998</v>
      </c>
      <c r="F14" s="15">
        <v>77.987440000000007</v>
      </c>
      <c r="G14" s="15">
        <v>26.982220000000002</v>
      </c>
      <c r="H14" s="16" t="s">
        <v>81</v>
      </c>
      <c r="I14" s="11" t="s">
        <v>82</v>
      </c>
      <c r="J14" s="12" t="str">
        <f t="shared" si="1"/>
        <v>E-CGG-06-C2</v>
      </c>
      <c r="K14" s="24">
        <v>62.42</v>
      </c>
      <c r="L14" s="11">
        <v>14.86</v>
      </c>
      <c r="M14" s="14">
        <v>0.73</v>
      </c>
      <c r="N14" s="11">
        <v>40.520000000000003</v>
      </c>
      <c r="O14" s="11">
        <v>68.680000000000007</v>
      </c>
      <c r="P14" s="11">
        <v>100</v>
      </c>
      <c r="Q14" s="11">
        <v>0.7</v>
      </c>
      <c r="R14" s="25">
        <v>1.25</v>
      </c>
      <c r="S14" s="11">
        <f>K14-$K$16</f>
        <v>5.9500000000000028</v>
      </c>
    </row>
    <row r="15" spans="1:26" x14ac:dyDescent="0.35">
      <c r="A15" s="18" t="s">
        <v>83</v>
      </c>
      <c r="B15" s="7">
        <v>278</v>
      </c>
      <c r="C15" s="8">
        <v>5.8516180000000002</v>
      </c>
      <c r="D15" s="7">
        <v>42.345910000000003</v>
      </c>
      <c r="E15" s="7">
        <v>245.53290000000001</v>
      </c>
      <c r="F15" s="7">
        <v>388.56290000000001</v>
      </c>
      <c r="G15" s="7">
        <v>70.646450000000002</v>
      </c>
      <c r="H15" s="9" t="s">
        <v>84</v>
      </c>
      <c r="I15" s="10" t="s">
        <v>85</v>
      </c>
      <c r="J15" s="12" t="str">
        <f t="shared" si="1"/>
        <v>E-CGG-07F-C1</v>
      </c>
      <c r="K15" s="24">
        <v>166.52</v>
      </c>
      <c r="L15" s="11">
        <v>32.619999999999997</v>
      </c>
      <c r="M15" s="14">
        <v>1.21</v>
      </c>
      <c r="N15" s="11">
        <v>40.96</v>
      </c>
      <c r="O15" s="11">
        <v>60.65</v>
      </c>
      <c r="P15" s="11">
        <v>83</v>
      </c>
      <c r="Q15" s="11">
        <v>0.7</v>
      </c>
      <c r="R15" s="25">
        <v>1.25</v>
      </c>
    </row>
    <row r="16" spans="1:26" x14ac:dyDescent="0.35">
      <c r="A16" s="18" t="s">
        <v>86</v>
      </c>
      <c r="B16" s="15">
        <v>52</v>
      </c>
      <c r="C16" s="14">
        <v>0.88744590000000001</v>
      </c>
      <c r="D16" s="15">
        <v>50.9268</v>
      </c>
      <c r="E16" s="15">
        <v>40.413679999999999</v>
      </c>
      <c r="F16" s="15">
        <v>63.955820000000003</v>
      </c>
      <c r="G16" s="15">
        <v>22.734020000000001</v>
      </c>
      <c r="H16" s="16" t="s">
        <v>87</v>
      </c>
      <c r="I16" s="11" t="s">
        <v>88</v>
      </c>
      <c r="J16" s="12" t="str">
        <f t="shared" si="1"/>
        <v>E-CGG-07F-C2</v>
      </c>
      <c r="K16" s="24">
        <v>56.47</v>
      </c>
      <c r="L16" s="11">
        <v>14.86</v>
      </c>
      <c r="M16" s="14">
        <v>0.73</v>
      </c>
      <c r="N16" s="11">
        <v>51.04</v>
      </c>
      <c r="O16" s="11">
        <v>42.12</v>
      </c>
      <c r="P16" s="11">
        <v>100</v>
      </c>
      <c r="Q16" s="11">
        <v>0.7</v>
      </c>
      <c r="R16" s="25">
        <v>1.25</v>
      </c>
    </row>
    <row r="17" spans="1:19" x14ac:dyDescent="0.35">
      <c r="A17" s="18" t="s">
        <v>89</v>
      </c>
      <c r="B17" s="15">
        <v>349</v>
      </c>
      <c r="C17" s="14">
        <v>3.8029229999999998</v>
      </c>
      <c r="D17" s="15">
        <v>44.213230000000003</v>
      </c>
      <c r="E17" s="15">
        <v>299.35390000000001</v>
      </c>
      <c r="F17" s="15">
        <v>473.7362</v>
      </c>
      <c r="G17" s="15">
        <v>80.388919999999999</v>
      </c>
      <c r="H17" s="16" t="s">
        <v>90</v>
      </c>
      <c r="I17" s="11" t="s">
        <v>91</v>
      </c>
      <c r="J17" s="12" t="str">
        <f t="shared" si="1"/>
        <v>F1-CGG-07-C1</v>
      </c>
      <c r="K17" s="24">
        <v>308.41000000000003</v>
      </c>
      <c r="L17" s="11">
        <v>30.82</v>
      </c>
      <c r="M17" s="14">
        <v>1.1599999999999999</v>
      </c>
      <c r="N17" s="11">
        <v>44.14</v>
      </c>
      <c r="O17" s="11">
        <v>36.4</v>
      </c>
      <c r="P17" s="11">
        <v>93</v>
      </c>
      <c r="Q17" s="11">
        <v>0.7</v>
      </c>
      <c r="R17" s="25">
        <v>1.25</v>
      </c>
    </row>
    <row r="18" spans="1:19" x14ac:dyDescent="0.35">
      <c r="A18" s="18" t="s">
        <v>92</v>
      </c>
      <c r="B18" s="7">
        <v>153</v>
      </c>
      <c r="C18" s="8">
        <v>0.83269590000000004</v>
      </c>
      <c r="D18" s="7">
        <v>49.941119999999998</v>
      </c>
      <c r="E18" s="7">
        <v>120.57210000000001</v>
      </c>
      <c r="F18" s="7">
        <v>190.80889999999999</v>
      </c>
      <c r="G18" s="7">
        <v>43.022829999999999</v>
      </c>
      <c r="H18" s="9" t="s">
        <v>93</v>
      </c>
      <c r="I18" s="10" t="s">
        <v>94</v>
      </c>
      <c r="J18" s="12" t="str">
        <f t="shared" si="1"/>
        <v>F1-CGG-07-C2</v>
      </c>
      <c r="K18" s="24">
        <v>154.68</v>
      </c>
      <c r="L18" s="11">
        <v>15.01</v>
      </c>
      <c r="M18" s="14">
        <v>0.86</v>
      </c>
      <c r="N18" s="11">
        <v>47.09</v>
      </c>
      <c r="O18" s="11">
        <v>42.75</v>
      </c>
      <c r="P18" s="11">
        <v>98</v>
      </c>
      <c r="Q18" s="11">
        <v>0.7</v>
      </c>
      <c r="R18" s="25">
        <v>1.25</v>
      </c>
      <c r="S18" s="11">
        <f>K18-$K$58</f>
        <v>101.18</v>
      </c>
    </row>
    <row r="19" spans="1:19" x14ac:dyDescent="0.35">
      <c r="A19" s="18" t="s">
        <v>95</v>
      </c>
      <c r="B19" s="15">
        <v>171</v>
      </c>
      <c r="C19" s="14">
        <v>1.148441</v>
      </c>
      <c r="D19" s="15">
        <v>42.137819999999998</v>
      </c>
      <c r="E19" s="15">
        <v>151.53049999999999</v>
      </c>
      <c r="F19" s="15">
        <v>239.8014</v>
      </c>
      <c r="G19" s="15">
        <v>51.664160000000003</v>
      </c>
      <c r="H19" s="16" t="s">
        <v>96</v>
      </c>
      <c r="I19" s="11" t="s">
        <v>97</v>
      </c>
      <c r="J19" s="12" t="str">
        <f t="shared" si="1"/>
        <v>F1-CGG-08-C1</v>
      </c>
      <c r="K19" s="24">
        <v>169.84</v>
      </c>
      <c r="L19" s="11">
        <v>30.02</v>
      </c>
      <c r="M19" s="14">
        <v>0.9</v>
      </c>
      <c r="N19" s="11">
        <v>41.62</v>
      </c>
      <c r="O19" s="11">
        <v>37.1</v>
      </c>
      <c r="P19" s="11">
        <v>98</v>
      </c>
      <c r="Q19" s="11">
        <v>0.7</v>
      </c>
      <c r="R19" s="25">
        <v>1.25</v>
      </c>
    </row>
    <row r="20" spans="1:19" x14ac:dyDescent="0.35">
      <c r="A20" s="18" t="s">
        <v>98</v>
      </c>
      <c r="B20" s="15">
        <v>161</v>
      </c>
      <c r="C20" s="14">
        <v>1.135054</v>
      </c>
      <c r="D20" s="15">
        <v>47.05527</v>
      </c>
      <c r="E20" s="15">
        <v>132.29220000000001</v>
      </c>
      <c r="F20" s="15">
        <v>209.3563</v>
      </c>
      <c r="G20" s="15">
        <v>46.184939999999997</v>
      </c>
      <c r="H20" s="16" t="s">
        <v>99</v>
      </c>
      <c r="I20" s="11" t="s">
        <v>100</v>
      </c>
      <c r="J20" s="12" t="str">
        <f t="shared" si="1"/>
        <v>F1-CGG-08-C2</v>
      </c>
      <c r="K20" s="24">
        <v>168.33</v>
      </c>
      <c r="L20" s="11">
        <v>30.02</v>
      </c>
      <c r="M20" s="14">
        <v>0.94</v>
      </c>
      <c r="N20" s="11">
        <v>48.74</v>
      </c>
      <c r="O20" s="11">
        <v>43.69</v>
      </c>
      <c r="P20" s="11">
        <v>98</v>
      </c>
      <c r="Q20" s="11">
        <v>0.7</v>
      </c>
      <c r="R20" s="25">
        <v>1.25</v>
      </c>
      <c r="S20" s="11">
        <f>K20-$K$58</f>
        <v>114.83000000000001</v>
      </c>
    </row>
    <row r="21" spans="1:19" x14ac:dyDescent="0.35">
      <c r="A21" s="18" t="s">
        <v>101</v>
      </c>
      <c r="B21" s="11">
        <v>62</v>
      </c>
      <c r="C21" s="14">
        <v>0.82635879999999995</v>
      </c>
      <c r="D21" s="15">
        <v>45.582230000000003</v>
      </c>
      <c r="E21" s="15">
        <v>52.079520000000002</v>
      </c>
      <c r="F21" s="15">
        <v>82.417349999999999</v>
      </c>
      <c r="G21" s="15">
        <v>27.12602</v>
      </c>
      <c r="H21" s="71" t="s">
        <v>102</v>
      </c>
      <c r="I21" s="11" t="s">
        <v>103</v>
      </c>
      <c r="J21" s="12" t="str">
        <f t="shared" si="1"/>
        <v>F2-CGG-09-C1</v>
      </c>
      <c r="K21" s="24">
        <v>66.88</v>
      </c>
      <c r="L21" s="11">
        <v>14.86</v>
      </c>
      <c r="M21" s="14">
        <v>0.7</v>
      </c>
      <c r="N21" s="11">
        <v>45.01</v>
      </c>
      <c r="O21" s="11">
        <v>40.700000000000003</v>
      </c>
      <c r="P21" s="11">
        <v>100</v>
      </c>
      <c r="Q21" s="11">
        <v>0.7</v>
      </c>
      <c r="R21" s="25">
        <v>1.25</v>
      </c>
    </row>
    <row r="22" spans="1:19" x14ac:dyDescent="0.35">
      <c r="A22" s="18" t="s">
        <v>104</v>
      </c>
      <c r="B22" s="7">
        <v>55</v>
      </c>
      <c r="C22" s="8">
        <v>1.073164</v>
      </c>
      <c r="D22" s="7">
        <v>48.309280000000001</v>
      </c>
      <c r="E22" s="7">
        <v>44.370019999999997</v>
      </c>
      <c r="F22" s="7">
        <v>70.216840000000005</v>
      </c>
      <c r="G22" s="7">
        <v>24.319949999999999</v>
      </c>
      <c r="H22" s="9" t="s">
        <v>105</v>
      </c>
      <c r="I22" s="10" t="s">
        <v>106</v>
      </c>
      <c r="J22" s="12" t="str">
        <f t="shared" si="1"/>
        <v>F2-CGG-09-C2</v>
      </c>
      <c r="K22" s="24">
        <v>59.45</v>
      </c>
      <c r="L22" s="11">
        <v>14.86</v>
      </c>
      <c r="M22" s="14">
        <v>0.79</v>
      </c>
      <c r="N22" s="11">
        <v>48.3</v>
      </c>
      <c r="O22" s="11">
        <v>41.69</v>
      </c>
      <c r="P22" s="11">
        <v>100</v>
      </c>
      <c r="Q22" s="11">
        <v>0.7</v>
      </c>
      <c r="R22" s="25">
        <v>1.25</v>
      </c>
      <c r="S22" s="11">
        <f>K22-$K$58</f>
        <v>5.9500000000000028</v>
      </c>
    </row>
    <row r="23" spans="1:19" x14ac:dyDescent="0.35">
      <c r="A23" s="18" t="s">
        <v>107</v>
      </c>
      <c r="B23" s="7">
        <v>68</v>
      </c>
      <c r="C23" s="8">
        <v>0.89679399999999998</v>
      </c>
      <c r="D23" s="7">
        <v>45.396039999999999</v>
      </c>
      <c r="E23" s="7">
        <v>57.280729999999998</v>
      </c>
      <c r="F23" s="7">
        <v>90.648420000000002</v>
      </c>
      <c r="G23" s="7">
        <v>28.61956</v>
      </c>
      <c r="H23" s="9" t="s">
        <v>108</v>
      </c>
      <c r="I23" s="10" t="s">
        <v>109</v>
      </c>
      <c r="J23" s="12" t="str">
        <f t="shared" si="1"/>
        <v>F2-CGG-10-C1</v>
      </c>
      <c r="K23" s="24">
        <v>78.06</v>
      </c>
      <c r="L23" s="11">
        <v>14.94</v>
      </c>
      <c r="M23" s="14">
        <v>0.62</v>
      </c>
      <c r="N23" s="11">
        <v>42.6</v>
      </c>
      <c r="O23" s="11">
        <v>37.42</v>
      </c>
      <c r="P23" s="11">
        <v>99</v>
      </c>
      <c r="Q23" s="11">
        <v>0.7</v>
      </c>
      <c r="R23" s="25">
        <v>1.25</v>
      </c>
    </row>
    <row r="24" spans="1:19" x14ac:dyDescent="0.35">
      <c r="A24" s="18" t="s">
        <v>110</v>
      </c>
      <c r="B24" s="7">
        <v>51</v>
      </c>
      <c r="C24" s="8">
        <v>1.0825910000000001</v>
      </c>
      <c r="D24" s="7">
        <v>40.631920000000001</v>
      </c>
      <c r="E24" s="7">
        <v>46.305610000000001</v>
      </c>
      <c r="F24" s="7">
        <v>73.279979999999995</v>
      </c>
      <c r="G24" s="7">
        <v>26.124980000000001</v>
      </c>
      <c r="H24" s="9" t="s">
        <v>111</v>
      </c>
      <c r="I24" s="10" t="s">
        <v>112</v>
      </c>
      <c r="J24" s="12" t="str">
        <f t="shared" si="1"/>
        <v>F2-CGG-10-C2</v>
      </c>
      <c r="K24" s="24">
        <v>51.56</v>
      </c>
      <c r="L24" s="11">
        <v>15.01</v>
      </c>
      <c r="M24" s="14">
        <v>0.76</v>
      </c>
      <c r="N24" s="11">
        <v>44.57</v>
      </c>
      <c r="O24" s="11">
        <v>65.81</v>
      </c>
      <c r="P24" s="11">
        <v>98</v>
      </c>
      <c r="Q24" s="11">
        <v>0.7</v>
      </c>
      <c r="R24" s="25">
        <v>1.25</v>
      </c>
      <c r="S24" s="11">
        <f>K24-$K$58</f>
        <v>-1.9399999999999977</v>
      </c>
    </row>
    <row r="25" spans="1:19" x14ac:dyDescent="0.35">
      <c r="A25" s="18" t="s">
        <v>113</v>
      </c>
      <c r="B25" s="15">
        <v>82</v>
      </c>
      <c r="C25" s="14">
        <v>1.115702</v>
      </c>
      <c r="D25" s="15">
        <v>51.014420000000001</v>
      </c>
      <c r="E25" s="15">
        <v>63.651249999999997</v>
      </c>
      <c r="F25" s="15">
        <v>100.7299</v>
      </c>
      <c r="G25" s="15">
        <v>29.241309999999999</v>
      </c>
      <c r="H25" s="16" t="s">
        <v>114</v>
      </c>
      <c r="I25" s="11" t="s">
        <v>115</v>
      </c>
      <c r="J25" s="12" t="str">
        <f t="shared" si="1"/>
        <v>F3-CGG-11-C1</v>
      </c>
      <c r="K25" s="24">
        <v>82.56</v>
      </c>
      <c r="L25" s="11">
        <v>14.94</v>
      </c>
      <c r="M25" s="14">
        <v>0.8</v>
      </c>
      <c r="N25" s="11">
        <v>48.85</v>
      </c>
      <c r="O25" s="11">
        <v>45.2</v>
      </c>
      <c r="P25" s="11">
        <v>99</v>
      </c>
      <c r="Q25" s="11">
        <v>0.7</v>
      </c>
      <c r="R25" s="25">
        <v>1.25</v>
      </c>
    </row>
    <row r="26" spans="1:19" x14ac:dyDescent="0.35">
      <c r="A26" s="18" t="s">
        <v>116</v>
      </c>
      <c r="B26" s="7">
        <v>62</v>
      </c>
      <c r="C26" s="8">
        <v>1.114959</v>
      </c>
      <c r="D26" s="7">
        <v>54.486199999999997</v>
      </c>
      <c r="E26" s="7">
        <v>45.899929999999998</v>
      </c>
      <c r="F26" s="7">
        <v>72.637969999999996</v>
      </c>
      <c r="G26" s="7">
        <v>23.944659999999999</v>
      </c>
      <c r="H26" s="9" t="s">
        <v>117</v>
      </c>
      <c r="I26" s="10" t="s">
        <v>118</v>
      </c>
      <c r="J26" s="12" t="str">
        <f t="shared" si="1"/>
        <v>F3-CGG-11-C2</v>
      </c>
      <c r="K26" s="24">
        <v>65.39</v>
      </c>
      <c r="L26" s="11">
        <v>14.86</v>
      </c>
      <c r="M26" s="14">
        <v>0.79</v>
      </c>
      <c r="N26" s="11">
        <v>53.88</v>
      </c>
      <c r="O26" s="11">
        <v>47.54</v>
      </c>
      <c r="P26" s="11">
        <v>100</v>
      </c>
      <c r="Q26" s="11">
        <v>0.7</v>
      </c>
      <c r="R26" s="25">
        <v>1.25</v>
      </c>
      <c r="S26" s="11">
        <f>K26-$K$58</f>
        <v>11.89</v>
      </c>
    </row>
    <row r="27" spans="1:19" x14ac:dyDescent="0.35">
      <c r="A27" s="18" t="s">
        <v>119</v>
      </c>
      <c r="B27" s="15">
        <v>113</v>
      </c>
      <c r="C27" s="14">
        <v>0.98670919999999995</v>
      </c>
      <c r="D27" s="15">
        <v>49.240189999999998</v>
      </c>
      <c r="E27" s="15">
        <v>89.944310000000002</v>
      </c>
      <c r="F27" s="15">
        <v>142.33949999999999</v>
      </c>
      <c r="G27" s="15">
        <v>36.15607</v>
      </c>
      <c r="H27" s="16" t="s">
        <v>120</v>
      </c>
      <c r="I27" s="11" t="s">
        <v>121</v>
      </c>
      <c r="J27" s="12" t="str">
        <f t="shared" si="1"/>
        <v>F3-CGG-12-C1</v>
      </c>
      <c r="K27" s="24">
        <v>114.09</v>
      </c>
      <c r="L27" s="11">
        <v>14.94</v>
      </c>
      <c r="M27" s="14">
        <v>0.74</v>
      </c>
      <c r="N27" s="11">
        <v>48.74</v>
      </c>
      <c r="O27" s="11">
        <v>47.45</v>
      </c>
      <c r="P27" s="11">
        <v>99</v>
      </c>
      <c r="Q27" s="11">
        <v>0.7</v>
      </c>
      <c r="R27" s="25">
        <v>1.25</v>
      </c>
    </row>
    <row r="28" spans="1:19" x14ac:dyDescent="0.35">
      <c r="A28" s="18" t="s">
        <v>122</v>
      </c>
      <c r="B28" s="7">
        <v>79</v>
      </c>
      <c r="C28" s="8">
        <v>1.046503</v>
      </c>
      <c r="D28" s="7">
        <v>53.566229999999997</v>
      </c>
      <c r="E28" s="7">
        <v>59.211309999999997</v>
      </c>
      <c r="F28" s="7">
        <v>93.703620000000001</v>
      </c>
      <c r="G28" s="7">
        <v>27.659050000000001</v>
      </c>
      <c r="H28" s="9" t="s">
        <v>123</v>
      </c>
      <c r="I28" s="10" t="s">
        <v>124</v>
      </c>
      <c r="J28" s="12" t="str">
        <f t="shared" si="1"/>
        <v>F3-CGG-12-C2</v>
      </c>
      <c r="K28" s="24">
        <v>78.06</v>
      </c>
      <c r="L28" s="11">
        <v>14.94</v>
      </c>
      <c r="M28" s="14">
        <v>0.68</v>
      </c>
      <c r="N28" s="11">
        <v>53.56</v>
      </c>
      <c r="O28" s="11">
        <v>46.46</v>
      </c>
      <c r="P28" s="11">
        <v>99</v>
      </c>
      <c r="Q28" s="11">
        <v>0.7</v>
      </c>
      <c r="R28" s="25">
        <v>1.25</v>
      </c>
      <c r="S28" s="11">
        <f>K28-$K$58</f>
        <v>24.560000000000002</v>
      </c>
    </row>
    <row r="29" spans="1:19" x14ac:dyDescent="0.35">
      <c r="A29" s="18" t="s">
        <v>125</v>
      </c>
      <c r="B29" s="7">
        <v>584</v>
      </c>
      <c r="C29" s="8">
        <v>25.775590000000001</v>
      </c>
      <c r="D29" s="7">
        <v>43.118029999999997</v>
      </c>
      <c r="E29" s="7">
        <v>509.54090000000002</v>
      </c>
      <c r="F29" s="7">
        <v>806.36320000000001</v>
      </c>
      <c r="G29" s="7">
        <v>119.3015</v>
      </c>
      <c r="H29" s="9" t="s">
        <v>126</v>
      </c>
      <c r="I29" s="10" t="s">
        <v>127</v>
      </c>
      <c r="J29" s="12" t="str">
        <f t="shared" si="1"/>
        <v>F4-CGG-13-C1</v>
      </c>
      <c r="K29" s="24">
        <v>237.42</v>
      </c>
      <c r="L29" s="11">
        <v>32.82</v>
      </c>
      <c r="M29" s="14">
        <v>0.76</v>
      </c>
      <c r="N29" s="11">
        <v>46.55</v>
      </c>
      <c r="O29" s="11">
        <v>37.65</v>
      </c>
      <c r="P29" s="11">
        <v>82</v>
      </c>
      <c r="Q29" s="11">
        <v>0.7</v>
      </c>
      <c r="R29" s="25">
        <v>1.25</v>
      </c>
    </row>
    <row r="30" spans="1:19" x14ac:dyDescent="0.35">
      <c r="A30" s="18" t="s">
        <v>128</v>
      </c>
      <c r="B30" s="15">
        <v>103</v>
      </c>
      <c r="C30" s="14">
        <v>0.92797540000000001</v>
      </c>
      <c r="D30" s="15">
        <v>51.616779999999999</v>
      </c>
      <c r="E30" s="15">
        <v>79.284859999999995</v>
      </c>
      <c r="F30" s="15">
        <v>125.4706</v>
      </c>
      <c r="G30" s="15">
        <v>33.075159999999997</v>
      </c>
      <c r="H30" s="16" t="s">
        <v>129</v>
      </c>
      <c r="I30" s="11" t="s">
        <v>130</v>
      </c>
      <c r="J30" s="12" t="str">
        <f t="shared" si="1"/>
        <v>F4-CGG-13-C2</v>
      </c>
      <c r="K30" s="24">
        <v>109.97</v>
      </c>
      <c r="L30" s="11">
        <v>14.86</v>
      </c>
      <c r="M30" s="14">
        <v>0.79</v>
      </c>
      <c r="N30" s="11">
        <v>49.83</v>
      </c>
      <c r="O30" s="11">
        <v>41.89</v>
      </c>
      <c r="P30" s="11">
        <v>100</v>
      </c>
      <c r="Q30" s="11">
        <v>0.7</v>
      </c>
      <c r="R30" s="25">
        <v>1.25</v>
      </c>
      <c r="S30" s="11">
        <f>K30-$K$58</f>
        <v>56.47</v>
      </c>
    </row>
    <row r="31" spans="1:19" x14ac:dyDescent="0.35">
      <c r="A31" s="18" t="s">
        <v>131</v>
      </c>
      <c r="B31" s="15">
        <v>461</v>
      </c>
      <c r="C31" s="14">
        <v>8.7748449999999991</v>
      </c>
      <c r="D31" s="15">
        <v>43.227550000000001</v>
      </c>
      <c r="E31" s="15">
        <v>401.53250000000003</v>
      </c>
      <c r="F31" s="15">
        <v>635.43690000000004</v>
      </c>
      <c r="G31" s="15">
        <v>99.664199999999994</v>
      </c>
      <c r="H31" s="16" t="s">
        <v>132</v>
      </c>
      <c r="I31" s="11" t="s">
        <v>133</v>
      </c>
      <c r="J31" s="12" t="str">
        <f t="shared" si="1"/>
        <v>F4-CGG-14-C1</v>
      </c>
      <c r="K31" s="24">
        <v>234.35</v>
      </c>
      <c r="L31" s="11">
        <v>33.65</v>
      </c>
      <c r="M31" s="14">
        <v>0.68</v>
      </c>
      <c r="N31" s="11">
        <v>46.33</v>
      </c>
      <c r="O31" s="11">
        <v>35.96</v>
      </c>
      <c r="P31" s="11">
        <v>78</v>
      </c>
      <c r="Q31" s="11">
        <v>0.7</v>
      </c>
      <c r="R31" s="25">
        <v>1.25</v>
      </c>
    </row>
    <row r="32" spans="1:19" x14ac:dyDescent="0.35">
      <c r="A32" s="18" t="s">
        <v>134</v>
      </c>
      <c r="B32" s="7">
        <v>215</v>
      </c>
      <c r="C32" s="8">
        <v>1.802508</v>
      </c>
      <c r="D32" s="7">
        <v>44.14752</v>
      </c>
      <c r="E32" s="7">
        <v>184.60300000000001</v>
      </c>
      <c r="F32" s="7">
        <v>292.13959999999997</v>
      </c>
      <c r="G32" s="7">
        <v>58.031939999999999</v>
      </c>
      <c r="H32" s="9" t="s">
        <v>135</v>
      </c>
      <c r="I32" s="10" t="s">
        <v>136</v>
      </c>
      <c r="J32" s="12" t="str">
        <f t="shared" si="1"/>
        <v>F4-CGG-14-C2</v>
      </c>
      <c r="K32" s="24">
        <v>193.36</v>
      </c>
      <c r="L32" s="11">
        <v>30.82</v>
      </c>
      <c r="M32" s="14">
        <v>0.92</v>
      </c>
      <c r="N32" s="11">
        <v>45.45</v>
      </c>
      <c r="O32" s="11">
        <v>48.46</v>
      </c>
      <c r="P32" s="11">
        <v>93</v>
      </c>
      <c r="Q32" s="11">
        <v>0.7</v>
      </c>
      <c r="R32" s="25">
        <v>1.25</v>
      </c>
      <c r="S32" s="11">
        <f>K32-$K$58</f>
        <v>139.86000000000001</v>
      </c>
    </row>
    <row r="33" spans="1:19" x14ac:dyDescent="0.35">
      <c r="A33" s="18" t="s">
        <v>137</v>
      </c>
      <c r="B33" s="15">
        <v>373</v>
      </c>
      <c r="C33" s="14">
        <v>18.49165</v>
      </c>
      <c r="D33" s="15">
        <v>48.062860000000001</v>
      </c>
      <c r="E33" s="15">
        <v>301.99</v>
      </c>
      <c r="F33" s="15">
        <v>477.90800000000002</v>
      </c>
      <c r="G33" s="15">
        <v>79.732650000000007</v>
      </c>
      <c r="H33" s="16" t="s">
        <v>138</v>
      </c>
      <c r="I33" s="11" t="s">
        <v>139</v>
      </c>
      <c r="J33" s="12" t="str">
        <f t="shared" si="1"/>
        <v>F5-CGG-15-C1</v>
      </c>
      <c r="K33" s="24">
        <v>133.41</v>
      </c>
      <c r="L33" s="11">
        <v>15.84</v>
      </c>
      <c r="M33" s="14">
        <v>0.79</v>
      </c>
      <c r="N33" s="11">
        <v>49.72</v>
      </c>
      <c r="O33" s="11">
        <v>45.51</v>
      </c>
      <c r="P33" s="11">
        <v>88</v>
      </c>
      <c r="Q33" s="11">
        <v>0.7</v>
      </c>
      <c r="R33" s="25">
        <v>1.25</v>
      </c>
    </row>
    <row r="34" spans="1:19" x14ac:dyDescent="0.35">
      <c r="A34" s="18" t="s">
        <v>140</v>
      </c>
      <c r="B34" s="15">
        <v>45</v>
      </c>
      <c r="C34" s="14">
        <v>0.84175080000000002</v>
      </c>
      <c r="D34" s="15">
        <v>58.067509999999999</v>
      </c>
      <c r="E34" s="15">
        <v>31.796939999999999</v>
      </c>
      <c r="F34" s="15">
        <v>50.319580000000002</v>
      </c>
      <c r="G34" s="15">
        <v>19.038620000000002</v>
      </c>
      <c r="H34" s="16" t="s">
        <v>141</v>
      </c>
      <c r="I34" s="11" t="s">
        <v>142</v>
      </c>
      <c r="J34" s="12" t="str">
        <f t="shared" si="1"/>
        <v>F5-CGG-15-C2</v>
      </c>
      <c r="K34" s="24">
        <v>50.53</v>
      </c>
      <c r="L34" s="11">
        <v>14.86</v>
      </c>
      <c r="M34" s="14">
        <v>0.77</v>
      </c>
      <c r="N34" s="11">
        <v>57.72</v>
      </c>
      <c r="O34" s="11">
        <v>43.5</v>
      </c>
      <c r="P34" s="11">
        <v>100</v>
      </c>
      <c r="Q34" s="11">
        <v>0.7</v>
      </c>
      <c r="R34" s="25">
        <v>1.25</v>
      </c>
      <c r="S34" s="11">
        <f>K34-$K$58</f>
        <v>-2.9699999999999989</v>
      </c>
    </row>
    <row r="35" spans="1:19" x14ac:dyDescent="0.35">
      <c r="A35" s="18" t="s">
        <v>143</v>
      </c>
      <c r="B35" s="7">
        <v>199</v>
      </c>
      <c r="C35" s="8">
        <v>1.0435700000000001</v>
      </c>
      <c r="D35" s="7">
        <v>52.454610000000002</v>
      </c>
      <c r="E35" s="7">
        <v>151.42359999999999</v>
      </c>
      <c r="F35" s="7">
        <v>239.63220000000001</v>
      </c>
      <c r="G35" s="7">
        <v>49.084899999999998</v>
      </c>
      <c r="H35" s="9" t="s">
        <v>144</v>
      </c>
      <c r="I35" s="10" t="s">
        <v>145</v>
      </c>
      <c r="J35" s="12" t="str">
        <f t="shared" si="1"/>
        <v>F5-CGG-16-C1</v>
      </c>
      <c r="K35" s="24">
        <v>202.37</v>
      </c>
      <c r="L35" s="11">
        <v>30.66</v>
      </c>
      <c r="M35" s="14">
        <v>0.83</v>
      </c>
      <c r="N35" s="11">
        <v>51.8</v>
      </c>
      <c r="O35" s="11">
        <v>46.89</v>
      </c>
      <c r="P35" s="11">
        <v>94</v>
      </c>
      <c r="Q35" s="11">
        <v>0.7</v>
      </c>
      <c r="R35" s="25">
        <v>1.25</v>
      </c>
    </row>
    <row r="36" spans="1:19" x14ac:dyDescent="0.35">
      <c r="A36" s="18" t="s">
        <v>146</v>
      </c>
      <c r="B36" s="15">
        <v>308</v>
      </c>
      <c r="C36" s="14">
        <v>3.5841989999999999</v>
      </c>
      <c r="D36" s="15">
        <v>44.788209999999999</v>
      </c>
      <c r="E36" s="15">
        <v>261.86149999999998</v>
      </c>
      <c r="F36" s="15">
        <v>414.40339999999998</v>
      </c>
      <c r="G36" s="15">
        <v>73.021129999999999</v>
      </c>
      <c r="H36" s="16" t="s">
        <v>147</v>
      </c>
      <c r="I36" s="11" t="s">
        <v>148</v>
      </c>
      <c r="J36" s="12" t="str">
        <f t="shared" si="1"/>
        <v>F5-CGG-16-C2</v>
      </c>
      <c r="K36" s="24">
        <v>308.52999999999997</v>
      </c>
      <c r="L36" s="11">
        <v>46.48</v>
      </c>
      <c r="M36" s="14">
        <v>1.69</v>
      </c>
      <c r="N36" s="11">
        <v>38.880000000000003</v>
      </c>
      <c r="O36" s="11">
        <v>43.27</v>
      </c>
      <c r="P36" s="11">
        <v>92</v>
      </c>
      <c r="Q36" s="11">
        <v>0.7</v>
      </c>
      <c r="R36" s="25">
        <v>1.25</v>
      </c>
      <c r="S36" s="11">
        <f>K36-$K$58</f>
        <v>255.02999999999997</v>
      </c>
    </row>
    <row r="37" spans="1:19" x14ac:dyDescent="0.35">
      <c r="A37" s="18" t="s">
        <v>149</v>
      </c>
      <c r="B37" s="15">
        <v>70</v>
      </c>
      <c r="C37" s="14">
        <v>1.008167</v>
      </c>
      <c r="D37" s="15">
        <v>47.175739999999998</v>
      </c>
      <c r="E37" s="15">
        <v>57.416040000000002</v>
      </c>
      <c r="F37" s="15">
        <v>90.862549999999999</v>
      </c>
      <c r="G37" s="15">
        <v>28.240539999999999</v>
      </c>
      <c r="H37" s="16" t="s">
        <v>150</v>
      </c>
      <c r="I37" s="11" t="s">
        <v>151</v>
      </c>
      <c r="J37" s="12" t="str">
        <f t="shared" si="1"/>
        <v>F6-CGG-17-C1</v>
      </c>
      <c r="K37" s="24">
        <v>74.31</v>
      </c>
      <c r="L37" s="11">
        <v>14.86</v>
      </c>
      <c r="M37" s="14">
        <v>0.77</v>
      </c>
      <c r="N37" s="11">
        <v>44.68</v>
      </c>
      <c r="O37" s="11">
        <v>42.78</v>
      </c>
      <c r="P37" s="11">
        <v>100</v>
      </c>
      <c r="Q37" s="11">
        <v>0.7</v>
      </c>
      <c r="R37" s="25">
        <v>1.25</v>
      </c>
    </row>
    <row r="38" spans="1:19" x14ac:dyDescent="0.35">
      <c r="A38" s="18" t="s">
        <v>152</v>
      </c>
      <c r="B38" s="15">
        <v>676</v>
      </c>
      <c r="C38" s="14">
        <v>25.993449999999999</v>
      </c>
      <c r="D38" s="15">
        <v>52.706499999999998</v>
      </c>
      <c r="E38" s="15">
        <v>512.61490000000003</v>
      </c>
      <c r="F38" s="15">
        <v>811.22789999999998</v>
      </c>
      <c r="G38" s="15">
        <v>117.19289999999999</v>
      </c>
      <c r="H38" s="16" t="s">
        <v>153</v>
      </c>
      <c r="I38" s="11" t="s">
        <v>154</v>
      </c>
      <c r="J38" s="12" t="str">
        <f t="shared" si="1"/>
        <v>F6-CGG-17-C2</v>
      </c>
      <c r="K38" s="24">
        <v>156.87</v>
      </c>
      <c r="L38" s="11">
        <v>35.03</v>
      </c>
      <c r="M38" s="14">
        <v>1.41</v>
      </c>
      <c r="N38" s="11">
        <v>34.5</v>
      </c>
      <c r="O38" s="11">
        <v>43.45</v>
      </c>
      <c r="P38" s="11">
        <v>72</v>
      </c>
      <c r="Q38" s="11">
        <v>0.7</v>
      </c>
      <c r="R38" s="25">
        <v>1.25</v>
      </c>
      <c r="S38" s="11">
        <f>K38-$K$58</f>
        <v>103.37</v>
      </c>
    </row>
    <row r="39" spans="1:19" x14ac:dyDescent="0.35">
      <c r="A39" s="18" t="s">
        <v>155</v>
      </c>
      <c r="B39" s="15">
        <v>339</v>
      </c>
      <c r="C39" s="14">
        <v>5.6980329999999997</v>
      </c>
      <c r="D39" s="15">
        <v>44.306319999999999</v>
      </c>
      <c r="E39" s="15">
        <v>290.35910000000001</v>
      </c>
      <c r="F39" s="15">
        <v>459.50170000000003</v>
      </c>
      <c r="G39" s="15">
        <v>78.628450000000001</v>
      </c>
      <c r="H39" s="16" t="s">
        <v>156</v>
      </c>
      <c r="I39" s="11" t="s">
        <v>157</v>
      </c>
      <c r="J39" s="12" t="str">
        <f t="shared" si="1"/>
        <v>F6-CGG-18-C1</v>
      </c>
      <c r="K39" s="24">
        <v>198.73</v>
      </c>
      <c r="L39" s="11">
        <v>32.049999999999997</v>
      </c>
      <c r="M39" s="14">
        <v>0.88</v>
      </c>
      <c r="N39" s="11">
        <v>49.83</v>
      </c>
      <c r="O39" s="11">
        <v>40.6</v>
      </c>
      <c r="P39" s="11">
        <v>86</v>
      </c>
      <c r="Q39" s="11">
        <v>0.7</v>
      </c>
      <c r="R39" s="25">
        <v>1.25</v>
      </c>
    </row>
    <row r="40" spans="1:19" x14ac:dyDescent="0.35">
      <c r="A40" s="18" t="s">
        <v>158</v>
      </c>
      <c r="B40" s="15">
        <v>30</v>
      </c>
      <c r="C40" s="14">
        <v>0.90909090000000004</v>
      </c>
      <c r="D40" s="15">
        <v>55.219990000000003</v>
      </c>
      <c r="E40" s="15">
        <v>21.99457</v>
      </c>
      <c r="F40" s="15">
        <v>34.807040000000001</v>
      </c>
      <c r="G40" s="15">
        <v>15.89296</v>
      </c>
      <c r="H40" s="16" t="s">
        <v>159</v>
      </c>
      <c r="I40" s="11" t="s">
        <v>160</v>
      </c>
      <c r="J40" s="12" t="str">
        <f t="shared" si="1"/>
        <v>F6-CGG-18-C2</v>
      </c>
      <c r="K40" s="24">
        <v>30.02</v>
      </c>
      <c r="L40" s="11">
        <v>14.94</v>
      </c>
      <c r="M40" s="14">
        <v>0.83</v>
      </c>
      <c r="N40" s="11">
        <v>53.45</v>
      </c>
      <c r="O40" s="11">
        <v>46.08</v>
      </c>
      <c r="P40" s="11">
        <v>99</v>
      </c>
      <c r="Q40" s="11">
        <v>0.7</v>
      </c>
      <c r="R40" s="25">
        <v>1.25</v>
      </c>
      <c r="S40" s="11">
        <f>K40-$K$58</f>
        <v>-23.48</v>
      </c>
    </row>
    <row r="41" spans="1:19" x14ac:dyDescent="0.35">
      <c r="A41" s="18" t="s">
        <v>161</v>
      </c>
      <c r="B41" s="15">
        <v>315</v>
      </c>
      <c r="C41" s="14">
        <v>7.7213649999999996</v>
      </c>
      <c r="D41" s="15">
        <v>44.328220000000002</v>
      </c>
      <c r="E41" s="15">
        <v>269.71159999999998</v>
      </c>
      <c r="F41" s="15">
        <v>426.82639999999998</v>
      </c>
      <c r="G41" s="15">
        <v>74.70044</v>
      </c>
      <c r="H41" s="16" t="s">
        <v>162</v>
      </c>
      <c r="I41" s="11" t="s">
        <v>163</v>
      </c>
      <c r="J41" s="12" t="str">
        <f t="shared" si="1"/>
        <v>F7-CGG-19-C1</v>
      </c>
      <c r="K41" s="24">
        <v>226.83</v>
      </c>
      <c r="L41" s="11">
        <v>30.49</v>
      </c>
      <c r="M41" s="14">
        <v>0.73</v>
      </c>
      <c r="N41" s="11">
        <v>46.66</v>
      </c>
      <c r="O41" s="11">
        <v>40.619999999999997</v>
      </c>
      <c r="P41" s="11">
        <v>95</v>
      </c>
      <c r="Q41" s="11">
        <v>0.7</v>
      </c>
      <c r="R41" s="25">
        <v>1.25</v>
      </c>
    </row>
    <row r="42" spans="1:19" x14ac:dyDescent="0.35">
      <c r="A42" s="18" t="s">
        <v>164</v>
      </c>
      <c r="B42" s="15">
        <v>150</v>
      </c>
      <c r="C42" s="14">
        <v>3.2102210000000002</v>
      </c>
      <c r="D42" s="15">
        <v>51.337510000000002</v>
      </c>
      <c r="E42" s="15">
        <v>115.9119</v>
      </c>
      <c r="F42" s="15">
        <v>183.434</v>
      </c>
      <c r="G42" s="15">
        <v>41.699579999999997</v>
      </c>
      <c r="H42" s="16" t="s">
        <v>165</v>
      </c>
      <c r="I42" s="11" t="s">
        <v>166</v>
      </c>
      <c r="J42" s="12" t="str">
        <f t="shared" si="1"/>
        <v>F7-CGG-19-C2</v>
      </c>
      <c r="K42" s="24">
        <v>127.6</v>
      </c>
      <c r="L42" s="11">
        <v>14.94</v>
      </c>
      <c r="M42" s="14">
        <v>0.65</v>
      </c>
      <c r="N42" s="11">
        <v>52.24</v>
      </c>
      <c r="O42" s="11">
        <v>45.3</v>
      </c>
      <c r="P42" s="11">
        <v>99</v>
      </c>
      <c r="Q42" s="11">
        <v>0.7</v>
      </c>
      <c r="R42" s="25">
        <v>1.25</v>
      </c>
      <c r="S42" s="11">
        <f>K42-$K$58</f>
        <v>74.099999999999994</v>
      </c>
    </row>
    <row r="43" spans="1:19" x14ac:dyDescent="0.35">
      <c r="A43" s="18" t="s">
        <v>167</v>
      </c>
      <c r="B43" s="15">
        <v>427</v>
      </c>
      <c r="C43" s="14">
        <v>3.1580970000000002</v>
      </c>
      <c r="D43" s="15">
        <v>48.818539999999999</v>
      </c>
      <c r="E43" s="15">
        <v>341.94389999999999</v>
      </c>
      <c r="F43" s="15">
        <v>541.13610000000006</v>
      </c>
      <c r="G43" s="15">
        <v>86.972329999999999</v>
      </c>
      <c r="H43" s="16" t="s">
        <v>168</v>
      </c>
      <c r="I43" s="11" t="s">
        <v>169</v>
      </c>
      <c r="J43" s="12" t="str">
        <f t="shared" si="1"/>
        <v>F7-CGG-20-C1</v>
      </c>
      <c r="K43" s="24">
        <v>363.84</v>
      </c>
      <c r="L43" s="11">
        <v>31.87</v>
      </c>
      <c r="M43" s="14">
        <v>1.34</v>
      </c>
      <c r="N43" s="11">
        <v>46.55</v>
      </c>
      <c r="O43" s="11">
        <v>55.15</v>
      </c>
      <c r="P43" s="11">
        <v>87</v>
      </c>
      <c r="Q43" s="11">
        <v>0.7</v>
      </c>
      <c r="R43" s="25">
        <v>1.25</v>
      </c>
    </row>
    <row r="44" spans="1:19" x14ac:dyDescent="0.35">
      <c r="A44" s="18" t="s">
        <v>170</v>
      </c>
      <c r="B44" s="11">
        <v>651</v>
      </c>
      <c r="C44" s="14">
        <v>16.197500000000002</v>
      </c>
      <c r="D44" s="15">
        <v>45.708170000000003</v>
      </c>
      <c r="E44" s="15">
        <v>545.79560000000004</v>
      </c>
      <c r="F44" s="15">
        <v>863.7373</v>
      </c>
      <c r="G44" s="15">
        <v>124.9804</v>
      </c>
      <c r="H44" s="71" t="s">
        <v>171</v>
      </c>
      <c r="I44" s="11" t="s">
        <v>172</v>
      </c>
      <c r="J44" s="12" t="str">
        <f t="shared" si="1"/>
        <v>F7-CGG-20-C2</v>
      </c>
      <c r="K44" s="24">
        <v>205.13</v>
      </c>
      <c r="L44" s="11">
        <v>35.270000000000003</v>
      </c>
      <c r="M44" s="14">
        <v>0.84</v>
      </c>
      <c r="N44" s="11">
        <v>42.6</v>
      </c>
      <c r="O44" s="11">
        <v>38.82</v>
      </c>
      <c r="P44" s="11">
        <v>71</v>
      </c>
      <c r="Q44" s="11">
        <v>0.7</v>
      </c>
      <c r="R44" s="25">
        <v>1.25</v>
      </c>
      <c r="S44" s="11">
        <f>K44-$K$58</f>
        <v>151.63</v>
      </c>
    </row>
    <row r="45" spans="1:19" x14ac:dyDescent="0.35">
      <c r="A45" s="18" t="s">
        <v>173</v>
      </c>
      <c r="B45" s="7">
        <v>64</v>
      </c>
      <c r="C45" s="8">
        <v>1.0925530000000001</v>
      </c>
      <c r="D45" s="7">
        <v>51.184170000000002</v>
      </c>
      <c r="E45" s="7">
        <v>49.561459999999997</v>
      </c>
      <c r="F45" s="7">
        <v>78.432450000000003</v>
      </c>
      <c r="G45" s="7">
        <v>25.385770000000001</v>
      </c>
      <c r="H45" s="9" t="s">
        <v>174</v>
      </c>
      <c r="I45" s="10" t="s">
        <v>175</v>
      </c>
      <c r="J45" s="12" t="str">
        <f t="shared" si="1"/>
        <v>F8-CGG-21-C1</v>
      </c>
      <c r="K45" s="24">
        <v>67.55</v>
      </c>
      <c r="L45" s="11">
        <v>14.94</v>
      </c>
      <c r="M45" s="14">
        <v>0.71</v>
      </c>
      <c r="N45" s="11">
        <v>52.9</v>
      </c>
      <c r="O45" s="11">
        <v>63.91</v>
      </c>
      <c r="P45" s="11">
        <v>99</v>
      </c>
      <c r="Q45" s="11">
        <v>0.7</v>
      </c>
      <c r="R45" s="25">
        <v>1.25</v>
      </c>
    </row>
    <row r="46" spans="1:19" x14ac:dyDescent="0.35">
      <c r="A46" s="18" t="s">
        <v>176</v>
      </c>
      <c r="B46" s="7">
        <v>1189</v>
      </c>
      <c r="C46" s="8">
        <v>14.55556</v>
      </c>
      <c r="D46" s="7">
        <v>42.449959999999997</v>
      </c>
      <c r="E46" s="7">
        <v>1048.405</v>
      </c>
      <c r="F46" s="7">
        <v>1659.1310000000001</v>
      </c>
      <c r="G46" s="7">
        <v>214.30279999999999</v>
      </c>
      <c r="H46" s="9" t="s">
        <v>177</v>
      </c>
      <c r="I46" s="10" t="s">
        <v>178</v>
      </c>
      <c r="J46" s="12" t="str">
        <f t="shared" si="1"/>
        <v>F8-CGG-21-C2</v>
      </c>
      <c r="K46" s="24">
        <v>464.68</v>
      </c>
      <c r="L46" s="11">
        <v>35.270000000000003</v>
      </c>
      <c r="M46" s="14">
        <v>0.81</v>
      </c>
      <c r="N46" s="11">
        <v>44.36</v>
      </c>
      <c r="O46" s="11">
        <v>38.04</v>
      </c>
      <c r="P46" s="11">
        <v>71</v>
      </c>
      <c r="Q46" s="11">
        <v>0.7</v>
      </c>
      <c r="R46" s="25">
        <v>1.25</v>
      </c>
      <c r="S46" s="11">
        <f>K46-$K$58</f>
        <v>411.18</v>
      </c>
    </row>
    <row r="47" spans="1:19" x14ac:dyDescent="0.35">
      <c r="A47" s="18" t="s">
        <v>179</v>
      </c>
      <c r="B47" s="7">
        <v>199</v>
      </c>
      <c r="C47" s="8">
        <v>11.37072</v>
      </c>
      <c r="D47" s="7">
        <v>47.778100000000002</v>
      </c>
      <c r="E47" s="7">
        <v>161.7867</v>
      </c>
      <c r="F47" s="7">
        <v>256.03219999999999</v>
      </c>
      <c r="G47" s="7">
        <v>52.332689999999999</v>
      </c>
      <c r="H47" s="9" t="s">
        <v>180</v>
      </c>
      <c r="I47" s="10" t="s">
        <v>181</v>
      </c>
      <c r="J47" s="12" t="str">
        <f t="shared" si="1"/>
        <v>F8-CGG-22-C1</v>
      </c>
      <c r="K47" s="24">
        <v>161</v>
      </c>
      <c r="L47" s="11">
        <v>30.34</v>
      </c>
      <c r="M47" s="14">
        <v>1.1299999999999999</v>
      </c>
      <c r="N47" s="11">
        <v>46.77</v>
      </c>
      <c r="O47" s="11">
        <v>48.32</v>
      </c>
      <c r="P47" s="11">
        <v>96</v>
      </c>
      <c r="Q47" s="11">
        <v>0.7</v>
      </c>
      <c r="R47" s="25">
        <v>1.25</v>
      </c>
    </row>
    <row r="48" spans="1:19" x14ac:dyDescent="0.35">
      <c r="A48" s="18" t="s">
        <v>182</v>
      </c>
      <c r="B48" s="15">
        <v>27</v>
      </c>
      <c r="C48" s="14">
        <v>1.0527500000000001</v>
      </c>
      <c r="D48" s="15">
        <v>48.243560000000002</v>
      </c>
      <c r="E48" s="15">
        <v>21.80245</v>
      </c>
      <c r="F48" s="15">
        <v>34.503010000000003</v>
      </c>
      <c r="G48" s="15">
        <v>16.548279999999998</v>
      </c>
      <c r="H48" s="16" t="s">
        <v>183</v>
      </c>
      <c r="I48" s="11" t="s">
        <v>184</v>
      </c>
      <c r="J48" s="12" t="str">
        <f t="shared" si="1"/>
        <v>F8-CGG-22-C2</v>
      </c>
      <c r="K48" s="24">
        <v>31.21</v>
      </c>
      <c r="L48" s="11">
        <v>14.86</v>
      </c>
      <c r="M48" s="14">
        <v>0.86</v>
      </c>
      <c r="N48" s="11">
        <v>43.81</v>
      </c>
      <c r="O48" s="11">
        <v>42.69</v>
      </c>
      <c r="P48" s="11">
        <v>100</v>
      </c>
      <c r="Q48" s="11">
        <v>0.7</v>
      </c>
      <c r="R48" s="25">
        <v>1.25</v>
      </c>
      <c r="S48" s="11">
        <f>K48-$K$58</f>
        <v>-22.29</v>
      </c>
    </row>
    <row r="49" spans="1:20" x14ac:dyDescent="0.35">
      <c r="A49" s="18" t="s">
        <v>185</v>
      </c>
      <c r="B49" s="7">
        <v>309</v>
      </c>
      <c r="C49" s="8">
        <v>1.6965809999999999</v>
      </c>
      <c r="D49" s="7">
        <v>45.478180000000002</v>
      </c>
      <c r="E49" s="7">
        <v>259.96660000000003</v>
      </c>
      <c r="F49" s="7">
        <v>411.40469999999999</v>
      </c>
      <c r="G49" s="7">
        <v>72.485820000000004</v>
      </c>
      <c r="H49" s="9" t="s">
        <v>186</v>
      </c>
      <c r="I49" s="10" t="s">
        <v>187</v>
      </c>
      <c r="J49" s="12" t="str">
        <f t="shared" si="1"/>
        <v>F9-CGG-23-C1</v>
      </c>
      <c r="K49" s="24">
        <v>325.68</v>
      </c>
      <c r="L49" s="11">
        <v>30.66</v>
      </c>
      <c r="M49" s="14">
        <v>0.9</v>
      </c>
      <c r="N49" s="11">
        <v>42.71</v>
      </c>
      <c r="O49" s="11">
        <v>32.36</v>
      </c>
      <c r="P49" s="11">
        <v>94</v>
      </c>
      <c r="Q49" s="11">
        <v>0.7</v>
      </c>
      <c r="R49" s="25">
        <v>1.25</v>
      </c>
    </row>
    <row r="50" spans="1:20" x14ac:dyDescent="0.35">
      <c r="A50" s="18" t="s">
        <v>188</v>
      </c>
      <c r="B50" s="15">
        <v>83</v>
      </c>
      <c r="C50" s="14">
        <v>1.05772</v>
      </c>
      <c r="D50" s="15">
        <v>42.521140000000003</v>
      </c>
      <c r="E50" s="15">
        <v>73.102919999999997</v>
      </c>
      <c r="F50" s="15">
        <v>115.6875</v>
      </c>
      <c r="G50" s="15">
        <v>33.429519999999997</v>
      </c>
      <c r="H50" s="16" t="s">
        <v>189</v>
      </c>
      <c r="I50" s="11" t="s">
        <v>190</v>
      </c>
      <c r="J50" s="12" t="str">
        <f t="shared" si="1"/>
        <v>F9-CGG-23-C2</v>
      </c>
      <c r="K50" s="24">
        <v>94.57</v>
      </c>
      <c r="L50" s="11">
        <v>14.94</v>
      </c>
      <c r="M50" s="14">
        <v>0.78</v>
      </c>
      <c r="N50" s="11">
        <v>40.520000000000003</v>
      </c>
      <c r="O50" s="11">
        <v>32.94</v>
      </c>
      <c r="P50" s="11">
        <v>99</v>
      </c>
      <c r="Q50" s="11">
        <v>0.7</v>
      </c>
      <c r="R50" s="25">
        <v>1.25</v>
      </c>
      <c r="S50" s="11">
        <f>K50-$K$58</f>
        <v>41.069999999999993</v>
      </c>
    </row>
    <row r="51" spans="1:20" x14ac:dyDescent="0.35">
      <c r="A51" s="18" t="s">
        <v>191</v>
      </c>
      <c r="B51" s="7">
        <v>89</v>
      </c>
      <c r="C51" s="8">
        <v>0.84175080000000002</v>
      </c>
      <c r="D51" s="7">
        <v>45.040100000000002</v>
      </c>
      <c r="E51" s="7">
        <v>75.377189999999999</v>
      </c>
      <c r="F51" s="7">
        <v>119.28660000000001</v>
      </c>
      <c r="G51" s="7">
        <v>33.463999999999999</v>
      </c>
      <c r="H51" s="9" t="s">
        <v>192</v>
      </c>
      <c r="I51" s="10" t="s">
        <v>193</v>
      </c>
      <c r="J51" s="12" t="str">
        <f t="shared" si="1"/>
        <v>F9-CGG-24-C1</v>
      </c>
      <c r="K51" s="24">
        <v>101.06</v>
      </c>
      <c r="L51" s="11">
        <v>14.86</v>
      </c>
      <c r="M51" s="14">
        <v>0.71</v>
      </c>
      <c r="N51" s="11">
        <v>40.85</v>
      </c>
      <c r="O51" s="11">
        <v>34.869999999999997</v>
      </c>
      <c r="P51" s="11">
        <v>100</v>
      </c>
      <c r="Q51" s="11">
        <v>0.7</v>
      </c>
      <c r="R51" s="25">
        <v>1.25</v>
      </c>
    </row>
    <row r="52" spans="1:20" x14ac:dyDescent="0.35">
      <c r="A52" s="18" t="s">
        <v>194</v>
      </c>
      <c r="B52" s="7">
        <v>114</v>
      </c>
      <c r="C52" s="8">
        <v>2.3312339999999998</v>
      </c>
      <c r="D52" s="7">
        <v>47.95881</v>
      </c>
      <c r="E52" s="7">
        <v>92.437389999999994</v>
      </c>
      <c r="F52" s="7">
        <v>146.28479999999999</v>
      </c>
      <c r="G52" s="7">
        <v>37.075339999999997</v>
      </c>
      <c r="H52" s="9" t="s">
        <v>195</v>
      </c>
      <c r="I52" s="10" t="s">
        <v>196</v>
      </c>
      <c r="J52" s="12" t="str">
        <f t="shared" si="1"/>
        <v>F9-CGG-24-C2</v>
      </c>
      <c r="K52" s="24">
        <v>101.12</v>
      </c>
      <c r="L52" s="11">
        <v>15.09</v>
      </c>
      <c r="M52" s="14">
        <v>0.76</v>
      </c>
      <c r="N52" s="11">
        <v>46.55</v>
      </c>
      <c r="O52" s="11">
        <v>38.979999999999997</v>
      </c>
      <c r="P52" s="11">
        <v>97</v>
      </c>
      <c r="Q52" s="11">
        <v>0.7</v>
      </c>
      <c r="R52" s="25">
        <v>1.25</v>
      </c>
      <c r="S52" s="11">
        <f>K52-$K$58</f>
        <v>47.620000000000005</v>
      </c>
    </row>
    <row r="53" spans="1:20" x14ac:dyDescent="0.35">
      <c r="A53" s="18" t="s">
        <v>197</v>
      </c>
      <c r="B53" s="15">
        <v>373</v>
      </c>
      <c r="C53" s="14">
        <v>9.7025629999999996</v>
      </c>
      <c r="D53" s="15">
        <v>42.833269999999999</v>
      </c>
      <c r="E53" s="15">
        <v>326.90499999999997</v>
      </c>
      <c r="F53" s="15">
        <v>517.33669999999995</v>
      </c>
      <c r="G53" s="15">
        <v>86.003380000000007</v>
      </c>
      <c r="H53" s="16" t="s">
        <v>198</v>
      </c>
      <c r="I53" s="11" t="s">
        <v>199</v>
      </c>
      <c r="J53" s="12" t="str">
        <f t="shared" si="1"/>
        <v>F10-CGG-25-C1</v>
      </c>
      <c r="K53" s="24">
        <v>197.57</v>
      </c>
      <c r="L53" s="11">
        <v>32.24</v>
      </c>
      <c r="M53" s="14">
        <v>0.98</v>
      </c>
      <c r="N53" s="11">
        <v>42.49</v>
      </c>
      <c r="O53" s="11">
        <v>37.42</v>
      </c>
      <c r="P53" s="11">
        <v>85</v>
      </c>
      <c r="Q53" s="11">
        <v>0.7</v>
      </c>
      <c r="R53" s="25">
        <v>1.25</v>
      </c>
    </row>
    <row r="54" spans="1:20" x14ac:dyDescent="0.35">
      <c r="A54" s="18" t="s">
        <v>200</v>
      </c>
      <c r="B54" s="15">
        <v>52</v>
      </c>
      <c r="C54" s="14">
        <v>0.88744590000000001</v>
      </c>
      <c r="D54" s="15">
        <v>46.901940000000003</v>
      </c>
      <c r="E54" s="15">
        <v>42.825040000000001</v>
      </c>
      <c r="F54" s="15">
        <v>67.771870000000007</v>
      </c>
      <c r="G54" s="15">
        <v>24.075849999999999</v>
      </c>
      <c r="H54" s="16" t="s">
        <v>201</v>
      </c>
      <c r="I54" s="11" t="s">
        <v>202</v>
      </c>
      <c r="J54" s="12" t="str">
        <f t="shared" si="1"/>
        <v>F10-CGG-25-C2</v>
      </c>
      <c r="K54" s="24">
        <v>57.96</v>
      </c>
      <c r="L54" s="11">
        <v>14.86</v>
      </c>
      <c r="M54" s="14">
        <v>0.74</v>
      </c>
      <c r="N54" s="11">
        <v>43.7</v>
      </c>
      <c r="O54" s="11">
        <v>37.630000000000003</v>
      </c>
      <c r="P54" s="11">
        <v>100</v>
      </c>
      <c r="Q54" s="11">
        <v>0.7</v>
      </c>
      <c r="R54" s="25">
        <v>1.25</v>
      </c>
      <c r="S54" s="11">
        <f>K54-$K$58</f>
        <v>4.4600000000000009</v>
      </c>
    </row>
    <row r="55" spans="1:20" x14ac:dyDescent="0.35">
      <c r="A55" s="18" t="s">
        <v>203</v>
      </c>
      <c r="B55" s="7">
        <v>268</v>
      </c>
      <c r="C55" s="8">
        <v>7.5084179999999998</v>
      </c>
      <c r="D55" s="7">
        <v>40.889290000000003</v>
      </c>
      <c r="E55" s="7">
        <v>242.31219999999999</v>
      </c>
      <c r="F55" s="7">
        <v>383.46609999999998</v>
      </c>
      <c r="G55" s="7">
        <v>70.465170000000001</v>
      </c>
      <c r="H55" s="9" t="s">
        <v>204</v>
      </c>
      <c r="I55" s="10" t="s">
        <v>205</v>
      </c>
      <c r="J55" s="12" t="str">
        <f t="shared" si="1"/>
        <v>F10-CGG-26-C1</v>
      </c>
      <c r="K55" s="24">
        <v>237.11</v>
      </c>
      <c r="L55" s="11">
        <v>31.51</v>
      </c>
      <c r="M55" s="14">
        <v>0.83</v>
      </c>
      <c r="N55" s="11">
        <v>33.29</v>
      </c>
      <c r="O55" s="11">
        <v>33.72</v>
      </c>
      <c r="P55" s="11">
        <v>89</v>
      </c>
      <c r="Q55" s="11">
        <v>0.7</v>
      </c>
      <c r="R55" s="25">
        <v>1.25</v>
      </c>
    </row>
    <row r="56" spans="1:20" x14ac:dyDescent="0.35">
      <c r="A56" s="18" t="s">
        <v>206</v>
      </c>
      <c r="B56" s="15">
        <v>49</v>
      </c>
      <c r="C56" s="14">
        <v>1.1052949999999999</v>
      </c>
      <c r="D56" s="15">
        <v>47.778100000000002</v>
      </c>
      <c r="E56" s="15">
        <v>39.836930000000002</v>
      </c>
      <c r="F56" s="15">
        <v>63.043100000000003</v>
      </c>
      <c r="G56" s="15">
        <v>23.017769999999999</v>
      </c>
      <c r="H56" s="16" t="s">
        <v>207</v>
      </c>
      <c r="I56" s="11" t="s">
        <v>208</v>
      </c>
      <c r="J56" s="12" t="str">
        <f t="shared" si="1"/>
        <v>F10-CGG-26-C2</v>
      </c>
      <c r="K56" s="24">
        <v>51.04</v>
      </c>
      <c r="L56" s="11">
        <v>14.94</v>
      </c>
      <c r="M56" s="14">
        <v>0.81</v>
      </c>
      <c r="N56" s="11">
        <v>51.69</v>
      </c>
      <c r="O56" s="11">
        <v>73.459999999999994</v>
      </c>
      <c r="P56" s="11">
        <v>99</v>
      </c>
      <c r="Q56" s="11">
        <v>0.7</v>
      </c>
      <c r="R56" s="25">
        <v>1.25</v>
      </c>
      <c r="S56" s="11">
        <f>K56-$K$58</f>
        <v>-2.4600000000000009</v>
      </c>
    </row>
    <row r="57" spans="1:20" x14ac:dyDescent="0.35">
      <c r="A57" s="18" t="s">
        <v>209</v>
      </c>
      <c r="B57" s="15">
        <v>155</v>
      </c>
      <c r="C57" s="14">
        <v>2.2517480000000001</v>
      </c>
      <c r="D57" s="15">
        <v>53.286960000000001</v>
      </c>
      <c r="E57" s="15">
        <v>116.6135</v>
      </c>
      <c r="F57" s="15">
        <v>184.54419999999999</v>
      </c>
      <c r="G57" s="15">
        <v>41.404420000000002</v>
      </c>
      <c r="H57" s="16" t="s">
        <v>210</v>
      </c>
      <c r="I57" s="11" t="s">
        <v>211</v>
      </c>
      <c r="J57" s="12" t="str">
        <f t="shared" si="1"/>
        <v>F-CGG-27F-C1</v>
      </c>
      <c r="K57" s="24">
        <v>150.18</v>
      </c>
      <c r="L57" s="11">
        <v>30.49</v>
      </c>
      <c r="M57" s="14">
        <v>1.22</v>
      </c>
      <c r="N57" s="11">
        <v>50.38</v>
      </c>
      <c r="O57" s="11">
        <v>84.78</v>
      </c>
      <c r="P57" s="11">
        <v>95</v>
      </c>
      <c r="Q57" s="11">
        <v>0.7</v>
      </c>
      <c r="R57" s="25">
        <v>1.25</v>
      </c>
    </row>
    <row r="58" spans="1:20" x14ac:dyDescent="0.35">
      <c r="A58" s="18" t="s">
        <v>212</v>
      </c>
      <c r="B58" s="7">
        <v>49</v>
      </c>
      <c r="C58" s="8">
        <v>0.98285889999999998</v>
      </c>
      <c r="D58" s="7">
        <v>44.618450000000003</v>
      </c>
      <c r="E58" s="7">
        <v>41.768300000000004</v>
      </c>
      <c r="F58" s="7">
        <v>66.099549999999994</v>
      </c>
      <c r="G58" s="7">
        <v>24.12284</v>
      </c>
      <c r="H58" s="9" t="s">
        <v>213</v>
      </c>
      <c r="I58" s="10" t="s">
        <v>214</v>
      </c>
      <c r="J58" s="12" t="str">
        <f t="shared" si="1"/>
        <v>F-CGG-27F-C2</v>
      </c>
      <c r="K58" s="24">
        <v>53.5</v>
      </c>
      <c r="L58" s="11">
        <v>14.86</v>
      </c>
      <c r="M58" s="14">
        <v>0.77</v>
      </c>
      <c r="N58" s="11">
        <v>44.36</v>
      </c>
      <c r="O58" s="11">
        <v>61.32</v>
      </c>
      <c r="P58" s="11">
        <v>100</v>
      </c>
      <c r="Q58" s="11">
        <v>0.7</v>
      </c>
      <c r="R58" s="25">
        <v>1.25</v>
      </c>
    </row>
    <row r="59" spans="1:20" x14ac:dyDescent="0.35">
      <c r="B59" s="15"/>
      <c r="C59" s="14"/>
      <c r="D59" s="15"/>
      <c r="E59" s="15"/>
      <c r="F59" s="15"/>
      <c r="G59" s="15"/>
      <c r="H59" s="16"/>
      <c r="J59" s="12">
        <f t="shared" si="1"/>
        <v>0</v>
      </c>
      <c r="K59" s="24"/>
      <c r="R59" s="25"/>
    </row>
    <row r="60" spans="1:20" ht="15" thickBot="1" x14ac:dyDescent="0.4">
      <c r="B60" s="15"/>
      <c r="C60" s="14"/>
      <c r="D60" s="15"/>
      <c r="E60" s="15"/>
      <c r="F60" s="15"/>
      <c r="G60" s="15"/>
      <c r="H60" s="16"/>
      <c r="J60" s="12">
        <f t="shared" si="1"/>
        <v>0</v>
      </c>
      <c r="K60" s="24"/>
      <c r="R60" s="25"/>
      <c r="S60" s="11">
        <f>K60-K102</f>
        <v>0</v>
      </c>
    </row>
    <row r="61" spans="1:20" ht="15" thickBot="1" x14ac:dyDescent="0.4">
      <c r="A61" s="85" t="s">
        <v>281</v>
      </c>
      <c r="B61" s="85">
        <v>1760</v>
      </c>
      <c r="C61" s="14"/>
      <c r="D61" s="15"/>
      <c r="E61" s="15"/>
      <c r="F61" s="15"/>
      <c r="G61" s="15"/>
      <c r="H61" s="16"/>
      <c r="I61" s="88" t="s">
        <v>294</v>
      </c>
      <c r="J61" s="12" t="str">
        <f>HYPERLINK(REPLACE(I61,4,19,"\Users\pieri\OneDrive\Documents\RR2023\"),A61)</f>
        <v>G2-02</v>
      </c>
      <c r="K61" s="24">
        <v>105.08</v>
      </c>
      <c r="L61" s="11">
        <v>14.94</v>
      </c>
      <c r="M61" s="14">
        <v>0.79</v>
      </c>
      <c r="N61" s="11">
        <v>45.67</v>
      </c>
      <c r="O61" s="11">
        <v>36.26</v>
      </c>
      <c r="P61" s="11">
        <v>99</v>
      </c>
      <c r="Q61" s="11">
        <v>0.7</v>
      </c>
      <c r="R61" s="25">
        <v>1.24</v>
      </c>
      <c r="S61" s="11">
        <f>(K61-$K$91)/(0.0266*Datos!$C$17)</f>
        <v>5.589370251024385</v>
      </c>
      <c r="T61" s="11">
        <f>S61*SQRT((L61/K61)^2+(0.0007/0.0266)^2)</f>
        <v>0.80817984992226699</v>
      </c>
    </row>
    <row r="62" spans="1:20" ht="15" thickBot="1" x14ac:dyDescent="0.4">
      <c r="A62" s="85" t="s">
        <v>282</v>
      </c>
      <c r="B62" s="85">
        <v>1955</v>
      </c>
      <c r="C62" s="8"/>
      <c r="D62" s="7"/>
      <c r="E62" s="7"/>
      <c r="F62" s="7"/>
      <c r="G62" s="7"/>
      <c r="H62" s="9"/>
      <c r="I62" s="88" t="s">
        <v>295</v>
      </c>
      <c r="J62" s="12" t="str">
        <f t="shared" ref="J62:J75" si="2">HYPERLINK(REPLACE(I62,4,19,"\Users\pieri\OneDrive\Documents\RR2023\"),A62)</f>
        <v>G2-04</v>
      </c>
      <c r="K62" s="24">
        <v>108.08</v>
      </c>
      <c r="L62" s="11">
        <v>14.94</v>
      </c>
      <c r="M62" s="14">
        <v>0.72</v>
      </c>
      <c r="N62" s="11">
        <v>54.65</v>
      </c>
      <c r="O62" s="11">
        <v>43.35</v>
      </c>
      <c r="P62" s="11">
        <v>99</v>
      </c>
      <c r="Q62" s="11">
        <v>0.7</v>
      </c>
      <c r="R62" s="25">
        <v>1.24</v>
      </c>
      <c r="S62" s="11">
        <f>(K62-$K$91)/(0.0266*Datos!$C$17)</f>
        <v>6.1861001710625763</v>
      </c>
      <c r="T62" s="11">
        <f t="shared" ref="T62:T90" si="3">S62*SQRT((L62/K62)^2+(0.0007/0.0266)^2)</f>
        <v>0.87046834449675181</v>
      </c>
    </row>
    <row r="63" spans="1:20" ht="15" thickBot="1" x14ac:dyDescent="0.4">
      <c r="A63" s="85" t="s">
        <v>283</v>
      </c>
      <c r="B63" s="85">
        <v>2180</v>
      </c>
      <c r="C63" s="8"/>
      <c r="D63" s="7"/>
      <c r="E63" s="7"/>
      <c r="F63" s="7"/>
      <c r="G63" s="7"/>
      <c r="H63" s="9"/>
      <c r="I63" s="88" t="s">
        <v>296</v>
      </c>
      <c r="J63" s="12" t="str">
        <f t="shared" si="2"/>
        <v>G2-06</v>
      </c>
      <c r="K63" s="24">
        <v>112.63</v>
      </c>
      <c r="L63" s="11">
        <v>15.25</v>
      </c>
      <c r="M63" s="14">
        <v>0.88</v>
      </c>
      <c r="N63" s="11">
        <v>51.91</v>
      </c>
      <c r="O63" s="11">
        <v>86.76</v>
      </c>
      <c r="P63" s="11">
        <v>95</v>
      </c>
      <c r="Q63" s="11">
        <v>0.7</v>
      </c>
      <c r="R63" s="25">
        <v>1.24</v>
      </c>
      <c r="S63" s="11">
        <f>(K63-$K$91)/(0.0266*Datos!$C$17)</f>
        <v>7.0911405497871645</v>
      </c>
      <c r="T63" s="11">
        <f t="shared" si="3"/>
        <v>0.97810031133498965</v>
      </c>
    </row>
    <row r="64" spans="1:20" ht="15" thickBot="1" x14ac:dyDescent="0.4">
      <c r="A64" s="86" t="s">
        <v>284</v>
      </c>
      <c r="B64" s="86">
        <v>2155</v>
      </c>
      <c r="C64" s="14"/>
      <c r="D64" s="15"/>
      <c r="E64" s="15"/>
      <c r="F64" s="15"/>
      <c r="G64" s="15"/>
      <c r="H64" s="16"/>
      <c r="I64" s="89" t="s">
        <v>297</v>
      </c>
      <c r="J64" s="12" t="str">
        <f t="shared" si="2"/>
        <v>G2-07</v>
      </c>
      <c r="K64" s="24">
        <v>87.68</v>
      </c>
      <c r="L64" s="11">
        <v>14.86</v>
      </c>
      <c r="M64" s="14">
        <v>0.74</v>
      </c>
      <c r="N64" s="11">
        <v>47.64</v>
      </c>
      <c r="O64" s="11">
        <v>37.270000000000003</v>
      </c>
      <c r="P64" s="11">
        <v>100</v>
      </c>
      <c r="Q64" s="11">
        <v>0.7</v>
      </c>
      <c r="R64" s="25">
        <v>1.24</v>
      </c>
      <c r="S64" s="11">
        <f>(K64-$K$91)/(0.0266*Datos!$C$17)</f>
        <v>2.1283367148028809</v>
      </c>
      <c r="T64" s="11">
        <f t="shared" si="3"/>
        <v>0.36503280656866444</v>
      </c>
    </row>
    <row r="65" spans="1:20" ht="15" thickBot="1" x14ac:dyDescent="0.4">
      <c r="A65" s="86" t="s">
        <v>285</v>
      </c>
      <c r="B65" s="86">
        <v>1865</v>
      </c>
      <c r="C65" s="8"/>
      <c r="D65" s="7"/>
      <c r="E65" s="7"/>
      <c r="F65" s="7"/>
      <c r="G65" s="7"/>
      <c r="H65" s="9"/>
      <c r="I65" s="89" t="s">
        <v>298</v>
      </c>
      <c r="J65" s="12" t="str">
        <f t="shared" si="2"/>
        <v>G2-09</v>
      </c>
      <c r="K65" s="24">
        <v>358.88</v>
      </c>
      <c r="L65" s="11">
        <v>30.66</v>
      </c>
      <c r="M65" s="14">
        <v>0.91</v>
      </c>
      <c r="N65" s="11">
        <v>52.57</v>
      </c>
      <c r="O65" s="11">
        <v>45.59</v>
      </c>
      <c r="P65" s="11">
        <v>94</v>
      </c>
      <c r="Q65" s="11">
        <v>0.7</v>
      </c>
      <c r="R65" s="25">
        <v>1.24</v>
      </c>
      <c r="S65" s="11">
        <f>(K65-$K$91)/(0.0266*Datos!$C$17)</f>
        <v>56.072721486255318</v>
      </c>
      <c r="T65" s="11">
        <f t="shared" si="3"/>
        <v>5.0125454725218104</v>
      </c>
    </row>
    <row r="66" spans="1:20" ht="15" thickBot="1" x14ac:dyDescent="0.4">
      <c r="A66" s="86" t="s">
        <v>286</v>
      </c>
      <c r="B66" s="86">
        <v>1609</v>
      </c>
      <c r="C66" s="8"/>
      <c r="D66" s="7"/>
      <c r="E66" s="7"/>
      <c r="F66" s="7"/>
      <c r="G66" s="7"/>
      <c r="H66" s="9"/>
      <c r="I66" s="89" t="s">
        <v>299</v>
      </c>
      <c r="J66" s="12" t="str">
        <f t="shared" si="2"/>
        <v>G2-11</v>
      </c>
      <c r="K66" s="24">
        <v>457.97</v>
      </c>
      <c r="L66" s="11">
        <v>30.02</v>
      </c>
      <c r="M66" s="14">
        <v>1.19</v>
      </c>
      <c r="N66" s="11">
        <v>50.27</v>
      </c>
      <c r="O66" s="11">
        <v>47.27</v>
      </c>
      <c r="P66" s="11">
        <v>98</v>
      </c>
      <c r="Q66" s="11">
        <v>0.7</v>
      </c>
      <c r="R66" s="25">
        <v>1.24</v>
      </c>
      <c r="S66" s="11">
        <f>(K66-$K$91)/(0.0266*Datos!$C$17)</f>
        <v>75.782710745116759</v>
      </c>
      <c r="T66" s="11">
        <f t="shared" si="3"/>
        <v>5.3529327413062715</v>
      </c>
    </row>
    <row r="67" spans="1:20" ht="15" thickBot="1" x14ac:dyDescent="0.4">
      <c r="A67" s="86" t="s">
        <v>287</v>
      </c>
      <c r="B67" s="86">
        <v>1841</v>
      </c>
      <c r="C67" s="14"/>
      <c r="D67" s="15"/>
      <c r="E67" s="15"/>
      <c r="F67" s="15"/>
      <c r="G67" s="15"/>
      <c r="H67" s="16"/>
      <c r="I67" s="89" t="s">
        <v>300</v>
      </c>
      <c r="J67" s="12" t="str">
        <f t="shared" si="2"/>
        <v>G2-14</v>
      </c>
      <c r="K67" s="24">
        <v>65.39</v>
      </c>
      <c r="L67" s="11">
        <v>14.86</v>
      </c>
      <c r="M67" s="14">
        <v>0.87</v>
      </c>
      <c r="N67" s="11">
        <v>60.24</v>
      </c>
      <c r="O67" s="11">
        <v>44.62</v>
      </c>
      <c r="P67" s="11">
        <v>100</v>
      </c>
      <c r="Q67" s="11">
        <v>0.7</v>
      </c>
      <c r="R67" s="25">
        <v>1.24</v>
      </c>
      <c r="S67" s="11">
        <f>(K67-$K$91)/(0.0266*Datos!$C$17)</f>
        <v>-2.3053665910808774</v>
      </c>
      <c r="T67" s="11">
        <f t="shared" si="3"/>
        <v>-0.52739983274629876</v>
      </c>
    </row>
    <row r="68" spans="1:20" ht="15" thickBot="1" x14ac:dyDescent="0.4">
      <c r="A68" s="86" t="s">
        <v>288</v>
      </c>
      <c r="B68" s="86">
        <v>1841</v>
      </c>
      <c r="C68" s="8"/>
      <c r="D68" s="7"/>
      <c r="E68" s="7"/>
      <c r="F68" s="7"/>
      <c r="G68" s="7"/>
      <c r="H68" s="9"/>
      <c r="I68" s="89" t="s">
        <v>301</v>
      </c>
      <c r="J68" s="12" t="str">
        <f t="shared" si="2"/>
        <v>G2-16</v>
      </c>
      <c r="K68" s="24">
        <v>91.09</v>
      </c>
      <c r="L68" s="11">
        <v>15.41</v>
      </c>
      <c r="M68" s="14">
        <v>0.85</v>
      </c>
      <c r="N68" s="11">
        <v>49.28</v>
      </c>
      <c r="O68" s="11">
        <v>43.43</v>
      </c>
      <c r="P68" s="11">
        <v>93</v>
      </c>
      <c r="Q68" s="11">
        <v>0.7</v>
      </c>
      <c r="R68" s="25">
        <v>1.24</v>
      </c>
      <c r="S68" s="11">
        <f>(K68-$K$91)/(0.0266*Datos!$C$17)</f>
        <v>2.8066197239129567</v>
      </c>
      <c r="T68" s="11">
        <f t="shared" si="3"/>
        <v>0.48051543973840283</v>
      </c>
    </row>
    <row r="69" spans="1:20" ht="15" thickBot="1" x14ac:dyDescent="0.4">
      <c r="A69" s="86" t="s">
        <v>289</v>
      </c>
      <c r="B69" s="86">
        <v>2108</v>
      </c>
      <c r="C69" s="14"/>
      <c r="D69" s="15"/>
      <c r="E69" s="15"/>
      <c r="F69" s="15"/>
      <c r="G69" s="15"/>
      <c r="H69" s="16"/>
      <c r="I69" s="89" t="s">
        <v>302</v>
      </c>
      <c r="J69" s="12" t="str">
        <f t="shared" si="2"/>
        <v>G2-18</v>
      </c>
      <c r="K69" s="24">
        <v>107.94</v>
      </c>
      <c r="L69" s="11">
        <v>15.25</v>
      </c>
      <c r="M69" s="14">
        <v>0.81</v>
      </c>
      <c r="N69" s="11">
        <v>41.51</v>
      </c>
      <c r="O69" s="11">
        <v>36.03</v>
      </c>
      <c r="P69" s="11">
        <v>95</v>
      </c>
      <c r="Q69" s="11">
        <v>0.7</v>
      </c>
      <c r="R69" s="25">
        <v>1.24</v>
      </c>
      <c r="S69" s="11">
        <f>(K69-$K$91)/(0.0266*Datos!$C$17)</f>
        <v>6.1582527747941267</v>
      </c>
      <c r="T69" s="11">
        <f t="shared" si="3"/>
        <v>0.88501568236407402</v>
      </c>
    </row>
    <row r="70" spans="1:20" ht="15" thickBot="1" x14ac:dyDescent="0.4">
      <c r="A70" s="86" t="s">
        <v>290</v>
      </c>
      <c r="B70" s="86">
        <v>1725</v>
      </c>
      <c r="C70" s="14"/>
      <c r="D70" s="15"/>
      <c r="E70" s="15"/>
      <c r="F70" s="15"/>
      <c r="G70" s="15"/>
      <c r="H70" s="16"/>
      <c r="I70" s="89" t="s">
        <v>303</v>
      </c>
      <c r="J70" s="12" t="str">
        <f t="shared" si="2"/>
        <v>G2-19</v>
      </c>
      <c r="K70" s="24">
        <v>126.32</v>
      </c>
      <c r="L70" s="11">
        <v>14.86</v>
      </c>
      <c r="M70" s="14">
        <v>0.66</v>
      </c>
      <c r="N70" s="11">
        <v>61.99</v>
      </c>
      <c r="O70" s="11">
        <v>55.41</v>
      </c>
      <c r="P70" s="11">
        <v>100</v>
      </c>
      <c r="Q70" s="11">
        <v>0.7</v>
      </c>
      <c r="R70" s="25">
        <v>1.24</v>
      </c>
      <c r="S70" s="11">
        <f>(K70-$K$91)/(0.0266*Datos!$C$17)</f>
        <v>9.8142180848947742</v>
      </c>
      <c r="T70" s="11">
        <f t="shared" si="3"/>
        <v>1.1830574793682194</v>
      </c>
    </row>
    <row r="71" spans="1:20" ht="15" thickBot="1" x14ac:dyDescent="0.4">
      <c r="A71" s="86" t="s">
        <v>291</v>
      </c>
      <c r="B71" s="86">
        <v>2018</v>
      </c>
      <c r="C71" s="8"/>
      <c r="D71" s="7"/>
      <c r="E71" s="7"/>
      <c r="F71" s="7"/>
      <c r="G71" s="7"/>
      <c r="H71" s="9"/>
      <c r="I71" s="89" t="s">
        <v>304</v>
      </c>
      <c r="J71" s="12" t="str">
        <f t="shared" si="2"/>
        <v>G2-21</v>
      </c>
      <c r="K71" s="24">
        <v>172.08</v>
      </c>
      <c r="L71" s="11">
        <v>30.49</v>
      </c>
      <c r="M71" s="14">
        <v>0.98</v>
      </c>
      <c r="N71" s="11">
        <v>50.38</v>
      </c>
      <c r="O71" s="11">
        <v>40.21</v>
      </c>
      <c r="P71" s="11">
        <v>95</v>
      </c>
      <c r="Q71" s="11">
        <v>0.7</v>
      </c>
      <c r="R71" s="25">
        <v>1.24</v>
      </c>
      <c r="S71" s="11">
        <f>(K71-$K$91)/(0.0266*Datos!$C$17)</f>
        <v>18.916338465210647</v>
      </c>
      <c r="T71" s="11">
        <f t="shared" si="3"/>
        <v>3.3884572459988034</v>
      </c>
    </row>
    <row r="72" spans="1:20" ht="15" thickBot="1" x14ac:dyDescent="0.4">
      <c r="A72" s="86" t="s">
        <v>292</v>
      </c>
      <c r="B72" s="86">
        <v>2951</v>
      </c>
      <c r="C72" s="14"/>
      <c r="D72" s="15"/>
      <c r="E72" s="15"/>
      <c r="F72" s="15"/>
      <c r="G72" s="15"/>
      <c r="H72" s="16"/>
      <c r="I72" s="89" t="s">
        <v>305</v>
      </c>
      <c r="J72" s="12" t="str">
        <f t="shared" si="2"/>
        <v>G2-23</v>
      </c>
      <c r="K72" s="24">
        <v>113.73</v>
      </c>
      <c r="L72" s="11">
        <v>15.01</v>
      </c>
      <c r="M72" s="14">
        <v>0.71</v>
      </c>
      <c r="N72" s="11">
        <v>50.16</v>
      </c>
      <c r="O72" s="11">
        <v>47.09</v>
      </c>
      <c r="P72" s="11">
        <v>98</v>
      </c>
      <c r="Q72" s="11">
        <v>0.7</v>
      </c>
      <c r="R72" s="25">
        <v>1.24</v>
      </c>
      <c r="S72" s="11">
        <f>(K72-$K$91)/(0.0266*Datos!$C$17)</f>
        <v>7.3099415204678362</v>
      </c>
      <c r="T72" s="11">
        <f t="shared" si="3"/>
        <v>0.98375201082776365</v>
      </c>
    </row>
    <row r="73" spans="1:20" ht="15" thickBot="1" x14ac:dyDescent="0.4">
      <c r="A73" s="86" t="s">
        <v>293</v>
      </c>
      <c r="B73" s="86">
        <v>5</v>
      </c>
      <c r="C73" s="14"/>
      <c r="D73" s="15"/>
      <c r="E73" s="15"/>
      <c r="F73" s="15"/>
      <c r="G73" s="15"/>
      <c r="H73" s="16"/>
      <c r="I73" s="89" t="s">
        <v>306</v>
      </c>
      <c r="J73" s="12" t="str">
        <f t="shared" si="2"/>
        <v>G2-FONDO</v>
      </c>
      <c r="K73" s="24">
        <v>90.07</v>
      </c>
      <c r="L73" s="11">
        <v>14.94</v>
      </c>
      <c r="M73" s="14">
        <v>0.74</v>
      </c>
      <c r="N73" s="11">
        <v>49.39</v>
      </c>
      <c r="O73" s="11">
        <v>73.98</v>
      </c>
      <c r="P73" s="11">
        <v>99</v>
      </c>
      <c r="Q73" s="11">
        <v>0.7</v>
      </c>
      <c r="R73" s="25">
        <v>1.24</v>
      </c>
      <c r="S73" s="11">
        <f>(K73-$K$91)/(0.0266*Datos!$C$17)</f>
        <v>2.6037315510999699</v>
      </c>
      <c r="T73" s="11">
        <f t="shared" si="3"/>
        <v>0.43728511251202112</v>
      </c>
    </row>
    <row r="74" spans="1:20" ht="15" thickBot="1" x14ac:dyDescent="0.4">
      <c r="A74" s="86" t="s">
        <v>293</v>
      </c>
      <c r="B74" s="86">
        <v>5</v>
      </c>
      <c r="C74" s="14"/>
      <c r="D74" s="15"/>
      <c r="E74" s="15"/>
      <c r="F74" s="15"/>
      <c r="G74" s="15"/>
      <c r="H74" s="71"/>
      <c r="I74" s="89" t="s">
        <v>307</v>
      </c>
      <c r="J74" s="12" t="str">
        <f t="shared" si="2"/>
        <v>G2-FONDO</v>
      </c>
      <c r="K74" s="24">
        <v>66.88</v>
      </c>
      <c r="L74" s="11">
        <v>14.86</v>
      </c>
      <c r="M74" s="14">
        <v>0.66</v>
      </c>
      <c r="N74" s="11">
        <v>50.93</v>
      </c>
      <c r="O74" s="11">
        <v>34.909999999999997</v>
      </c>
      <c r="P74" s="11">
        <v>100</v>
      </c>
      <c r="Q74" s="11">
        <v>0.7</v>
      </c>
      <c r="R74" s="25">
        <v>1.24</v>
      </c>
      <c r="S74" s="11">
        <f>(K74-$K$91)/(0.0266*Datos!$C$17)</f>
        <v>-2.0089907307952437</v>
      </c>
      <c r="T74" s="11">
        <f t="shared" si="3"/>
        <v>-0.44949554934616792</v>
      </c>
    </row>
    <row r="75" spans="1:20" ht="15" thickBot="1" x14ac:dyDescent="0.4">
      <c r="A75" s="86" t="s">
        <v>293</v>
      </c>
      <c r="B75" s="87">
        <v>28</v>
      </c>
      <c r="C75" s="8"/>
      <c r="D75" s="7"/>
      <c r="E75" s="7"/>
      <c r="F75" s="7"/>
      <c r="G75" s="7"/>
      <c r="H75" s="9"/>
      <c r="I75" s="90" t="s">
        <v>308</v>
      </c>
      <c r="J75" s="12" t="str">
        <f t="shared" si="2"/>
        <v>G2-FONDO</v>
      </c>
      <c r="K75" s="24">
        <v>72.010000000000005</v>
      </c>
      <c r="L75" s="11">
        <v>15.09</v>
      </c>
      <c r="M75" s="14">
        <v>0.85</v>
      </c>
      <c r="N75" s="11">
        <v>48.08</v>
      </c>
      <c r="O75" s="11">
        <v>40.85</v>
      </c>
      <c r="P75" s="11">
        <v>97</v>
      </c>
      <c r="Q75" s="11">
        <v>0.7</v>
      </c>
      <c r="R75" s="25">
        <v>1.24</v>
      </c>
      <c r="S75" s="11">
        <f>(K75-$K$91)/(0.0266*Datos!$C$17)</f>
        <v>-0.98858256752993567</v>
      </c>
      <c r="T75" s="11">
        <f t="shared" si="3"/>
        <v>-0.20878876813337466</v>
      </c>
    </row>
    <row r="76" spans="1:20" x14ac:dyDescent="0.35">
      <c r="A76" s="18" t="s">
        <v>254</v>
      </c>
      <c r="B76" s="7">
        <v>104</v>
      </c>
      <c r="C76" s="8">
        <v>4.4300139999999999</v>
      </c>
      <c r="D76" s="7">
        <v>61.873330000000003</v>
      </c>
      <c r="E76" s="7">
        <v>60.093249999999998</v>
      </c>
      <c r="F76" s="7">
        <v>95.099320000000006</v>
      </c>
      <c r="G76" s="7">
        <v>32.772489999999998</v>
      </c>
      <c r="H76" s="9" t="s">
        <v>236</v>
      </c>
      <c r="I76" s="10" t="s">
        <v>237</v>
      </c>
      <c r="J76" s="12" t="str">
        <f t="shared" si="0"/>
        <v>F1G2-18</v>
      </c>
      <c r="K76" s="24">
        <v>50.06</v>
      </c>
      <c r="L76" s="11">
        <v>15.25</v>
      </c>
      <c r="M76" s="14">
        <v>0.73</v>
      </c>
      <c r="N76" s="11">
        <v>61.33</v>
      </c>
      <c r="O76" s="11">
        <v>61.13</v>
      </c>
      <c r="P76" s="11">
        <v>95</v>
      </c>
      <c r="Q76" s="11">
        <v>0.7</v>
      </c>
      <c r="R76" s="25">
        <v>1.24</v>
      </c>
      <c r="S76" s="11">
        <f>(K76-$K$91)/(0.0266*Datos!$C$17)</f>
        <v>-5.3546564824760319</v>
      </c>
      <c r="T76" s="11">
        <f t="shared" si="3"/>
        <v>-1.6372877884783352</v>
      </c>
    </row>
    <row r="77" spans="1:20" x14ac:dyDescent="0.35">
      <c r="A77" s="18" t="s">
        <v>255</v>
      </c>
      <c r="B77" s="7">
        <v>64</v>
      </c>
      <c r="C77" s="8">
        <v>1.6093489999999999</v>
      </c>
      <c r="D77" s="7">
        <v>48.637830000000001</v>
      </c>
      <c r="E77" s="7">
        <v>41.385399999999997</v>
      </c>
      <c r="F77" s="7">
        <v>65.493589999999998</v>
      </c>
      <c r="G77" s="7">
        <v>30.320070000000001</v>
      </c>
      <c r="H77" s="9" t="s">
        <v>238</v>
      </c>
      <c r="I77" s="10" t="s">
        <v>239</v>
      </c>
      <c r="J77" s="12" t="str">
        <f t="shared" si="0"/>
        <v>F1G2-19</v>
      </c>
      <c r="K77" s="24">
        <v>49.03</v>
      </c>
      <c r="L77" s="11">
        <v>15.09</v>
      </c>
      <c r="M77" s="14">
        <v>0.82</v>
      </c>
      <c r="N77" s="11">
        <v>48.52</v>
      </c>
      <c r="O77" s="11">
        <v>42.08</v>
      </c>
      <c r="P77" s="11">
        <v>97</v>
      </c>
      <c r="Q77" s="11">
        <v>0.7</v>
      </c>
      <c r="R77" s="25">
        <v>1.24</v>
      </c>
      <c r="S77" s="11">
        <f>(K77-$K$91)/(0.0266*Datos!$C$17)</f>
        <v>-5.5595337550224775</v>
      </c>
      <c r="T77" s="11">
        <f t="shared" si="3"/>
        <v>-1.7173053031184402</v>
      </c>
    </row>
    <row r="78" spans="1:20" x14ac:dyDescent="0.35">
      <c r="A78" s="18" t="s">
        <v>256</v>
      </c>
      <c r="B78" s="15">
        <v>205</v>
      </c>
      <c r="C78" s="14">
        <v>1.2264679999999999</v>
      </c>
      <c r="D78" s="15">
        <v>45.040100000000002</v>
      </c>
      <c r="E78" s="15">
        <v>163.6216</v>
      </c>
      <c r="F78" s="15">
        <v>258.93599999999998</v>
      </c>
      <c r="G78" s="15">
        <v>56.96904</v>
      </c>
      <c r="H78" s="16" t="s">
        <v>240</v>
      </c>
      <c r="I78" s="11" t="s">
        <v>241</v>
      </c>
      <c r="J78" s="12" t="str">
        <f t="shared" si="0"/>
        <v>F1G2-20</v>
      </c>
      <c r="K78" s="24">
        <v>186.91</v>
      </c>
      <c r="L78" s="11">
        <v>30.18</v>
      </c>
      <c r="M78" s="14">
        <v>0.9</v>
      </c>
      <c r="N78" s="11">
        <v>44.9</v>
      </c>
      <c r="O78" s="11">
        <v>46.15</v>
      </c>
      <c r="P78" s="11">
        <v>97</v>
      </c>
      <c r="Q78" s="11">
        <v>0.7</v>
      </c>
      <c r="R78" s="25">
        <v>1.24</v>
      </c>
      <c r="S78" s="11">
        <f>(K78-$K$91)/(0.0266*Datos!$C$17)</f>
        <v>21.866173369932767</v>
      </c>
      <c r="T78" s="11">
        <f t="shared" si="3"/>
        <v>3.5772727930880395</v>
      </c>
    </row>
    <row r="79" spans="1:20" x14ac:dyDescent="0.35">
      <c r="A79" s="18" t="s">
        <v>257</v>
      </c>
      <c r="B79" s="7">
        <v>230</v>
      </c>
      <c r="C79" s="8">
        <v>1.2561089999999999</v>
      </c>
      <c r="D79" s="7">
        <v>51.255360000000003</v>
      </c>
      <c r="E79" s="7">
        <v>167.9349</v>
      </c>
      <c r="F79" s="7">
        <v>265.76190000000003</v>
      </c>
      <c r="G79" s="7">
        <v>56.295999999999999</v>
      </c>
      <c r="H79" s="9" t="s">
        <v>242</v>
      </c>
      <c r="I79" s="10" t="s">
        <v>243</v>
      </c>
      <c r="J79" s="12" t="str">
        <f t="shared" si="0"/>
        <v>F1G2-21</v>
      </c>
      <c r="K79" s="24">
        <v>212.08</v>
      </c>
      <c r="L79" s="11">
        <v>30.34</v>
      </c>
      <c r="M79" s="14">
        <v>0.93</v>
      </c>
      <c r="N79" s="11">
        <v>51.47</v>
      </c>
      <c r="O79" s="11">
        <v>45.84</v>
      </c>
      <c r="P79" s="11">
        <v>96</v>
      </c>
      <c r="Q79" s="11">
        <v>0.7</v>
      </c>
      <c r="R79" s="25">
        <v>1.24</v>
      </c>
      <c r="S79" s="11">
        <f>(K79-$K$91)/(0.0266*Datos!$C$17)</f>
        <v>26.872737399053193</v>
      </c>
      <c r="T79" s="11">
        <f t="shared" si="3"/>
        <v>3.9088945671635988</v>
      </c>
    </row>
    <row r="80" spans="1:20" x14ac:dyDescent="0.35">
      <c r="A80" s="18" t="s">
        <v>258</v>
      </c>
      <c r="B80" s="15">
        <v>54</v>
      </c>
      <c r="C80" s="14">
        <v>0.92704830000000005</v>
      </c>
      <c r="D80" s="15">
        <v>49.10877</v>
      </c>
      <c r="E80" s="15">
        <v>33.063330000000001</v>
      </c>
      <c r="F80" s="15">
        <v>52.32367</v>
      </c>
      <c r="G80" s="15">
        <v>28.166309999999999</v>
      </c>
      <c r="H80" s="16" t="s">
        <v>244</v>
      </c>
      <c r="I80" s="11" t="s">
        <v>245</v>
      </c>
      <c r="J80" s="12" t="str">
        <f t="shared" si="0"/>
        <v>F1G2-22</v>
      </c>
      <c r="K80" s="24">
        <v>56.47</v>
      </c>
      <c r="L80" s="11">
        <v>14.86</v>
      </c>
      <c r="M80" s="14">
        <v>0.77</v>
      </c>
      <c r="N80" s="11">
        <v>49.94</v>
      </c>
      <c r="O80" s="11">
        <v>62.34</v>
      </c>
      <c r="P80" s="11">
        <v>100</v>
      </c>
      <c r="Q80" s="11">
        <v>0.7</v>
      </c>
      <c r="R80" s="25">
        <v>1.24</v>
      </c>
      <c r="S80" s="11">
        <f>(K80-$K$91)/(0.0266*Datos!$C$17)</f>
        <v>-4.0796435533277648</v>
      </c>
      <c r="T80" s="11">
        <f t="shared" si="3"/>
        <v>-1.078907172936914</v>
      </c>
    </row>
    <row r="81" spans="1:20" x14ac:dyDescent="0.35">
      <c r="A81" s="18" t="s">
        <v>259</v>
      </c>
      <c r="B81" s="7">
        <v>56</v>
      </c>
      <c r="C81" s="8">
        <v>1.0515680000000001</v>
      </c>
      <c r="D81" s="7">
        <v>51.436070000000001</v>
      </c>
      <c r="E81" s="7">
        <v>33.21454</v>
      </c>
      <c r="F81" s="7">
        <v>52.56297</v>
      </c>
      <c r="G81" s="7">
        <v>28.07489</v>
      </c>
      <c r="H81" s="9" t="s">
        <v>246</v>
      </c>
      <c r="I81" s="10" t="s">
        <v>247</v>
      </c>
      <c r="J81" s="12" t="str">
        <f t="shared" si="0"/>
        <v>F1G2-23</v>
      </c>
      <c r="K81" s="24">
        <v>56.47</v>
      </c>
      <c r="L81" s="11">
        <v>14.86</v>
      </c>
      <c r="M81" s="14">
        <v>0.79</v>
      </c>
      <c r="N81" s="11">
        <v>48.3</v>
      </c>
      <c r="O81" s="11">
        <v>40.58</v>
      </c>
      <c r="P81" s="11">
        <v>100</v>
      </c>
      <c r="Q81" s="11">
        <v>0.7</v>
      </c>
      <c r="R81" s="25">
        <v>1.24</v>
      </c>
      <c r="S81" s="11">
        <f>(K81-$K$91)/(0.0266*Datos!$C$17)</f>
        <v>-4.0796435533277648</v>
      </c>
      <c r="T81" s="11">
        <f t="shared" si="3"/>
        <v>-1.078907172936914</v>
      </c>
    </row>
    <row r="82" spans="1:20" x14ac:dyDescent="0.35">
      <c r="A82" s="18" t="s">
        <v>260</v>
      </c>
      <c r="B82" s="7">
        <v>120</v>
      </c>
      <c r="C82" s="8">
        <v>1.6384840000000001</v>
      </c>
      <c r="D82" s="7">
        <v>55.378790000000002</v>
      </c>
      <c r="E82" s="7">
        <v>77.794269999999997</v>
      </c>
      <c r="F82" s="7">
        <v>123.1117</v>
      </c>
      <c r="G82" s="7">
        <v>37.459539999999997</v>
      </c>
      <c r="H82" s="9" t="s">
        <v>248</v>
      </c>
      <c r="I82" s="10" t="s">
        <v>249</v>
      </c>
      <c r="J82" s="12" t="str">
        <f t="shared" si="0"/>
        <v>F1G2-24</v>
      </c>
      <c r="K82" s="24">
        <v>95.98</v>
      </c>
      <c r="L82" s="11">
        <v>15.17</v>
      </c>
      <c r="M82" s="14">
        <v>0.8</v>
      </c>
      <c r="N82" s="11">
        <v>53.88</v>
      </c>
      <c r="O82" s="11">
        <v>42.35</v>
      </c>
      <c r="P82" s="11">
        <v>96</v>
      </c>
      <c r="Q82" s="11">
        <v>0.7</v>
      </c>
      <c r="R82" s="25">
        <v>1.24</v>
      </c>
      <c r="S82" s="11">
        <f>(K82-$K$91)/(0.0266*Datos!$C$17)</f>
        <v>3.7792894935752077</v>
      </c>
      <c r="T82" s="11">
        <f t="shared" si="3"/>
        <v>0.60555389629316614</v>
      </c>
    </row>
    <row r="83" spans="1:20" x14ac:dyDescent="0.35">
      <c r="A83" s="18" t="s">
        <v>261</v>
      </c>
      <c r="B83" s="15">
        <v>146</v>
      </c>
      <c r="C83" s="14">
        <v>1.215832</v>
      </c>
      <c r="D83" s="15">
        <v>53.801699999999997</v>
      </c>
      <c r="E83" s="15">
        <v>99.081959999999995</v>
      </c>
      <c r="F83" s="15">
        <v>156.80009999999999</v>
      </c>
      <c r="G83" s="15">
        <v>42.0672</v>
      </c>
      <c r="H83" s="16" t="s">
        <v>250</v>
      </c>
      <c r="I83" s="11" t="s">
        <v>251</v>
      </c>
      <c r="J83" s="12" t="str">
        <f t="shared" si="0"/>
        <v>F1G2-25</v>
      </c>
      <c r="K83" s="24">
        <v>127.16</v>
      </c>
      <c r="L83" s="11">
        <v>15.09</v>
      </c>
      <c r="M83" s="14">
        <v>0.63</v>
      </c>
      <c r="N83" s="11">
        <v>51.58</v>
      </c>
      <c r="O83" s="11">
        <v>51.96</v>
      </c>
      <c r="P83" s="11">
        <v>97</v>
      </c>
      <c r="Q83" s="11">
        <v>0.7</v>
      </c>
      <c r="R83" s="25">
        <v>1.24</v>
      </c>
      <c r="S83" s="11">
        <f>(K83-$K$91)/(0.0266*Datos!$C$17)</f>
        <v>9.981302462505468</v>
      </c>
      <c r="T83" s="11">
        <f t="shared" si="3"/>
        <v>1.2132496123138086</v>
      </c>
    </row>
    <row r="84" spans="1:20" x14ac:dyDescent="0.35">
      <c r="A84" s="18" t="s">
        <v>262</v>
      </c>
      <c r="B84" s="15">
        <v>85</v>
      </c>
      <c r="C84" s="14">
        <v>1.320397</v>
      </c>
      <c r="D84" s="15">
        <v>51.452500000000001</v>
      </c>
      <c r="E84" s="15">
        <v>55.578530000000001</v>
      </c>
      <c r="F84" s="15">
        <v>87.954639999999998</v>
      </c>
      <c r="G84" s="15">
        <v>33.170259999999999</v>
      </c>
      <c r="H84" s="16" t="s">
        <v>252</v>
      </c>
      <c r="I84" s="11" t="s">
        <v>253</v>
      </c>
      <c r="J84" s="12" t="str">
        <f t="shared" si="0"/>
        <v>F1G2-26</v>
      </c>
      <c r="K84" s="24">
        <v>68.94</v>
      </c>
      <c r="L84" s="11">
        <v>15.09</v>
      </c>
      <c r="M84" s="14">
        <v>0.69</v>
      </c>
      <c r="N84" s="11">
        <v>45.89</v>
      </c>
      <c r="O84" s="11">
        <v>49.53</v>
      </c>
      <c r="P84" s="11">
        <v>97</v>
      </c>
      <c r="Q84" s="11">
        <v>0.7</v>
      </c>
      <c r="R84" s="25">
        <v>1.24</v>
      </c>
      <c r="S84" s="11">
        <f>(K84-$K$91)/(0.0266*Datos!$C$17)</f>
        <v>-1.5992361857023523</v>
      </c>
      <c r="T84" s="11">
        <f t="shared" si="3"/>
        <v>-0.35257118153098366</v>
      </c>
    </row>
    <row r="85" spans="1:20" x14ac:dyDescent="0.35">
      <c r="A85" s="18" t="s">
        <v>263</v>
      </c>
      <c r="B85" s="7">
        <v>122</v>
      </c>
      <c r="C85" s="8">
        <v>2.7193890000000001</v>
      </c>
      <c r="D85" s="7">
        <v>54.61215</v>
      </c>
      <c r="E85" s="7">
        <v>90.167879999999997</v>
      </c>
      <c r="F85" s="7">
        <v>142.69329999999999</v>
      </c>
      <c r="G85" s="7">
        <v>35.189410000000002</v>
      </c>
      <c r="H85" s="9" t="s">
        <v>264</v>
      </c>
      <c r="I85" s="10" t="s">
        <v>265</v>
      </c>
      <c r="J85" s="12" t="str">
        <f t="shared" si="0"/>
        <v>EG2-Fondo7</v>
      </c>
      <c r="K85" s="24">
        <v>67.84</v>
      </c>
      <c r="L85" s="11">
        <v>15.49</v>
      </c>
      <c r="M85" s="14">
        <v>0.73</v>
      </c>
      <c r="N85" s="11">
        <v>57.5</v>
      </c>
      <c r="O85" s="11">
        <v>49.66</v>
      </c>
      <c r="P85" s="11">
        <v>92</v>
      </c>
      <c r="Q85" s="11">
        <v>0.7</v>
      </c>
      <c r="R85" s="25">
        <v>1.24</v>
      </c>
      <c r="S85" s="11">
        <f>(K85-$K$91)/(0.0266*Datos!$C$17)</f>
        <v>-1.8180371563830211</v>
      </c>
      <c r="T85" s="11">
        <f t="shared" si="3"/>
        <v>-0.4178628361205749</v>
      </c>
    </row>
    <row r="86" spans="1:20" x14ac:dyDescent="0.35">
      <c r="A86" s="18" t="s">
        <v>266</v>
      </c>
      <c r="B86" s="15">
        <v>82</v>
      </c>
      <c r="C86" s="14">
        <v>1.115702</v>
      </c>
      <c r="D86" s="15">
        <v>59.359839999999998</v>
      </c>
      <c r="E86" s="15">
        <v>57.004089999999998</v>
      </c>
      <c r="F86" s="15">
        <v>90.210620000000006</v>
      </c>
      <c r="G86" s="15">
        <v>26.235959999999999</v>
      </c>
      <c r="H86" s="16" t="s">
        <v>267</v>
      </c>
      <c r="I86" s="11" t="s">
        <v>268</v>
      </c>
      <c r="J86" s="12" t="str">
        <f t="shared" si="0"/>
        <v>EG2-Fondo8</v>
      </c>
      <c r="K86" s="24">
        <v>90.07</v>
      </c>
      <c r="L86" s="11">
        <v>14.94</v>
      </c>
      <c r="M86" s="14">
        <v>0.77</v>
      </c>
      <c r="N86" s="11">
        <v>57.39</v>
      </c>
      <c r="O86" s="11">
        <v>69.34</v>
      </c>
      <c r="P86" s="11">
        <v>99</v>
      </c>
      <c r="Q86" s="11">
        <v>0.7</v>
      </c>
      <c r="R86" s="25">
        <v>1.24</v>
      </c>
      <c r="S86" s="11">
        <f>(K86-$K$91)/(0.0266*Datos!$C$17)</f>
        <v>2.6037315510999699</v>
      </c>
      <c r="T86" s="11">
        <f t="shared" si="3"/>
        <v>0.43728511251202112</v>
      </c>
    </row>
    <row r="87" spans="1:20" x14ac:dyDescent="0.35">
      <c r="A87" s="18" t="s">
        <v>269</v>
      </c>
      <c r="B87" s="15">
        <v>2275</v>
      </c>
      <c r="C87" s="14">
        <v>197.09790000000001</v>
      </c>
      <c r="D87" s="15">
        <v>41.409509999999997</v>
      </c>
      <c r="E87" s="15">
        <v>2039.672</v>
      </c>
      <c r="F87" s="15">
        <v>3227.84</v>
      </c>
      <c r="G87" s="15">
        <v>385.4479</v>
      </c>
      <c r="H87" s="16" t="s">
        <v>270</v>
      </c>
      <c r="I87" s="11" t="s">
        <v>271</v>
      </c>
      <c r="J87" s="12" t="str">
        <f t="shared" si="0"/>
        <v>EG2-Fondo9</v>
      </c>
      <c r="K87" s="24">
        <v>71.86</v>
      </c>
      <c r="L87" s="11">
        <v>15.58</v>
      </c>
      <c r="M87" s="14">
        <v>0.72</v>
      </c>
      <c r="N87" s="11">
        <v>55.2</v>
      </c>
      <c r="O87" s="11">
        <v>57.77</v>
      </c>
      <c r="P87" s="11">
        <v>91</v>
      </c>
      <c r="Q87" s="11">
        <v>0.7</v>
      </c>
      <c r="R87" s="25">
        <v>1.24</v>
      </c>
      <c r="S87" s="11">
        <f>(K87-$K$91)/(0.0266*Datos!$C$17)</f>
        <v>-1.0184190635318464</v>
      </c>
      <c r="T87" s="11">
        <f t="shared" si="3"/>
        <v>-0.2224244451267047</v>
      </c>
    </row>
    <row r="88" spans="1:20" x14ac:dyDescent="0.35">
      <c r="A88" s="18" t="s">
        <v>272</v>
      </c>
      <c r="B88" s="7">
        <v>2054</v>
      </c>
      <c r="C88" s="8">
        <v>126.7178</v>
      </c>
      <c r="D88" s="7">
        <v>45.93817</v>
      </c>
      <c r="E88" s="7">
        <v>1716.1079999999999</v>
      </c>
      <c r="F88" s="7">
        <v>2715.7910000000002</v>
      </c>
      <c r="G88" s="7">
        <v>329.3802</v>
      </c>
      <c r="H88" s="9" t="s">
        <v>273</v>
      </c>
      <c r="I88" s="10" t="s">
        <v>274</v>
      </c>
      <c r="J88" s="12" t="str">
        <f t="shared" si="0"/>
        <v>FG2-Fondo1</v>
      </c>
      <c r="K88" s="24">
        <v>63.45</v>
      </c>
      <c r="L88" s="11">
        <v>15.75</v>
      </c>
      <c r="M88" s="14">
        <v>0.76</v>
      </c>
      <c r="N88" s="11">
        <v>48.63</v>
      </c>
      <c r="O88" s="11">
        <v>41.8</v>
      </c>
      <c r="P88" s="11">
        <v>89</v>
      </c>
      <c r="Q88" s="11">
        <v>0.7</v>
      </c>
      <c r="R88" s="25">
        <v>1.24</v>
      </c>
      <c r="S88" s="11">
        <f>(K88-$K$91)/(0.0266*Datos!$C$17)</f>
        <v>-2.6912519393722403</v>
      </c>
      <c r="T88" s="11">
        <f t="shared" si="3"/>
        <v>-0.67178489282369214</v>
      </c>
    </row>
    <row r="89" spans="1:20" x14ac:dyDescent="0.35">
      <c r="A89" s="18" t="s">
        <v>275</v>
      </c>
      <c r="B89" s="15">
        <v>2271</v>
      </c>
      <c r="C89" s="14">
        <v>189.41120000000001</v>
      </c>
      <c r="D89" s="15">
        <v>49.322330000000001</v>
      </c>
      <c r="E89" s="15">
        <v>1805.5170000000001</v>
      </c>
      <c r="F89" s="15">
        <v>2857.2829999999999</v>
      </c>
      <c r="G89" s="15">
        <v>344.79989999999998</v>
      </c>
      <c r="H89" s="16" t="s">
        <v>276</v>
      </c>
      <c r="I89" s="11" t="s">
        <v>277</v>
      </c>
      <c r="J89" s="12" t="str">
        <f t="shared" si="0"/>
        <v>FG2-Fondo2</v>
      </c>
      <c r="K89" s="24">
        <v>89.51</v>
      </c>
      <c r="L89" s="11">
        <v>15.84</v>
      </c>
      <c r="M89" s="14">
        <v>0.82</v>
      </c>
      <c r="N89" s="11">
        <v>55.42</v>
      </c>
      <c r="O89" s="11">
        <v>53.18</v>
      </c>
      <c r="P89" s="11">
        <v>88</v>
      </c>
      <c r="Q89" s="11">
        <v>0.7</v>
      </c>
      <c r="R89" s="25">
        <v>1.24</v>
      </c>
      <c r="S89" s="11">
        <f>(K89-$K$91)/(0.0266*Datos!$C$17)</f>
        <v>2.4923419660261765</v>
      </c>
      <c r="T89" s="11">
        <f t="shared" si="3"/>
        <v>0.44590351921699256</v>
      </c>
    </row>
    <row r="90" spans="1:20" x14ac:dyDescent="0.35">
      <c r="A90" s="18" t="s">
        <v>278</v>
      </c>
      <c r="B90" s="15">
        <v>1898</v>
      </c>
      <c r="C90" s="14">
        <v>191.8921</v>
      </c>
      <c r="D90" s="15">
        <v>35.703519999999997</v>
      </c>
      <c r="E90" s="15">
        <v>1874.2650000000001</v>
      </c>
      <c r="F90" s="15">
        <v>2966.078</v>
      </c>
      <c r="G90" s="15">
        <v>358.17399999999998</v>
      </c>
      <c r="H90" s="16" t="s">
        <v>279</v>
      </c>
      <c r="I90" s="11" t="s">
        <v>280</v>
      </c>
      <c r="J90" s="12" t="str">
        <f t="shared" si="0"/>
        <v>FG2-Fondo3</v>
      </c>
      <c r="K90" s="24">
        <v>79.150000000000006</v>
      </c>
      <c r="L90" s="11">
        <v>15.49</v>
      </c>
      <c r="M90" s="14">
        <v>0.87</v>
      </c>
      <c r="N90" s="11">
        <v>57.06</v>
      </c>
      <c r="O90" s="11">
        <v>48.71</v>
      </c>
      <c r="P90" s="11">
        <v>92</v>
      </c>
      <c r="Q90" s="11">
        <v>0.7</v>
      </c>
      <c r="R90" s="25">
        <v>1.24</v>
      </c>
      <c r="S90" s="11">
        <f>(K90-$K$91)/(0.0266*Datos!$C$17)</f>
        <v>0.43163464216095826</v>
      </c>
      <c r="T90" s="11">
        <f t="shared" si="3"/>
        <v>8.5233052231579426E-2</v>
      </c>
    </row>
    <row r="91" spans="1:20" x14ac:dyDescent="0.35">
      <c r="B91" s="15"/>
      <c r="C91" s="14"/>
      <c r="D91" s="15"/>
      <c r="E91" s="15"/>
      <c r="F91" s="15"/>
      <c r="G91" s="15"/>
      <c r="H91" s="16"/>
      <c r="J91" s="12">
        <f t="shared" si="0"/>
        <v>0</v>
      </c>
      <c r="K91" s="24">
        <f>AVERAGE(K85:K90)</f>
        <v>76.98</v>
      </c>
      <c r="R91" s="25"/>
    </row>
    <row r="92" spans="1:20" x14ac:dyDescent="0.35">
      <c r="B92" s="15"/>
      <c r="C92" s="14"/>
      <c r="D92" s="15"/>
      <c r="E92" s="15"/>
      <c r="F92" s="15"/>
      <c r="G92" s="15"/>
      <c r="H92" s="16"/>
      <c r="J92" s="12">
        <f t="shared" si="0"/>
        <v>0</v>
      </c>
      <c r="K92" s="24"/>
      <c r="R92" s="25"/>
    </row>
    <row r="93" spans="1:20" x14ac:dyDescent="0.35">
      <c r="B93" s="15"/>
      <c r="C93" s="14"/>
      <c r="D93" s="15"/>
      <c r="E93" s="15"/>
      <c r="F93" s="15"/>
      <c r="G93" s="15"/>
      <c r="H93" s="16"/>
      <c r="J93" s="12">
        <f t="shared" si="0"/>
        <v>0</v>
      </c>
      <c r="K93" s="24"/>
      <c r="R93" s="25"/>
    </row>
    <row r="94" spans="1:20" x14ac:dyDescent="0.35">
      <c r="B94" s="15"/>
      <c r="C94" s="14"/>
      <c r="D94" s="15"/>
      <c r="E94" s="15"/>
      <c r="F94" s="15"/>
      <c r="G94" s="15"/>
      <c r="H94" s="16"/>
      <c r="J94" s="12">
        <f t="shared" si="0"/>
        <v>0</v>
      </c>
      <c r="K94" s="24"/>
      <c r="R94" s="25"/>
    </row>
    <row r="95" spans="1:20" x14ac:dyDescent="0.35">
      <c r="B95" s="15"/>
      <c r="C95" s="14"/>
      <c r="D95" s="15"/>
      <c r="E95" s="15"/>
      <c r="F95" s="15"/>
      <c r="G95" s="15"/>
      <c r="H95" s="16"/>
      <c r="J95" s="12">
        <f t="shared" si="0"/>
        <v>0</v>
      </c>
      <c r="K95" s="24"/>
      <c r="R95" s="25"/>
    </row>
    <row r="96" spans="1:20" ht="15" thickBot="1" x14ac:dyDescent="0.4">
      <c r="B96" s="7"/>
      <c r="C96" s="8"/>
      <c r="D96" s="7"/>
      <c r="E96" s="7"/>
      <c r="F96" s="7"/>
      <c r="G96" s="7"/>
      <c r="H96" s="9"/>
      <c r="I96" s="10"/>
      <c r="J96" s="33">
        <f t="shared" si="0"/>
        <v>0</v>
      </c>
      <c r="K96" s="26"/>
      <c r="L96" s="27"/>
      <c r="M96" s="28"/>
      <c r="N96" s="27"/>
      <c r="O96" s="27"/>
      <c r="P96" s="27"/>
      <c r="Q96" s="27"/>
      <c r="R96" s="29"/>
    </row>
    <row r="97" spans="2:10" ht="15" thickTop="1" x14ac:dyDescent="0.35">
      <c r="B97" s="15"/>
      <c r="C97" s="14"/>
      <c r="D97" s="15"/>
      <c r="E97" s="15"/>
      <c r="F97" s="15"/>
      <c r="G97" s="15"/>
      <c r="H97" s="16"/>
      <c r="J97" s="12"/>
    </row>
    <row r="98" spans="2:10" x14ac:dyDescent="0.35">
      <c r="B98" s="15"/>
      <c r="C98" s="14"/>
      <c r="D98" s="15"/>
      <c r="E98" s="15"/>
      <c r="F98" s="15"/>
      <c r="G98" s="15"/>
      <c r="H98" s="16"/>
      <c r="J98" s="12"/>
    </row>
    <row r="99" spans="2:10" x14ac:dyDescent="0.35">
      <c r="B99" s="15"/>
      <c r="C99" s="14"/>
      <c r="D99" s="15"/>
      <c r="E99" s="15"/>
      <c r="F99" s="15"/>
      <c r="G99" s="15"/>
      <c r="H99" s="16"/>
      <c r="J99" s="12"/>
    </row>
    <row r="100" spans="2:10" x14ac:dyDescent="0.35">
      <c r="B100" s="7"/>
      <c r="C100" s="8"/>
      <c r="D100" s="7"/>
      <c r="E100" s="7"/>
      <c r="F100" s="7"/>
      <c r="G100" s="7"/>
      <c r="H100" s="9"/>
      <c r="I100" s="10"/>
      <c r="J100" s="12"/>
    </row>
    <row r="101" spans="2:10" x14ac:dyDescent="0.35">
      <c r="B101" s="15"/>
      <c r="C101" s="14"/>
      <c r="D101" s="15"/>
      <c r="E101" s="15"/>
      <c r="F101" s="15"/>
      <c r="G101" s="15"/>
      <c r="H101" s="16"/>
      <c r="J101" s="12"/>
    </row>
    <row r="102" spans="2:10" x14ac:dyDescent="0.35">
      <c r="B102" s="15"/>
      <c r="C102" s="14"/>
      <c r="D102" s="15"/>
      <c r="E102" s="15"/>
      <c r="F102" s="15"/>
      <c r="G102" s="15"/>
      <c r="H102" s="16"/>
      <c r="J102" s="12"/>
    </row>
    <row r="103" spans="2:10" x14ac:dyDescent="0.35">
      <c r="B103" s="15"/>
      <c r="C103" s="14"/>
      <c r="D103" s="15"/>
      <c r="E103" s="15"/>
      <c r="F103" s="15"/>
      <c r="G103" s="15"/>
      <c r="H103" s="16"/>
      <c r="J103" s="12"/>
    </row>
    <row r="104" spans="2:10" x14ac:dyDescent="0.35">
      <c r="B104" s="15"/>
      <c r="C104" s="15"/>
      <c r="D104" s="15"/>
      <c r="E104" s="15"/>
      <c r="F104" s="15"/>
      <c r="G104" s="15"/>
      <c r="J104" s="12"/>
    </row>
    <row r="105" spans="2:10" x14ac:dyDescent="0.35">
      <c r="B105" s="15"/>
      <c r="C105" s="14"/>
      <c r="D105" s="15"/>
      <c r="E105" s="15"/>
      <c r="F105" s="15"/>
      <c r="G105" s="15"/>
      <c r="H105" s="16"/>
      <c r="J105" s="12"/>
    </row>
    <row r="106" spans="2:10" x14ac:dyDescent="0.35">
      <c r="B106" s="7"/>
      <c r="C106" s="8"/>
      <c r="D106" s="7"/>
      <c r="E106" s="7"/>
      <c r="F106" s="7"/>
      <c r="G106" s="7"/>
      <c r="H106" s="9"/>
      <c r="I106" s="10"/>
      <c r="J106" s="12"/>
    </row>
    <row r="107" spans="2:10" x14ac:dyDescent="0.35">
      <c r="B107" s="7"/>
      <c r="C107" s="8"/>
      <c r="D107" s="7"/>
      <c r="E107" s="7"/>
      <c r="F107" s="7"/>
      <c r="G107" s="7"/>
      <c r="H107" s="9"/>
      <c r="I107" s="10"/>
      <c r="J107" s="12"/>
    </row>
    <row r="108" spans="2:10" x14ac:dyDescent="0.35">
      <c r="B108" s="15"/>
      <c r="C108" s="14"/>
      <c r="D108" s="15"/>
      <c r="E108" s="15"/>
      <c r="F108" s="15"/>
      <c r="G108" s="15"/>
      <c r="H108" s="16"/>
      <c r="J108" s="12"/>
    </row>
    <row r="109" spans="2:10" x14ac:dyDescent="0.35">
      <c r="B109" s="7"/>
      <c r="C109" s="8"/>
      <c r="D109" s="7"/>
      <c r="E109" s="7"/>
      <c r="F109" s="7"/>
      <c r="G109" s="7"/>
      <c r="H109" s="9"/>
      <c r="I109" s="10"/>
      <c r="J109" s="12"/>
    </row>
    <row r="110" spans="2:10" x14ac:dyDescent="0.35">
      <c r="B110" s="15"/>
      <c r="C110" s="14"/>
      <c r="D110" s="15"/>
      <c r="E110" s="15"/>
      <c r="F110" s="15"/>
      <c r="G110" s="15"/>
      <c r="H110" s="16"/>
      <c r="J110" s="12"/>
    </row>
    <row r="111" spans="2:10" x14ac:dyDescent="0.35">
      <c r="B111" s="15"/>
      <c r="C111" s="14"/>
      <c r="D111" s="15"/>
      <c r="E111" s="15"/>
      <c r="F111" s="15"/>
      <c r="G111" s="15"/>
      <c r="H111" s="16"/>
      <c r="J111" s="12"/>
    </row>
    <row r="112" spans="2:10" x14ac:dyDescent="0.35">
      <c r="B112" s="7"/>
      <c r="C112" s="8"/>
      <c r="D112" s="7"/>
      <c r="E112" s="7"/>
      <c r="F112" s="7"/>
      <c r="G112" s="7"/>
      <c r="H112" s="9"/>
      <c r="I112" s="10"/>
      <c r="J112" s="12"/>
    </row>
  </sheetData>
  <mergeCells count="2">
    <mergeCell ref="B1:J1"/>
    <mergeCell ref="K1:R1"/>
  </mergeCells>
  <phoneticPr fontId="8" type="noConversion"/>
  <conditionalFormatting sqref="C2:C1048576">
    <cfRule type="cellIs" dxfId="9" priority="1" operator="between">
      <formula>0.778</formula>
      <formula>1.244</formula>
    </cfRule>
    <cfRule type="cellIs" dxfId="8" priority="2" operator="lessThan">
      <formula>0.778</formula>
    </cfRule>
    <cfRule type="cellIs" dxfId="7" priority="3" operator="greaterThan">
      <formula>1.244</formula>
    </cfRule>
  </conditionalFormatting>
  <conditionalFormatting sqref="M2:M11 M44:M59 M61:M1048568">
    <cfRule type="cellIs" dxfId="6" priority="74" operator="between">
      <formula>$Q3</formula>
      <formula>$R3</formula>
    </cfRule>
  </conditionalFormatting>
  <conditionalFormatting sqref="M12">
    <cfRule type="cellIs" dxfId="5" priority="92" operator="between">
      <formula>#REF!</formula>
      <formula>#REF!</formula>
    </cfRule>
  </conditionalFormatting>
  <conditionalFormatting sqref="M13">
    <cfRule type="cellIs" dxfId="4" priority="80" operator="between">
      <formula>$Q44</formula>
      <formula>$R44</formula>
    </cfRule>
  </conditionalFormatting>
  <conditionalFormatting sqref="M14:M42">
    <cfRule type="cellIs" dxfId="3" priority="4" operator="between">
      <formula>$Q15</formula>
      <formula>$R15</formula>
    </cfRule>
  </conditionalFormatting>
  <conditionalFormatting sqref="M43">
    <cfRule type="cellIs" dxfId="2" priority="77" operator="between">
      <formula>$Q45</formula>
      <formula>$R45</formula>
    </cfRule>
  </conditionalFormatting>
  <conditionalFormatting sqref="M60">
    <cfRule type="cellIs" dxfId="1" priority="91" operator="between">
      <formula>#REF!</formula>
      <formula>#REF!</formula>
    </cfRule>
  </conditionalFormatting>
  <conditionalFormatting sqref="M1048569:M1048576">
    <cfRule type="cellIs" dxfId="0" priority="87" operator="between">
      <formula>$Q1</formula>
      <formula>$R1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2EE7-AA43-43F9-976A-74825070DEEA}">
  <dimension ref="A1:E18"/>
  <sheetViews>
    <sheetView workbookViewId="0">
      <selection activeCell="B18" sqref="B18"/>
    </sheetView>
  </sheetViews>
  <sheetFormatPr baseColWidth="10" defaultColWidth="11.54296875" defaultRowHeight="14.5" x14ac:dyDescent="0.35"/>
  <cols>
    <col min="1" max="1" width="11.36328125" style="19" bestFit="1" customWidth="1"/>
    <col min="2" max="2" width="16.453125" style="19" customWidth="1"/>
    <col min="3" max="5" width="16.453125" style="19" bestFit="1" customWidth="1"/>
    <col min="6" max="16384" width="11.54296875" style="19"/>
  </cols>
  <sheetData>
    <row r="1" spans="1:5" ht="15" thickTop="1" x14ac:dyDescent="0.35">
      <c r="A1" s="77" t="s">
        <v>28</v>
      </c>
      <c r="B1" s="42" t="s">
        <v>17</v>
      </c>
      <c r="C1" s="42" t="s">
        <v>18</v>
      </c>
      <c r="D1" s="42" t="s">
        <v>19</v>
      </c>
      <c r="E1" s="55" t="s">
        <v>44</v>
      </c>
    </row>
    <row r="2" spans="1:5" ht="45.5" x14ac:dyDescent="0.35">
      <c r="A2" s="78"/>
      <c r="B2" s="37" t="s">
        <v>20</v>
      </c>
      <c r="C2" s="37" t="s">
        <v>21</v>
      </c>
      <c r="D2" s="38" t="s">
        <v>22</v>
      </c>
      <c r="E2" s="51" t="s">
        <v>22</v>
      </c>
    </row>
    <row r="3" spans="1:5" x14ac:dyDescent="0.35">
      <c r="A3" s="44" t="s">
        <v>29</v>
      </c>
      <c r="B3" s="19">
        <v>1.72E-2</v>
      </c>
      <c r="C3" s="19">
        <v>0.01</v>
      </c>
      <c r="D3" s="49">
        <v>1.7000000000000001E-2</v>
      </c>
      <c r="E3" s="52">
        <v>5.1999999999999995E-4</v>
      </c>
    </row>
    <row r="4" spans="1:5" x14ac:dyDescent="0.35">
      <c r="A4" s="44" t="s">
        <v>23</v>
      </c>
      <c r="B4" s="19">
        <v>2E-3</v>
      </c>
      <c r="C4" s="19">
        <v>1E-3</v>
      </c>
      <c r="D4" s="19">
        <v>2E-3</v>
      </c>
      <c r="E4" s="52">
        <v>1.9000000000000001E-4</v>
      </c>
    </row>
    <row r="5" spans="1:5" ht="15" thickBot="1" x14ac:dyDescent="0.4">
      <c r="A5" s="46" t="s">
        <v>27</v>
      </c>
      <c r="B5" s="53">
        <f>ROUND(B4/B3,2)</f>
        <v>0.12</v>
      </c>
      <c r="C5" s="54">
        <f t="shared" ref="C5:E5" si="0">ROUND(C4/C3,2)</f>
        <v>0.1</v>
      </c>
      <c r="D5" s="53">
        <f t="shared" si="0"/>
        <v>0.12</v>
      </c>
      <c r="E5" s="48">
        <f t="shared" si="0"/>
        <v>0.37</v>
      </c>
    </row>
    <row r="6" spans="1:5" ht="15" thickTop="1" x14ac:dyDescent="0.35"/>
    <row r="7" spans="1:5" ht="15" thickBot="1" x14ac:dyDescent="0.4"/>
    <row r="8" spans="1:5" ht="29.5" thickTop="1" x14ac:dyDescent="0.35">
      <c r="A8" s="75" t="s">
        <v>30</v>
      </c>
      <c r="B8" s="56" t="s">
        <v>24</v>
      </c>
      <c r="C8" s="57" t="s">
        <v>25</v>
      </c>
    </row>
    <row r="9" spans="1:5" ht="16.5" x14ac:dyDescent="0.35">
      <c r="A9" s="76"/>
      <c r="B9" s="39" t="s">
        <v>1</v>
      </c>
      <c r="C9" s="40" t="s">
        <v>1</v>
      </c>
    </row>
    <row r="10" spans="1:5" x14ac:dyDescent="0.35">
      <c r="A10" s="44" t="s">
        <v>29</v>
      </c>
      <c r="B10" s="19">
        <v>12.03</v>
      </c>
      <c r="C10" s="52">
        <v>3.72</v>
      </c>
    </row>
    <row r="11" spans="1:5" ht="15" thickBot="1" x14ac:dyDescent="0.4">
      <c r="A11" s="46" t="s">
        <v>23</v>
      </c>
      <c r="B11" s="53">
        <v>1.7</v>
      </c>
      <c r="C11" s="48">
        <v>3.15</v>
      </c>
    </row>
    <row r="12" spans="1:5" ht="15" thickTop="1" x14ac:dyDescent="0.35"/>
    <row r="14" spans="1:5" ht="15" thickBot="1" x14ac:dyDescent="0.4"/>
    <row r="15" spans="1:5" ht="29.5" thickTop="1" x14ac:dyDescent="0.35">
      <c r="A15" s="41" t="s">
        <v>43</v>
      </c>
      <c r="B15" s="42"/>
      <c r="C15" s="43" t="s">
        <v>42</v>
      </c>
    </row>
    <row r="16" spans="1:5" x14ac:dyDescent="0.35">
      <c r="A16" s="44" t="s">
        <v>40</v>
      </c>
      <c r="B16" s="45">
        <v>44168</v>
      </c>
      <c r="C16" s="50" t="s">
        <v>26</v>
      </c>
    </row>
    <row r="17" spans="1:3" ht="15" thickBot="1" x14ac:dyDescent="0.4">
      <c r="A17" s="46" t="s">
        <v>41</v>
      </c>
      <c r="B17" s="47">
        <v>44357</v>
      </c>
      <c r="C17" s="48">
        <f>B17-B16</f>
        <v>189</v>
      </c>
    </row>
    <row r="18" spans="1:3" ht="15" thickTop="1" x14ac:dyDescent="0.35"/>
  </sheetData>
  <mergeCells count="2">
    <mergeCell ref="A8:A9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31A9-240C-4DCB-9C14-94EF2AB9EF8B}">
  <sheetPr>
    <tabColor rgb="FFFF0000"/>
  </sheetPr>
  <dimension ref="A1:M23"/>
  <sheetViews>
    <sheetView tabSelected="1" zoomScale="81" zoomScaleNormal="81" workbookViewId="0">
      <selection activeCell="L2" sqref="L2"/>
    </sheetView>
  </sheetViews>
  <sheetFormatPr baseColWidth="10" defaultColWidth="8.453125" defaultRowHeight="14.5" x14ac:dyDescent="0.35"/>
  <cols>
    <col min="1" max="1" width="13.81640625" style="11" bestFit="1" customWidth="1"/>
    <col min="2" max="2" width="8.81640625" style="11" bestFit="1" customWidth="1"/>
    <col min="3" max="3" width="7.90625" style="11" bestFit="1" customWidth="1"/>
    <col min="4" max="4" width="8.81640625" style="11" bestFit="1" customWidth="1"/>
    <col min="5" max="5" width="7.90625" style="11" bestFit="1" customWidth="1"/>
    <col min="6" max="6" width="7.6328125" style="11" bestFit="1" customWidth="1"/>
    <col min="7" max="7" width="7.81640625" style="11" bestFit="1" customWidth="1"/>
    <col min="8" max="8" width="7.90625" style="11" bestFit="1" customWidth="1"/>
    <col min="9" max="9" width="7.36328125" style="11" bestFit="1" customWidth="1"/>
    <col min="10" max="10" width="7.6328125" style="11" bestFit="1" customWidth="1"/>
    <col min="11" max="11" width="7.81640625" style="11" bestFit="1" customWidth="1"/>
    <col min="12" max="13" width="12" style="11" bestFit="1" customWidth="1"/>
    <col min="14" max="21" width="8.453125" style="11"/>
    <col min="22" max="22" width="12" style="11" bestFit="1" customWidth="1"/>
    <col min="23" max="16384" width="8.453125" style="11"/>
  </cols>
  <sheetData>
    <row r="1" spans="1:13" s="19" customFormat="1" ht="44" thickTop="1" x14ac:dyDescent="0.35">
      <c r="A1" s="70" t="s">
        <v>46</v>
      </c>
      <c r="B1" s="79" t="s">
        <v>36</v>
      </c>
      <c r="C1" s="80"/>
      <c r="D1" s="79" t="s">
        <v>37</v>
      </c>
      <c r="E1" s="80"/>
      <c r="F1" s="81" t="s">
        <v>32</v>
      </c>
      <c r="G1" s="82"/>
      <c r="H1" s="79" t="s">
        <v>45</v>
      </c>
      <c r="I1" s="80"/>
      <c r="J1" s="83" t="s">
        <v>34</v>
      </c>
      <c r="K1" s="84"/>
    </row>
    <row r="2" spans="1:13" ht="31.5" thickBot="1" x14ac:dyDescent="0.4">
      <c r="A2" s="68" t="s">
        <v>31</v>
      </c>
      <c r="B2" s="17" t="s">
        <v>1</v>
      </c>
      <c r="C2" s="17" t="s">
        <v>16</v>
      </c>
      <c r="D2" s="17" t="s">
        <v>1</v>
      </c>
      <c r="E2" s="17" t="s">
        <v>16</v>
      </c>
      <c r="F2" s="58" t="s">
        <v>33</v>
      </c>
      <c r="G2" s="59" t="s">
        <v>35</v>
      </c>
      <c r="H2" s="17" t="s">
        <v>1</v>
      </c>
      <c r="I2" s="17" t="s">
        <v>16</v>
      </c>
      <c r="J2" s="60" t="s">
        <v>33</v>
      </c>
      <c r="K2" s="61" t="s">
        <v>35</v>
      </c>
    </row>
    <row r="3" spans="1:13" ht="15.5" thickTop="1" thickBot="1" x14ac:dyDescent="0.4">
      <c r="A3" s="69" t="s">
        <v>215</v>
      </c>
      <c r="B3" s="11">
        <f>VLOOKUP(_xlfn.CONCAT($A3,"-C1"),Lectura!A3:R96,11,FALSE)</f>
        <v>82.56</v>
      </c>
      <c r="C3" s="11">
        <f>VLOOKUP(_xlfn.CONCAT($A3,"-C1"),Lectura!A3:R96,12,FALSE)</f>
        <v>14.94</v>
      </c>
      <c r="D3" s="62">
        <f>VLOOKUP(_xlfn.CONCAT($A3,"-C2"),Lectura!A3:R96,11,FALSE)</f>
        <v>87.68</v>
      </c>
      <c r="E3" s="62">
        <f>VLOOKUP(_xlfn.CONCAT($A3,"-C2"),Lectura!A3:R96,12,FALSE)</f>
        <v>14.86</v>
      </c>
      <c r="F3" s="63">
        <f>IF(D3=0,"",ROUND((D3-Datos!$C$10)/(Datos!$C$17*Datos!$D$3),1))</f>
        <v>26.1</v>
      </c>
      <c r="G3" s="64">
        <f>IF(F3="","",ROUND(F3*SQRT((SQRT(E3^2-Datos!$C$11^2)/(D3-Datos!$C$10))^2+Datos!$D$5^2),1))</f>
        <v>5.5</v>
      </c>
      <c r="H3" s="65" t="str">
        <f>IF((B3-D3-Datos!$B$10)&lt;0,"",ROUND((B3-D3-Datos!$B$10),1))</f>
        <v/>
      </c>
      <c r="I3" s="65" t="str">
        <f t="shared" ref="I3" si="0">IF(H3="","",ROUND(SQRT(C3^2+E3^2),1))</f>
        <v/>
      </c>
      <c r="J3" s="66" t="str">
        <f>IF(F3="","",IFERROR(ROUND((H3)/(Datos!$C$17*Datos!$C$3),1),""))</f>
        <v/>
      </c>
      <c r="K3" s="67" t="str">
        <f>IF(J3="","",IFERROR(ROUND(J3*SQRT((I3/H3)^2+Datos!$C$5^2),1),""))</f>
        <v/>
      </c>
      <c r="L3" s="11">
        <f>ROUND(Lectura!S61,1)</f>
        <v>5.6</v>
      </c>
      <c r="M3" s="11">
        <f>ROUND(2*Lectura!T61,1)</f>
        <v>1.6</v>
      </c>
    </row>
    <row r="4" spans="1:13" ht="15.5" thickTop="1" thickBot="1" x14ac:dyDescent="0.4">
      <c r="A4" s="69" t="s">
        <v>216</v>
      </c>
      <c r="B4" s="11">
        <f>VLOOKUP(_xlfn.CONCAT($A4,"-C1"),Lectura!A4:R97,11,FALSE)</f>
        <v>66.72</v>
      </c>
      <c r="C4" s="11">
        <f>VLOOKUP(_xlfn.CONCAT($A4,"-C1"),Lectura!A4:R97,12,FALSE)</f>
        <v>15.01</v>
      </c>
      <c r="D4" s="62">
        <f>VLOOKUP(_xlfn.CONCAT($A4,"-C2"),Lectura!A4:R97,11,FALSE)</f>
        <v>63.05</v>
      </c>
      <c r="E4" s="62">
        <f>VLOOKUP(_xlfn.CONCAT($A4,"-C2"),Lectura!A4:R97,12,FALSE)</f>
        <v>14.94</v>
      </c>
      <c r="F4" s="63">
        <f>IF(D4=0,"",ROUND((D4-Datos!$C$10)/(Datos!$C$17*Datos!$D$3),1))</f>
        <v>18.5</v>
      </c>
      <c r="G4" s="64">
        <f>IF(F4="","",ROUND(F4*SQRT((SQRT(E4^2-Datos!$C$11^2)/(D4-Datos!$C$10))^2+Datos!$D$5^2),1))</f>
        <v>5.0999999999999996</v>
      </c>
      <c r="H4" s="65" t="str">
        <f>IF((B4-D4-Datos!$B$10)&lt;0,"",ROUND((B4-D4-Datos!$B$10),1))</f>
        <v/>
      </c>
      <c r="I4" s="65" t="str">
        <f t="shared" ref="I4:I7" si="1">IF(H4="","",ROUND(SQRT(C4^2+E4^2),1))</f>
        <v/>
      </c>
      <c r="J4" s="66" t="str">
        <f>IF(F4="","",IFERROR(ROUND((H4)/(Datos!$C$17*Datos!$C$3),1),""))</f>
        <v/>
      </c>
      <c r="K4" s="67" t="str">
        <f>IF(J4="","",IFERROR(ROUND(J4*SQRT((I4/H4)^2+Datos!$C$5^2),1),""))</f>
        <v/>
      </c>
      <c r="L4" s="11">
        <f>ROUND(Lectura!S62,1)</f>
        <v>6.2</v>
      </c>
      <c r="M4" s="11">
        <f>ROUND(2*Lectura!T62,1)</f>
        <v>1.7</v>
      </c>
    </row>
    <row r="5" spans="1:13" ht="15.5" thickTop="1" thickBot="1" x14ac:dyDescent="0.4">
      <c r="A5" s="69" t="s">
        <v>217</v>
      </c>
      <c r="B5" s="11">
        <f>VLOOKUP(_xlfn.CONCAT($A5,"-C1"),Lectura!A5:R98,11,FALSE)</f>
        <v>84.92</v>
      </c>
      <c r="C5" s="11">
        <f>VLOOKUP(_xlfn.CONCAT($A5,"-C1"),Lectura!A5:R98,12,FALSE)</f>
        <v>15.01</v>
      </c>
      <c r="D5" s="62">
        <f>VLOOKUP(_xlfn.CONCAT($A5,"-C2"),Lectura!A5:R98,11,FALSE)</f>
        <v>46.54</v>
      </c>
      <c r="E5" s="62">
        <f>VLOOKUP(_xlfn.CONCAT($A5,"-C2"),Lectura!A5:R98,12,FALSE)</f>
        <v>14.94</v>
      </c>
      <c r="F5" s="63">
        <f>IF(D5=0,"",ROUND((D5-Datos!$C$10)/(Datos!$C$17*Datos!$D$3),1))</f>
        <v>13.3</v>
      </c>
      <c r="G5" s="64">
        <f>IF(F5="","",ROUND(F5*SQRT((SQRT(E5^2-Datos!$C$11^2)/(D5-Datos!$C$10))^2+Datos!$D$5^2),1))</f>
        <v>4.8</v>
      </c>
      <c r="H5" s="65">
        <f>IF((B5-D5-Datos!$B$10)&lt;0,"",ROUND((B5-D5-Datos!$B$10),1))</f>
        <v>26.4</v>
      </c>
      <c r="I5" s="65">
        <f t="shared" si="1"/>
        <v>21.2</v>
      </c>
      <c r="J5" s="66">
        <f>IF(F5="","",IFERROR(ROUND((H5)/(Datos!$C$17*Datos!$C$3),1),""))</f>
        <v>14</v>
      </c>
      <c r="K5" s="67">
        <f>IF(J5="","",IFERROR(ROUND(J5*SQRT((I5/H5)^2+Datos!$C$5^2),1),""))</f>
        <v>11.3</v>
      </c>
      <c r="L5" s="11">
        <f>ROUND(Lectura!S63,1)</f>
        <v>7.1</v>
      </c>
      <c r="M5" s="11">
        <f>ROUND(2*Lectura!T63,1)</f>
        <v>2</v>
      </c>
    </row>
    <row r="6" spans="1:13" ht="15.5" thickTop="1" thickBot="1" x14ac:dyDescent="0.4">
      <c r="A6" s="69" t="s">
        <v>218</v>
      </c>
      <c r="B6" s="11">
        <f>VLOOKUP(_xlfn.CONCAT($A6,"-C1"),Lectura!A6:R99,11,FALSE)</f>
        <v>141.78</v>
      </c>
      <c r="C6" s="11">
        <f>VLOOKUP(_xlfn.CONCAT($A6,"-C1"),Lectura!A6:R99,12,FALSE)</f>
        <v>15.93</v>
      </c>
      <c r="D6" s="62">
        <f>VLOOKUP(_xlfn.CONCAT($A6,"-C2"),Lectura!A6:R99,11,FALSE)</f>
        <v>30.02</v>
      </c>
      <c r="E6" s="62">
        <f>VLOOKUP(_xlfn.CONCAT($A6,"-C2"),Lectura!A6:R99,12,FALSE)</f>
        <v>14.94</v>
      </c>
      <c r="F6" s="63">
        <f>IF(D6=0,"",ROUND((D6-Datos!$C$10)/(Datos!$C$17*Datos!$D$3),1))</f>
        <v>8.1999999999999993</v>
      </c>
      <c r="G6" s="64">
        <f>IF(F6="","",ROUND(F6*SQRT((SQRT(E6^2-Datos!$C$11^2)/(D6-Datos!$C$10))^2+Datos!$D$5^2),1))</f>
        <v>4.7</v>
      </c>
      <c r="H6" s="65">
        <f>IF((B6-D6-Datos!$B$10)&lt;0,"",ROUND((B6-D6-Datos!$B$10),1))</f>
        <v>99.7</v>
      </c>
      <c r="I6" s="65">
        <f t="shared" si="1"/>
        <v>21.8</v>
      </c>
      <c r="J6" s="66">
        <f>IF(F6="","",IFERROR(ROUND((H6)/(Datos!$C$17*Datos!$C$3),1),""))</f>
        <v>52.8</v>
      </c>
      <c r="K6" s="67">
        <f>IF(J6="","",IFERROR(ROUND(J6*SQRT((I6/H6)^2+Datos!$C$5^2),1),""))</f>
        <v>12.7</v>
      </c>
      <c r="L6" s="11">
        <f>ROUND(Lectura!S64,1)</f>
        <v>2.1</v>
      </c>
      <c r="M6" s="11">
        <f>ROUND(2*Lectura!T64,1)</f>
        <v>0.7</v>
      </c>
    </row>
    <row r="7" spans="1:13" ht="15.5" thickTop="1" thickBot="1" x14ac:dyDescent="0.4">
      <c r="A7" s="69" t="s">
        <v>219</v>
      </c>
      <c r="B7" s="11">
        <f>VLOOKUP(_xlfn.CONCAT($A7,"-C1"),Lectura!A7:R100,11,FALSE)</f>
        <v>122.83</v>
      </c>
      <c r="C7" s="11">
        <f>VLOOKUP(_xlfn.CONCAT($A7,"-C1"),Lectura!A7:R100,12,FALSE)</f>
        <v>15.01</v>
      </c>
      <c r="D7" s="62">
        <f>VLOOKUP(_xlfn.CONCAT($A7,"-C2"),Lectura!A7:R100,11,FALSE)</f>
        <v>50.53</v>
      </c>
      <c r="E7" s="62">
        <f>VLOOKUP(_xlfn.CONCAT($A7,"-C2"),Lectura!A7:R100,12,FALSE)</f>
        <v>14.86</v>
      </c>
      <c r="F7" s="63">
        <f>IF(D7=0,"",ROUND((D7-Datos!$C$10)/(Datos!$C$17*Datos!$D$3),1))</f>
        <v>14.6</v>
      </c>
      <c r="G7" s="64">
        <f>IF(F7="","",ROUND(F7*SQRT((SQRT(E7^2-Datos!$C$11^2)/(D7-Datos!$C$10))^2+Datos!$D$5^2),1))</f>
        <v>4.9000000000000004</v>
      </c>
      <c r="H7" s="65">
        <f>IF((B7-D7-Datos!$B$10)&lt;0,"",ROUND((B7-D7-Datos!$B$10),1))</f>
        <v>60.3</v>
      </c>
      <c r="I7" s="65">
        <f t="shared" si="1"/>
        <v>21.1</v>
      </c>
      <c r="J7" s="66">
        <f>IF(F7="","",IFERROR(ROUND((H7)/(Datos!$C$17*Datos!$C$3),1),""))</f>
        <v>31.9</v>
      </c>
      <c r="K7" s="67">
        <f>IF(J7="","",IFERROR(ROUND(J7*SQRT((I7/H7)^2+Datos!$C$5^2),1),""))</f>
        <v>11.6</v>
      </c>
      <c r="L7" s="11">
        <f>ROUND(Lectura!S65,1)</f>
        <v>56.1</v>
      </c>
    </row>
    <row r="8" spans="1:13" ht="15.5" thickTop="1" thickBot="1" x14ac:dyDescent="0.4">
      <c r="A8" s="69" t="s">
        <v>220</v>
      </c>
      <c r="B8" s="11">
        <f>VLOOKUP(_xlfn.CONCAT($A8,"-C1"),Lectura!A8:R101,11,FALSE)</f>
        <v>65.39</v>
      </c>
      <c r="C8" s="11">
        <f>VLOOKUP(_xlfn.CONCAT($A8,"-C1"),Lectura!A8:R101,12,FALSE)</f>
        <v>14.86</v>
      </c>
      <c r="D8" s="62">
        <f>VLOOKUP(_xlfn.CONCAT($A8,"-C2"),Lectura!A8:R101,11,FALSE)</f>
        <v>62.42</v>
      </c>
      <c r="E8" s="62">
        <f>VLOOKUP(_xlfn.CONCAT($A8,"-C2"),Lectura!A8:R101,12,FALSE)</f>
        <v>14.86</v>
      </c>
      <c r="F8" s="63">
        <f>IF(D8=0,"",ROUND((D8-Datos!$C$10)/(Datos!$C$17*Datos!$D$3),1))</f>
        <v>18.3</v>
      </c>
      <c r="G8" s="64">
        <f>IF(F8="","",ROUND(F8*SQRT((SQRT(E8^2-Datos!$C$11^2)/(D8-Datos!$C$10))^2+Datos!$D$5^2),1))</f>
        <v>5</v>
      </c>
      <c r="H8" s="65" t="str">
        <f>IF((B8-D8-Datos!$B$10)&lt;0,"",ROUND((B8-D8-Datos!$B$10),1))</f>
        <v/>
      </c>
      <c r="I8" s="65" t="str">
        <f t="shared" ref="I8:I23" si="2">IF(H8="","",ROUND(SQRT(C8^2+E8^2),1))</f>
        <v/>
      </c>
      <c r="J8" s="66" t="str">
        <f>IF(F8="","",IFERROR(ROUND((H8)/(Datos!$C$17*Datos!$C$3),1),""))</f>
        <v/>
      </c>
      <c r="K8" s="67" t="str">
        <f>IF(J8="","",IFERROR(ROUND(J8*SQRT((I8/H8)^2+Datos!$C$5^2),1),""))</f>
        <v/>
      </c>
      <c r="L8" s="11">
        <f>ROUND(Lectura!S66,1)</f>
        <v>75.8</v>
      </c>
    </row>
    <row r="9" spans="1:13" ht="15.5" thickTop="1" thickBot="1" x14ac:dyDescent="0.4">
      <c r="A9" s="69" t="s">
        <v>221</v>
      </c>
      <c r="B9" s="11">
        <f>VLOOKUP(_xlfn.CONCAT($A9,"-C1"),Lectura!A9:R102,11,FALSE)</f>
        <v>166.52</v>
      </c>
      <c r="C9" s="11">
        <f>VLOOKUP(_xlfn.CONCAT($A9,"-C1"),Lectura!A9:R102,12,FALSE)</f>
        <v>32.619999999999997</v>
      </c>
      <c r="D9" s="62">
        <f>VLOOKUP(_xlfn.CONCAT($A9,"-C2"),Lectura!A9:R102,11,FALSE)</f>
        <v>56.47</v>
      </c>
      <c r="E9" s="62">
        <f>VLOOKUP(_xlfn.CONCAT($A9,"-C2"),Lectura!A9:R102,12,FALSE)</f>
        <v>14.86</v>
      </c>
      <c r="F9" s="63">
        <f>IF(D9=0,"",ROUND((D9-Datos!$C$10)/(Datos!$C$17*Datos!$D$3),1))</f>
        <v>16.399999999999999</v>
      </c>
      <c r="G9" s="64">
        <f>IF(F9="","",ROUND(F9*SQRT((SQRT(E9^2-Datos!$C$11^2)/(D9-Datos!$C$10))^2+Datos!$D$5^2),1))</f>
        <v>4.9000000000000004</v>
      </c>
      <c r="H9" s="65">
        <f>IF((B9-D9-Datos!$B$10)&lt;0,"",ROUND((B9-D9-Datos!$B$10),1))</f>
        <v>98</v>
      </c>
      <c r="I9" s="65">
        <f t="shared" si="2"/>
        <v>35.799999999999997</v>
      </c>
      <c r="J9" s="66">
        <f>IF(F9="","",IFERROR(ROUND((H9)/(Datos!$C$17*Datos!$C$3),1),""))</f>
        <v>51.9</v>
      </c>
      <c r="K9" s="67">
        <f>IF(J9="","",IFERROR(ROUND(J9*SQRT((I9/H9)^2+Datos!$C$5^2),1),""))</f>
        <v>19.7</v>
      </c>
      <c r="L9" s="11">
        <f>ROUND(Lectura!S67,1)</f>
        <v>-2.2999999999999998</v>
      </c>
    </row>
    <row r="10" spans="1:13" ht="15.5" thickTop="1" thickBot="1" x14ac:dyDescent="0.4">
      <c r="A10" s="69" t="s">
        <v>222</v>
      </c>
      <c r="B10" s="11">
        <f>VLOOKUP(_xlfn.CONCAT($A10,"-C1"),Lectura!A10:R103,11,FALSE)</f>
        <v>308.41000000000003</v>
      </c>
      <c r="C10" s="11">
        <f>VLOOKUP(_xlfn.CONCAT($A10,"-C1"),Lectura!A10:R103,12,FALSE)</f>
        <v>30.82</v>
      </c>
      <c r="D10" s="62">
        <f>VLOOKUP(_xlfn.CONCAT($A10,"-C2"),Lectura!A10:R103,11,FALSE)</f>
        <v>154.68</v>
      </c>
      <c r="E10" s="62">
        <f>VLOOKUP(_xlfn.CONCAT($A10,"-C2"),Lectura!A10:R103,12,FALSE)</f>
        <v>15.01</v>
      </c>
      <c r="F10" s="63">
        <f>IF(D10=0,"",ROUND((D10-Datos!$C$10)/(Datos!$C$17*Datos!$D$3),1))</f>
        <v>47</v>
      </c>
      <c r="G10" s="64">
        <f>IF(F10="","",ROUND(F10*SQRT((SQRT(E10^2-Datos!$C$11^2)/(D10-Datos!$C$10))^2+Datos!$D$5^2),1))</f>
        <v>7.3</v>
      </c>
      <c r="H10" s="65">
        <f>IF((B10-D10-Datos!$B$10)&lt;0,"",ROUND((B10-D10-Datos!$B$10),1))</f>
        <v>141.69999999999999</v>
      </c>
      <c r="I10" s="65">
        <f t="shared" si="2"/>
        <v>34.299999999999997</v>
      </c>
      <c r="J10" s="66">
        <f>IF(F10="","",IFERROR(ROUND((H10)/(Datos!$C$17*Datos!$C$3),1),""))</f>
        <v>75</v>
      </c>
      <c r="K10" s="67">
        <f>IF(J10="","",IFERROR(ROUND(J10*SQRT((I10/H10)^2+Datos!$C$5^2),1),""))</f>
        <v>19.600000000000001</v>
      </c>
      <c r="L10" s="11">
        <f>ROUND(Lectura!S68,1)</f>
        <v>2.8</v>
      </c>
    </row>
    <row r="11" spans="1:13" ht="15.5" thickTop="1" thickBot="1" x14ac:dyDescent="0.4">
      <c r="A11" s="69" t="s">
        <v>223</v>
      </c>
      <c r="B11" s="11">
        <f>VLOOKUP(_xlfn.CONCAT($A11,"-C1"),Lectura!A11:R104,11,FALSE)</f>
        <v>169.84</v>
      </c>
      <c r="C11" s="11">
        <f>VLOOKUP(_xlfn.CONCAT($A11,"-C1"),Lectura!A11:R104,12,FALSE)</f>
        <v>30.02</v>
      </c>
      <c r="D11" s="62">
        <f>VLOOKUP(_xlfn.CONCAT($A11,"-C2"),Lectura!A11:R104,11,FALSE)</f>
        <v>168.33</v>
      </c>
      <c r="E11" s="62">
        <f>VLOOKUP(_xlfn.CONCAT($A11,"-C2"),Lectura!A11:R104,12,FALSE)</f>
        <v>30.02</v>
      </c>
      <c r="F11" s="63">
        <f>IF(D11=0,"",ROUND((D11-Datos!$C$10)/(Datos!$C$17*Datos!$D$3),1))</f>
        <v>51.2</v>
      </c>
      <c r="G11" s="64">
        <f>IF(F11="","",ROUND(F11*SQRT((SQRT(E11^2-Datos!$C$11^2)/(D11-Datos!$C$10))^2+Datos!$D$5^2),1))</f>
        <v>11.1</v>
      </c>
      <c r="H11" s="65" t="str">
        <f>IF((B11-D11-Datos!$B$10)&lt;0,"",ROUND((B11-D11-Datos!$B$10),1))</f>
        <v/>
      </c>
      <c r="I11" s="65" t="str">
        <f t="shared" si="2"/>
        <v/>
      </c>
      <c r="J11" s="66" t="str">
        <f>IF(F11="","",IFERROR(ROUND((H11)/(Datos!$C$17*Datos!$C$3),1),""))</f>
        <v/>
      </c>
      <c r="K11" s="67" t="str">
        <f>IF(J11="","",IFERROR(ROUND(J11*SQRT((I11/H11)^2+Datos!$C$5^2),1),""))</f>
        <v/>
      </c>
      <c r="L11" s="11">
        <f>ROUND(Lectura!S69,1)</f>
        <v>6.2</v>
      </c>
    </row>
    <row r="12" spans="1:13" ht="15.5" thickTop="1" thickBot="1" x14ac:dyDescent="0.4">
      <c r="A12" s="69" t="s">
        <v>224</v>
      </c>
      <c r="B12" s="11">
        <f>VLOOKUP(_xlfn.CONCAT($A12,"-C1"),Lectura!A12:R105,11,FALSE)</f>
        <v>66.88</v>
      </c>
      <c r="C12" s="11">
        <f>VLOOKUP(_xlfn.CONCAT($A12,"-C1"),Lectura!A12:R105,12,FALSE)</f>
        <v>14.86</v>
      </c>
      <c r="D12" s="62">
        <f>VLOOKUP(_xlfn.CONCAT($A12,"-C2"),Lectura!A12:R105,11,FALSE)</f>
        <v>59.45</v>
      </c>
      <c r="E12" s="62">
        <f>VLOOKUP(_xlfn.CONCAT($A12,"-C2"),Lectura!A12:R105,12,FALSE)</f>
        <v>14.86</v>
      </c>
      <c r="F12" s="63">
        <f>IF(D12=0,"",ROUND((D12-Datos!$C$10)/(Datos!$C$17*Datos!$D$3),1))</f>
        <v>17.3</v>
      </c>
      <c r="G12" s="64">
        <f>IF(F12="","",ROUND(F12*SQRT((SQRT(E12^2-Datos!$C$11^2)/(D12-Datos!$C$10))^2+Datos!$D$5^2),1))</f>
        <v>5</v>
      </c>
      <c r="H12" s="65" t="str">
        <f>IF((B12-D12-Datos!$B$10)&lt;0,"",ROUND((B12-D12-Datos!$B$10),1))</f>
        <v/>
      </c>
      <c r="I12" s="65" t="str">
        <f t="shared" si="2"/>
        <v/>
      </c>
      <c r="J12" s="66" t="str">
        <f>IF(F12="","",IFERROR(ROUND((H12)/(Datos!$C$17*Datos!$C$3),1),""))</f>
        <v/>
      </c>
      <c r="K12" s="67" t="str">
        <f>IF(J12="","",IFERROR(ROUND(J12*SQRT((I12/H12)^2+Datos!$C$5^2),1),""))</f>
        <v/>
      </c>
      <c r="L12" s="11">
        <f>ROUND(Lectura!S70,1)</f>
        <v>9.8000000000000007</v>
      </c>
    </row>
    <row r="13" spans="1:13" ht="15.5" thickTop="1" thickBot="1" x14ac:dyDescent="0.4">
      <c r="A13" s="69" t="s">
        <v>225</v>
      </c>
      <c r="B13" s="11">
        <f>VLOOKUP(_xlfn.CONCAT($A13,"-C1"),Lectura!A13:R106,11,FALSE)</f>
        <v>78.06</v>
      </c>
      <c r="C13" s="11">
        <f>VLOOKUP(_xlfn.CONCAT($A13,"-C1"),Lectura!A13:R106,12,FALSE)</f>
        <v>14.94</v>
      </c>
      <c r="D13" s="62">
        <f>VLOOKUP(_xlfn.CONCAT($A13,"-C2"),Lectura!A13:R106,11,FALSE)</f>
        <v>51.56</v>
      </c>
      <c r="E13" s="62">
        <f>VLOOKUP(_xlfn.CONCAT($A13,"-C2"),Lectura!A13:R106,12,FALSE)</f>
        <v>15.01</v>
      </c>
      <c r="F13" s="63">
        <f>IF(D13=0,"",ROUND((D13-Datos!$C$10)/(Datos!$C$17*Datos!$D$3),1))</f>
        <v>14.9</v>
      </c>
      <c r="G13" s="64">
        <f>IF(F13="","",ROUND(F13*SQRT((SQRT(E13^2-Datos!$C$11^2)/(D13-Datos!$C$10))^2+Datos!$D$5^2),1))</f>
        <v>4.9000000000000004</v>
      </c>
      <c r="H13" s="65">
        <f>IF((B13-D13-Datos!$B$10)&lt;0,"",ROUND((B13-D13-Datos!$B$10),1))</f>
        <v>14.5</v>
      </c>
      <c r="I13" s="65">
        <f t="shared" si="2"/>
        <v>21.2</v>
      </c>
      <c r="J13" s="66">
        <f>IF(F13="","",IFERROR(ROUND((H13)/(Datos!$C$17*Datos!$C$3),1),""))</f>
        <v>7.7</v>
      </c>
      <c r="K13" s="67">
        <f>IF(J13="","",IFERROR(ROUND(J13*SQRT((I13/H13)^2+Datos!$C$5^2),1),""))</f>
        <v>11.3</v>
      </c>
      <c r="L13" s="11">
        <f>ROUND(Lectura!S71,1)</f>
        <v>18.899999999999999</v>
      </c>
    </row>
    <row r="14" spans="1:13" ht="15.5" thickTop="1" thickBot="1" x14ac:dyDescent="0.4">
      <c r="A14" s="69" t="s">
        <v>226</v>
      </c>
      <c r="B14" s="11">
        <f>VLOOKUP(_xlfn.CONCAT($A14,"-C1"),Lectura!A14:R107,11,FALSE)</f>
        <v>82.56</v>
      </c>
      <c r="C14" s="11">
        <f>VLOOKUP(_xlfn.CONCAT($A14,"-C1"),Lectura!A14:R107,12,FALSE)</f>
        <v>14.94</v>
      </c>
      <c r="D14" s="62">
        <f>VLOOKUP(_xlfn.CONCAT($A14,"-C2"),Lectura!A14:R107,11,FALSE)</f>
        <v>65.39</v>
      </c>
      <c r="E14" s="62">
        <f>VLOOKUP(_xlfn.CONCAT($A14,"-C2"),Lectura!A14:R107,12,FALSE)</f>
        <v>14.86</v>
      </c>
      <c r="F14" s="63">
        <f>IF(D14=0,"",ROUND((D14-Datos!$C$10)/(Datos!$C$17*Datos!$D$3),1))</f>
        <v>19.2</v>
      </c>
      <c r="G14" s="64">
        <f>IF(F14="","",ROUND(F14*SQRT((SQRT(E14^2-Datos!$C$11^2)/(D14-Datos!$C$10))^2+Datos!$D$5^2),1))</f>
        <v>5.0999999999999996</v>
      </c>
      <c r="H14" s="65">
        <f>IF((B14-D14-Datos!$B$10)&lt;0,"",ROUND((B14-D14-Datos!$B$10),1))</f>
        <v>5.0999999999999996</v>
      </c>
      <c r="I14" s="65">
        <f t="shared" si="2"/>
        <v>21.1</v>
      </c>
      <c r="J14" s="66">
        <f>IF(F14="","",IFERROR(ROUND((H14)/(Datos!$C$17*Datos!$C$3),1),""))</f>
        <v>2.7</v>
      </c>
      <c r="K14" s="67">
        <f>IF(J14="","",IFERROR(ROUND(J14*SQRT((I14/H14)^2+Datos!$C$5^2),1),""))</f>
        <v>11.2</v>
      </c>
      <c r="L14" s="11">
        <f>ROUND(Lectura!S72,1)</f>
        <v>7.3</v>
      </c>
    </row>
    <row r="15" spans="1:13" ht="15.5" thickTop="1" thickBot="1" x14ac:dyDescent="0.4">
      <c r="A15" s="69" t="s">
        <v>227</v>
      </c>
      <c r="B15" s="11">
        <f>VLOOKUP(_xlfn.CONCAT($A15,"-C1"),Lectura!A15:R108,11,FALSE)</f>
        <v>114.09</v>
      </c>
      <c r="C15" s="11">
        <f>VLOOKUP(_xlfn.CONCAT($A15,"-C1"),Lectura!A15:R108,12,FALSE)</f>
        <v>14.94</v>
      </c>
      <c r="D15" s="62">
        <f>VLOOKUP(_xlfn.CONCAT($A15,"-C2"),Lectura!A15:R108,11,FALSE)</f>
        <v>78.06</v>
      </c>
      <c r="E15" s="62">
        <f>VLOOKUP(_xlfn.CONCAT($A15,"-C2"),Lectura!A15:R108,12,FALSE)</f>
        <v>14.94</v>
      </c>
      <c r="F15" s="63">
        <f>IF(D15=0,"",ROUND((D15-Datos!$C$10)/(Datos!$C$17*Datos!$D$3),1))</f>
        <v>23.1</v>
      </c>
      <c r="G15" s="64">
        <f>IF(F15="","",ROUND(F15*SQRT((SQRT(E15^2-Datos!$C$11^2)/(D15-Datos!$C$10))^2+Datos!$D$5^2),1))</f>
        <v>5.3</v>
      </c>
      <c r="H15" s="65">
        <f>IF((B15-D15-Datos!$B$10)&lt;0,"",ROUND((B15-D15-Datos!$B$10),1))</f>
        <v>24</v>
      </c>
      <c r="I15" s="65">
        <f t="shared" si="2"/>
        <v>21.1</v>
      </c>
      <c r="J15" s="66">
        <f>IF(F15="","",IFERROR(ROUND((H15)/(Datos!$C$17*Datos!$C$3),1),""))</f>
        <v>12.7</v>
      </c>
      <c r="K15" s="67">
        <f>IF(J15="","",IFERROR(ROUND(J15*SQRT((I15/H15)^2+Datos!$C$5^2),1),""))</f>
        <v>11.2</v>
      </c>
      <c r="L15" s="11">
        <f>ROUND(Lectura!S73,1)</f>
        <v>2.6</v>
      </c>
    </row>
    <row r="16" spans="1:13" ht="15.5" thickTop="1" thickBot="1" x14ac:dyDescent="0.4">
      <c r="A16" s="69" t="s">
        <v>228</v>
      </c>
      <c r="B16" s="11">
        <f>VLOOKUP(_xlfn.CONCAT($A16,"-C1"),Lectura!A16:R109,11,FALSE)</f>
        <v>237.42</v>
      </c>
      <c r="C16" s="11">
        <f>VLOOKUP(_xlfn.CONCAT($A16,"-C1"),Lectura!A16:R109,12,FALSE)</f>
        <v>32.82</v>
      </c>
      <c r="D16" s="62">
        <f>VLOOKUP(_xlfn.CONCAT($A16,"-C2"),Lectura!A16:R109,11,FALSE)</f>
        <v>109.97</v>
      </c>
      <c r="E16" s="62">
        <f>VLOOKUP(_xlfn.CONCAT($A16,"-C2"),Lectura!A16:R109,12,FALSE)</f>
        <v>14.86</v>
      </c>
      <c r="F16" s="63">
        <f>IF(D16=0,"",ROUND((D16-Datos!$C$10)/(Datos!$C$17*Datos!$D$3),1))</f>
        <v>33.1</v>
      </c>
      <c r="G16" s="64">
        <f>IF(F16="","",ROUND(F16*SQRT((SQRT(E16^2-Datos!$C$11^2)/(D16-Datos!$C$10))^2+Datos!$D$5^2),1))</f>
        <v>6</v>
      </c>
      <c r="H16" s="65">
        <f>IF((B16-D16-Datos!$B$10)&lt;0,"",ROUND((B16-D16-Datos!$B$10),1))</f>
        <v>115.4</v>
      </c>
      <c r="I16" s="65">
        <f t="shared" si="2"/>
        <v>36</v>
      </c>
      <c r="J16" s="66">
        <f>IF(F16="","",IFERROR(ROUND((H16)/(Datos!$C$17*Datos!$C$3),1),""))</f>
        <v>61.1</v>
      </c>
      <c r="K16" s="67">
        <f>IF(J16="","",IFERROR(ROUND(J16*SQRT((I16/H16)^2+Datos!$C$5^2),1),""))</f>
        <v>20</v>
      </c>
      <c r="L16" s="11">
        <f>ROUND(Lectura!S74,1)</f>
        <v>-2</v>
      </c>
    </row>
    <row r="17" spans="1:12" ht="15.5" thickTop="1" thickBot="1" x14ac:dyDescent="0.4">
      <c r="A17" s="69" t="s">
        <v>229</v>
      </c>
      <c r="B17" s="11">
        <f>VLOOKUP(_xlfn.CONCAT($A17,"-C1"),Lectura!A17:R110,11,FALSE)</f>
        <v>234.35</v>
      </c>
      <c r="C17" s="11">
        <f>VLOOKUP(_xlfn.CONCAT($A17,"-C1"),Lectura!A17:R110,12,FALSE)</f>
        <v>33.65</v>
      </c>
      <c r="D17" s="62">
        <f>VLOOKUP(_xlfn.CONCAT($A17,"-C2"),Lectura!A17:R110,11,FALSE)</f>
        <v>193.36</v>
      </c>
      <c r="E17" s="62">
        <f>VLOOKUP(_xlfn.CONCAT($A17,"-C2"),Lectura!A17:R110,12,FALSE)</f>
        <v>30.82</v>
      </c>
      <c r="F17" s="63">
        <f>IF(D17=0,"",ROUND((D17-Datos!$C$10)/(Datos!$C$17*Datos!$D$3),1))</f>
        <v>59</v>
      </c>
      <c r="G17" s="64">
        <f>IF(F17="","",ROUND(F17*SQRT((SQRT(E17^2-Datos!$C$11^2)/(D17-Datos!$C$10))^2+Datos!$D$5^2),1))</f>
        <v>11.9</v>
      </c>
      <c r="H17" s="65">
        <f>IF((B17-D17-Datos!$B$10)&lt;0,"",ROUND((B17-D17-Datos!$B$10),1))</f>
        <v>29</v>
      </c>
      <c r="I17" s="65">
        <f t="shared" si="2"/>
        <v>45.6</v>
      </c>
      <c r="J17" s="66">
        <f>IF(F17="","",IFERROR(ROUND((H17)/(Datos!$C$17*Datos!$C$3),1),""))</f>
        <v>15.3</v>
      </c>
      <c r="K17" s="67">
        <f>IF(J17="","",IFERROR(ROUND(J17*SQRT((I17/H17)^2+Datos!$C$5^2),1),""))</f>
        <v>24.1</v>
      </c>
      <c r="L17" s="11">
        <f>ROUND(Lectura!S75,1)</f>
        <v>-1</v>
      </c>
    </row>
    <row r="18" spans="1:12" ht="15.5" thickTop="1" thickBot="1" x14ac:dyDescent="0.4">
      <c r="A18" s="69" t="s">
        <v>230</v>
      </c>
      <c r="B18" s="11">
        <f>VLOOKUP(_xlfn.CONCAT($A18,"-C1"),Lectura!A18:R111,11,FALSE)</f>
        <v>133.41</v>
      </c>
      <c r="C18" s="11">
        <f>VLOOKUP(_xlfn.CONCAT($A18,"-C1"),Lectura!A18:R111,12,FALSE)</f>
        <v>15.84</v>
      </c>
      <c r="D18" s="62">
        <f>VLOOKUP(_xlfn.CONCAT($A18,"-C2"),Lectura!A18:R111,11,FALSE)</f>
        <v>50.53</v>
      </c>
      <c r="E18" s="62">
        <f>VLOOKUP(_xlfn.CONCAT($A18,"-C2"),Lectura!A18:R111,12,FALSE)</f>
        <v>14.86</v>
      </c>
      <c r="F18" s="63">
        <f>IF(D18=0,"",ROUND((D18-Datos!$C$10)/(Datos!$C$17*Datos!$D$3),1))</f>
        <v>14.6</v>
      </c>
      <c r="G18" s="64">
        <f>IF(F18="","",ROUND(F18*SQRT((SQRT(E18^2-Datos!$C$11^2)/(D18-Datos!$C$10))^2+Datos!$D$5^2),1))</f>
        <v>4.9000000000000004</v>
      </c>
      <c r="H18" s="65">
        <f>IF((B18-D18-Datos!$B$10)&lt;0,"",ROUND((B18-D18-Datos!$B$10),1))</f>
        <v>70.900000000000006</v>
      </c>
      <c r="I18" s="65">
        <f t="shared" si="2"/>
        <v>21.7</v>
      </c>
      <c r="J18" s="66">
        <f>IF(F18="","",IFERROR(ROUND((H18)/(Datos!$C$17*Datos!$C$3),1),""))</f>
        <v>37.5</v>
      </c>
      <c r="K18" s="67">
        <f>IF(J18="","",IFERROR(ROUND(J18*SQRT((I18/H18)^2+Datos!$C$5^2),1),""))</f>
        <v>12.1</v>
      </c>
      <c r="L18" s="11">
        <f>ROUND(Lectura!S76,1)</f>
        <v>-5.4</v>
      </c>
    </row>
    <row r="19" spans="1:12" ht="15.5" thickTop="1" thickBot="1" x14ac:dyDescent="0.4">
      <c r="A19" s="69" t="s">
        <v>231</v>
      </c>
      <c r="B19" s="11">
        <f>VLOOKUP(_xlfn.CONCAT($A19,"-C1"),Lectura!A19:R112,11,FALSE)</f>
        <v>202.37</v>
      </c>
      <c r="C19" s="11">
        <f>VLOOKUP(_xlfn.CONCAT($A19,"-C1"),Lectura!A19:R112,12,FALSE)</f>
        <v>30.66</v>
      </c>
      <c r="D19" s="62">
        <f>VLOOKUP(_xlfn.CONCAT($A19,"-C2"),Lectura!A19:R112,11,FALSE)</f>
        <v>308.52999999999997</v>
      </c>
      <c r="E19" s="62">
        <f>VLOOKUP(_xlfn.CONCAT($A19,"-C2"),Lectura!A19:R112,12,FALSE)</f>
        <v>46.48</v>
      </c>
      <c r="F19" s="63">
        <f>IF(D19=0,"",ROUND((D19-Datos!$C$10)/(Datos!$C$17*Datos!$D$3),1))</f>
        <v>94.9</v>
      </c>
      <c r="G19" s="64">
        <f>IF(F19="","",ROUND(F19*SQRT((SQRT(E19^2-Datos!$C$11^2)/(D19-Datos!$C$10))^2+Datos!$D$5^2),1))</f>
        <v>18.399999999999999</v>
      </c>
      <c r="H19" s="65" t="str">
        <f>IF((B19-D19-Datos!$B$10)&lt;0,"",ROUND((B19-D19-Datos!$B$10),1))</f>
        <v/>
      </c>
      <c r="I19" s="65" t="str">
        <f t="shared" si="2"/>
        <v/>
      </c>
      <c r="J19" s="66" t="str">
        <f>IF(F19="","",IFERROR(ROUND((H19)/(Datos!$C$17*Datos!$C$3),1),""))</f>
        <v/>
      </c>
      <c r="K19" s="67" t="str">
        <f>IF(J19="","",IFERROR(ROUND(J19*SQRT((I19/H19)^2+Datos!$C$5^2),1),""))</f>
        <v/>
      </c>
      <c r="L19" s="11">
        <f>ROUND(Lectura!S77,1)</f>
        <v>-5.6</v>
      </c>
    </row>
    <row r="20" spans="1:12" ht="15.5" thickTop="1" thickBot="1" x14ac:dyDescent="0.4">
      <c r="A20" s="69" t="s">
        <v>232</v>
      </c>
      <c r="B20" s="11">
        <f>VLOOKUP(_xlfn.CONCAT($A20,"-C1"),Lectura!A20:R113,11,FALSE)</f>
        <v>74.31</v>
      </c>
      <c r="C20" s="11">
        <f>VLOOKUP(_xlfn.CONCAT($A20,"-C1"),Lectura!A20:R113,12,FALSE)</f>
        <v>14.86</v>
      </c>
      <c r="D20" s="62">
        <f>VLOOKUP(_xlfn.CONCAT($A20,"-C2"),Lectura!A20:R113,11,FALSE)</f>
        <v>156.87</v>
      </c>
      <c r="E20" s="62">
        <f>VLOOKUP(_xlfn.CONCAT($A20,"-C2"),Lectura!A20:R113,12,FALSE)</f>
        <v>35.03</v>
      </c>
      <c r="F20" s="63">
        <f>IF(D20=0,"",ROUND((D20-Datos!$C$10)/(Datos!$C$17*Datos!$D$3),1))</f>
        <v>47.7</v>
      </c>
      <c r="G20" s="64">
        <f>IF(F20="","",ROUND(F20*SQRT((SQRT(E20^2-Datos!$C$11^2)/(D20-Datos!$C$10))^2+Datos!$D$5^2),1))</f>
        <v>12.3</v>
      </c>
      <c r="H20" s="65" t="str">
        <f>IF((B20-D20-Datos!$B$10)&lt;0,"",ROUND((B20-D20-Datos!$B$10),1))</f>
        <v/>
      </c>
      <c r="I20" s="65" t="str">
        <f t="shared" si="2"/>
        <v/>
      </c>
      <c r="J20" s="66" t="str">
        <f>IF(F20="","",IFERROR(ROUND((H20)/(Datos!$C$17*Datos!$C$3),1),""))</f>
        <v/>
      </c>
      <c r="K20" s="67" t="str">
        <f>IF(J20="","",IFERROR(ROUND(J20*SQRT((I20/H20)^2+Datos!$C$5^2),1),""))</f>
        <v/>
      </c>
      <c r="L20" s="11">
        <f>ROUND(Lectura!S78,1)</f>
        <v>21.9</v>
      </c>
    </row>
    <row r="21" spans="1:12" ht="15.5" thickTop="1" thickBot="1" x14ac:dyDescent="0.4">
      <c r="A21" s="69" t="s">
        <v>233</v>
      </c>
      <c r="B21" s="11">
        <f>VLOOKUP(_xlfn.CONCAT($A21,"-C1"),Lectura!A21:R114,11,FALSE)</f>
        <v>198.73</v>
      </c>
      <c r="C21" s="11">
        <f>VLOOKUP(_xlfn.CONCAT($A21,"-C1"),Lectura!A21:R114,12,FALSE)</f>
        <v>32.049999999999997</v>
      </c>
      <c r="D21" s="62">
        <f>VLOOKUP(_xlfn.CONCAT($A21,"-C2"),Lectura!A21:R114,11,FALSE)</f>
        <v>30.02</v>
      </c>
      <c r="E21" s="62">
        <f>VLOOKUP(_xlfn.CONCAT($A21,"-C2"),Lectura!A21:R114,12,FALSE)</f>
        <v>14.94</v>
      </c>
      <c r="F21" s="63">
        <f>IF(D21=0,"",ROUND((D21-Datos!$C$10)/(Datos!$C$17*Datos!$D$3),1))</f>
        <v>8.1999999999999993</v>
      </c>
      <c r="G21" s="64">
        <f>IF(F21="","",ROUND(F21*SQRT((SQRT(E21^2-Datos!$C$11^2)/(D21-Datos!$C$10))^2+Datos!$D$5^2),1))</f>
        <v>4.7</v>
      </c>
      <c r="H21" s="65">
        <f>IF((B21-D21-Datos!$B$10)&lt;0,"",ROUND((B21-D21-Datos!$B$10),1))</f>
        <v>156.69999999999999</v>
      </c>
      <c r="I21" s="65">
        <f t="shared" si="2"/>
        <v>35.4</v>
      </c>
      <c r="J21" s="66">
        <f>IF(F21="","",IFERROR(ROUND((H21)/(Datos!$C$17*Datos!$C$3),1),""))</f>
        <v>82.9</v>
      </c>
      <c r="K21" s="67">
        <f>IF(J21="","",IFERROR(ROUND(J21*SQRT((I21/H21)^2+Datos!$C$5^2),1),""))</f>
        <v>20.5</v>
      </c>
      <c r="L21" s="11">
        <f>ROUND(Lectura!S79,1)</f>
        <v>26.9</v>
      </c>
    </row>
    <row r="22" spans="1:12" ht="15.5" thickTop="1" thickBot="1" x14ac:dyDescent="0.4">
      <c r="A22" s="69" t="s">
        <v>234</v>
      </c>
      <c r="B22" s="11">
        <f>VLOOKUP(_xlfn.CONCAT($A22,"-C1"),Lectura!A22:R115,11,FALSE)</f>
        <v>226.83</v>
      </c>
      <c r="C22" s="11">
        <f>VLOOKUP(_xlfn.CONCAT($A22,"-C1"),Lectura!A22:R115,12,FALSE)</f>
        <v>30.49</v>
      </c>
      <c r="D22" s="62">
        <f>VLOOKUP(_xlfn.CONCAT($A22,"-C2"),Lectura!A22:R115,11,FALSE)</f>
        <v>127.6</v>
      </c>
      <c r="E22" s="62">
        <f>VLOOKUP(_xlfn.CONCAT($A22,"-C2"),Lectura!A22:R115,12,FALSE)</f>
        <v>14.94</v>
      </c>
      <c r="F22" s="63">
        <f>IF(D22=0,"",ROUND((D22-Datos!$C$10)/(Datos!$C$17*Datos!$D$3),1))</f>
        <v>38.6</v>
      </c>
      <c r="G22" s="64">
        <f>IF(F22="","",ROUND(F22*SQRT((SQRT(E22^2-Datos!$C$11^2)/(D22-Datos!$C$10))^2+Datos!$D$5^2),1))</f>
        <v>6.5</v>
      </c>
      <c r="H22" s="65">
        <f>IF((B22-D22-Datos!$B$10)&lt;0,"",ROUND((B22-D22-Datos!$B$10),1))</f>
        <v>87.2</v>
      </c>
      <c r="I22" s="65">
        <f t="shared" si="2"/>
        <v>34</v>
      </c>
      <c r="J22" s="66">
        <f>IF(F22="","",IFERROR(ROUND((H22)/(Datos!$C$17*Datos!$C$3),1),""))</f>
        <v>46.1</v>
      </c>
      <c r="K22" s="67">
        <f>IF(J22="","",IFERROR(ROUND(J22*SQRT((I22/H22)^2+Datos!$C$5^2),1),""))</f>
        <v>18.600000000000001</v>
      </c>
      <c r="L22" s="11">
        <f>ROUND(Lectura!S80,1)</f>
        <v>-4.0999999999999996</v>
      </c>
    </row>
    <row r="23" spans="1:12" ht="15" thickTop="1" x14ac:dyDescent="0.35">
      <c r="A23" s="69" t="s">
        <v>235</v>
      </c>
      <c r="B23" s="11">
        <f>VLOOKUP(_xlfn.CONCAT($A23,"-C1"),Lectura!A23:R116,11,FALSE)</f>
        <v>363.84</v>
      </c>
      <c r="C23" s="11">
        <f>VLOOKUP(_xlfn.CONCAT($A23,"-C1"),Lectura!A23:R116,12,FALSE)</f>
        <v>31.87</v>
      </c>
      <c r="D23" s="62">
        <f>VLOOKUP(_xlfn.CONCAT($A23,"-C2"),Lectura!A23:R116,11,FALSE)</f>
        <v>205.13</v>
      </c>
      <c r="E23" s="62">
        <f>VLOOKUP(_xlfn.CONCAT($A23,"-C2"),Lectura!A23:R116,12,FALSE)</f>
        <v>35.270000000000003</v>
      </c>
      <c r="F23" s="63">
        <f>IF(D23=0,"",ROUND((D23-Datos!$C$10)/(Datos!$C$17*Datos!$D$3),1))</f>
        <v>62.7</v>
      </c>
      <c r="G23" s="64">
        <f>IF(F23="","",ROUND(F23*SQRT((SQRT(E23^2-Datos!$C$11^2)/(D23-Datos!$C$10))^2+Datos!$D$5^2),1))</f>
        <v>13.3</v>
      </c>
      <c r="H23" s="65">
        <f>IF((B23-D23-Datos!$B$10)&lt;0,"",ROUND((B23-D23-Datos!$B$10),1))</f>
        <v>146.69999999999999</v>
      </c>
      <c r="I23" s="65">
        <f t="shared" si="2"/>
        <v>47.5</v>
      </c>
      <c r="J23" s="66">
        <f>IF(F23="","",IFERROR(ROUND((H23)/(Datos!$C$17*Datos!$C$3),1),""))</f>
        <v>77.599999999999994</v>
      </c>
      <c r="K23" s="67">
        <f>IF(J23="","",IFERROR(ROUND(J23*SQRT((I23/H23)^2+Datos!$C$5^2),1),""))</f>
        <v>26.3</v>
      </c>
      <c r="L23" s="11">
        <f>ROUND(Lectura!S81,1)</f>
        <v>-4.0999999999999996</v>
      </c>
    </row>
  </sheetData>
  <mergeCells count="5">
    <mergeCell ref="B1:C1"/>
    <mergeCell ref="D1:E1"/>
    <mergeCell ref="H1:I1"/>
    <mergeCell ref="F1:G1"/>
    <mergeCell ref="J1:K1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18DD-7FC0-4926-90C3-54DE467FE0A3}">
  <dimension ref="A1:AE102"/>
  <sheetViews>
    <sheetView workbookViewId="0">
      <selection activeCell="K102" sqref="K102"/>
    </sheetView>
  </sheetViews>
  <sheetFormatPr baseColWidth="10" defaultColWidth="11.54296875" defaultRowHeight="14.5" x14ac:dyDescent="0.35"/>
  <cols>
    <col min="1" max="1" width="4" style="3" bestFit="1" customWidth="1"/>
    <col min="2" max="16" width="6.54296875" style="4" bestFit="1" customWidth="1"/>
    <col min="17" max="31" width="11.54296875" style="4"/>
    <col min="32" max="16384" width="11.54296875" style="6"/>
  </cols>
  <sheetData>
    <row r="1" spans="1:16" s="1" customFormat="1" x14ac:dyDescent="0.35">
      <c r="A1" s="1" t="s">
        <v>7</v>
      </c>
      <c r="B1" s="1" t="s">
        <v>8</v>
      </c>
    </row>
    <row r="2" spans="1:16" s="2" customFormat="1" x14ac:dyDescent="0.35">
      <c r="B2" s="2">
        <v>0.995</v>
      </c>
      <c r="C2" s="2">
        <v>0.99</v>
      </c>
      <c r="D2" s="2">
        <v>0.97499999999999998</v>
      </c>
      <c r="E2" s="2">
        <v>0.95</v>
      </c>
      <c r="F2" s="2">
        <v>0.9</v>
      </c>
      <c r="G2" s="2">
        <v>0.75</v>
      </c>
      <c r="H2" s="2">
        <v>0.5</v>
      </c>
      <c r="I2" s="2">
        <v>0.25</v>
      </c>
      <c r="J2" s="2">
        <v>0.1</v>
      </c>
      <c r="K2" s="2">
        <v>0.05</v>
      </c>
      <c r="L2" s="2">
        <v>2.5000000000000001E-2</v>
      </c>
      <c r="M2" s="2">
        <v>0.01</v>
      </c>
      <c r="N2" s="2">
        <v>5.0000000000000001E-3</v>
      </c>
      <c r="O2" s="2">
        <v>2E-3</v>
      </c>
      <c r="P2" s="2">
        <v>1E-3</v>
      </c>
    </row>
    <row r="3" spans="1:16" x14ac:dyDescent="0.35">
      <c r="A3" s="3">
        <v>1</v>
      </c>
      <c r="B3" s="4">
        <v>0</v>
      </c>
      <c r="C3" s="4">
        <v>0</v>
      </c>
      <c r="D3" s="4">
        <v>0</v>
      </c>
      <c r="E3" s="5">
        <v>0</v>
      </c>
      <c r="F3" s="4">
        <v>0.02</v>
      </c>
      <c r="G3" s="4">
        <v>0.1</v>
      </c>
      <c r="H3" s="4">
        <v>0.46</v>
      </c>
      <c r="I3" s="4">
        <v>1.32</v>
      </c>
      <c r="J3" s="4">
        <v>2.71</v>
      </c>
      <c r="K3" s="5">
        <v>3.84</v>
      </c>
      <c r="L3" s="4">
        <v>5.0199999999999996</v>
      </c>
      <c r="M3" s="4">
        <v>6.64</v>
      </c>
      <c r="N3" s="4">
        <v>7.88</v>
      </c>
      <c r="O3" s="4">
        <v>9.5500000000000007</v>
      </c>
      <c r="P3" s="4">
        <v>10.83</v>
      </c>
    </row>
    <row r="4" spans="1:16" x14ac:dyDescent="0.35">
      <c r="A4" s="3">
        <v>2</v>
      </c>
      <c r="B4" s="4">
        <v>0.01</v>
      </c>
      <c r="C4" s="4">
        <v>0.01</v>
      </c>
      <c r="D4" s="4">
        <v>0.03</v>
      </c>
      <c r="E4" s="5">
        <v>0.05</v>
      </c>
      <c r="F4" s="4">
        <v>0.11</v>
      </c>
      <c r="G4" s="4">
        <v>0.28999999999999998</v>
      </c>
      <c r="H4" s="4">
        <v>0.69</v>
      </c>
      <c r="I4" s="4">
        <v>1.39</v>
      </c>
      <c r="J4" s="4">
        <v>2.2999999999999998</v>
      </c>
      <c r="K4" s="5">
        <v>3</v>
      </c>
      <c r="L4" s="4">
        <v>3.69</v>
      </c>
      <c r="M4" s="4">
        <v>4.6100000000000003</v>
      </c>
      <c r="N4" s="4">
        <v>5.3</v>
      </c>
      <c r="O4" s="4">
        <v>6.21</v>
      </c>
      <c r="P4" s="4">
        <v>6.91</v>
      </c>
    </row>
    <row r="5" spans="1:16" x14ac:dyDescent="0.35">
      <c r="A5" s="3">
        <v>3</v>
      </c>
      <c r="B5" s="4">
        <v>0.02</v>
      </c>
      <c r="C5" s="4">
        <v>0.04</v>
      </c>
      <c r="D5" s="4">
        <v>7.0000000000000007E-2</v>
      </c>
      <c r="E5" s="5">
        <v>0.12</v>
      </c>
      <c r="F5" s="4">
        <v>0.19</v>
      </c>
      <c r="G5" s="4">
        <v>0.4</v>
      </c>
      <c r="H5" s="4">
        <v>0.79</v>
      </c>
      <c r="I5" s="4">
        <v>1.37</v>
      </c>
      <c r="J5" s="4">
        <v>2.08</v>
      </c>
      <c r="K5" s="5">
        <v>2.61</v>
      </c>
      <c r="L5" s="4">
        <v>3.12</v>
      </c>
      <c r="M5" s="4">
        <v>3.78</v>
      </c>
      <c r="N5" s="4">
        <v>4.28</v>
      </c>
      <c r="O5" s="4">
        <v>4.93</v>
      </c>
      <c r="P5" s="4">
        <v>5.42</v>
      </c>
    </row>
    <row r="6" spans="1:16" x14ac:dyDescent="0.35">
      <c r="A6" s="3">
        <v>4</v>
      </c>
      <c r="B6" s="4">
        <v>0.05</v>
      </c>
      <c r="C6" s="4">
        <v>7.0000000000000007E-2</v>
      </c>
      <c r="D6" s="4">
        <v>0.12</v>
      </c>
      <c r="E6" s="5">
        <v>0.18</v>
      </c>
      <c r="F6" s="4">
        <v>0.27</v>
      </c>
      <c r="G6" s="4">
        <v>0.48</v>
      </c>
      <c r="H6" s="4">
        <v>0.84</v>
      </c>
      <c r="I6" s="4">
        <v>1.35</v>
      </c>
      <c r="J6" s="4">
        <v>1.94</v>
      </c>
      <c r="K6" s="5">
        <v>2.37</v>
      </c>
      <c r="L6" s="4">
        <v>2.79</v>
      </c>
      <c r="M6" s="4">
        <v>3.32</v>
      </c>
      <c r="N6" s="4">
        <v>3.72</v>
      </c>
      <c r="O6" s="4">
        <v>4.2300000000000004</v>
      </c>
      <c r="P6" s="4">
        <v>4.62</v>
      </c>
    </row>
    <row r="7" spans="1:16" x14ac:dyDescent="0.35">
      <c r="A7" s="3">
        <v>5</v>
      </c>
      <c r="B7" s="4">
        <v>0.08</v>
      </c>
      <c r="C7" s="4">
        <v>0.11</v>
      </c>
      <c r="D7" s="4">
        <v>0.17</v>
      </c>
      <c r="E7" s="5">
        <v>0.23</v>
      </c>
      <c r="F7" s="4">
        <v>0.32</v>
      </c>
      <c r="G7" s="4">
        <v>0.54</v>
      </c>
      <c r="H7" s="4">
        <v>0.87</v>
      </c>
      <c r="I7" s="4">
        <v>1.33</v>
      </c>
      <c r="J7" s="4">
        <v>1.85</v>
      </c>
      <c r="K7" s="5">
        <v>2.21</v>
      </c>
      <c r="L7" s="4">
        <v>2.57</v>
      </c>
      <c r="M7" s="4">
        <v>3.02</v>
      </c>
      <c r="N7" s="4">
        <v>3.35</v>
      </c>
      <c r="O7" s="4">
        <v>3.78</v>
      </c>
      <c r="P7" s="4">
        <v>4.0999999999999996</v>
      </c>
    </row>
    <row r="8" spans="1:16" x14ac:dyDescent="0.35">
      <c r="A8" s="3">
        <v>6</v>
      </c>
      <c r="B8" s="4">
        <v>0.11</v>
      </c>
      <c r="C8" s="4">
        <v>0.15</v>
      </c>
      <c r="D8" s="4">
        <v>0.21</v>
      </c>
      <c r="E8" s="5">
        <v>0.27</v>
      </c>
      <c r="F8" s="4">
        <v>0.37</v>
      </c>
      <c r="G8" s="4">
        <v>0.57999999999999996</v>
      </c>
      <c r="H8" s="4">
        <v>0.89</v>
      </c>
      <c r="I8" s="4">
        <v>1.31</v>
      </c>
      <c r="J8" s="4">
        <v>1.77</v>
      </c>
      <c r="K8" s="5">
        <v>2.1</v>
      </c>
      <c r="L8" s="4">
        <v>2.41</v>
      </c>
      <c r="M8" s="4">
        <v>2.8</v>
      </c>
      <c r="N8" s="4">
        <v>3.09</v>
      </c>
      <c r="O8" s="4">
        <v>3.47</v>
      </c>
      <c r="P8" s="4">
        <v>3.74</v>
      </c>
    </row>
    <row r="9" spans="1:16" x14ac:dyDescent="0.35">
      <c r="A9" s="3">
        <v>7</v>
      </c>
      <c r="B9" s="4">
        <v>0.14000000000000001</v>
      </c>
      <c r="C9" s="4">
        <v>0.18</v>
      </c>
      <c r="D9" s="4">
        <v>0.24</v>
      </c>
      <c r="E9" s="5">
        <v>0.31</v>
      </c>
      <c r="F9" s="4">
        <v>0.4</v>
      </c>
      <c r="G9" s="4">
        <v>0.61</v>
      </c>
      <c r="H9" s="4">
        <v>0.91</v>
      </c>
      <c r="I9" s="4">
        <v>1.29</v>
      </c>
      <c r="J9" s="4">
        <v>1.72</v>
      </c>
      <c r="K9" s="5">
        <v>2.0099999999999998</v>
      </c>
      <c r="L9" s="4">
        <v>2.29</v>
      </c>
      <c r="M9" s="4">
        <v>2.64</v>
      </c>
      <c r="N9" s="4">
        <v>2.9</v>
      </c>
      <c r="O9" s="4">
        <v>3.23</v>
      </c>
      <c r="P9" s="4">
        <v>3.47</v>
      </c>
    </row>
    <row r="10" spans="1:16" x14ac:dyDescent="0.35">
      <c r="A10" s="3">
        <v>8</v>
      </c>
      <c r="B10" s="4">
        <v>0.17</v>
      </c>
      <c r="C10" s="4">
        <v>0.21</v>
      </c>
      <c r="D10" s="4">
        <v>0.27</v>
      </c>
      <c r="E10" s="5">
        <v>0.34</v>
      </c>
      <c r="F10" s="4">
        <v>0.44</v>
      </c>
      <c r="G10" s="4">
        <v>0.63</v>
      </c>
      <c r="H10" s="4">
        <v>0.92</v>
      </c>
      <c r="I10" s="4">
        <v>1.28</v>
      </c>
      <c r="J10" s="4">
        <v>1.67</v>
      </c>
      <c r="K10" s="5">
        <v>1.94</v>
      </c>
      <c r="L10" s="4">
        <v>2.19</v>
      </c>
      <c r="M10" s="4">
        <v>2.5099999999999998</v>
      </c>
      <c r="N10" s="4">
        <v>2.74</v>
      </c>
      <c r="O10" s="4">
        <v>3.04</v>
      </c>
      <c r="P10" s="4">
        <v>3.27</v>
      </c>
    </row>
    <row r="11" spans="1:16" x14ac:dyDescent="0.35">
      <c r="A11" s="3">
        <v>9</v>
      </c>
      <c r="B11" s="4">
        <v>0.19</v>
      </c>
      <c r="C11" s="4">
        <v>0.23</v>
      </c>
      <c r="D11" s="4">
        <v>0.3</v>
      </c>
      <c r="E11" s="5">
        <v>0.37</v>
      </c>
      <c r="F11" s="4">
        <v>0.46</v>
      </c>
      <c r="G11" s="4">
        <v>0.66</v>
      </c>
      <c r="H11" s="4">
        <v>0.93</v>
      </c>
      <c r="I11" s="4">
        <v>1.27</v>
      </c>
      <c r="J11" s="4">
        <v>1.63</v>
      </c>
      <c r="K11" s="5">
        <v>1.88</v>
      </c>
      <c r="L11" s="4">
        <v>2.11</v>
      </c>
      <c r="M11" s="4">
        <v>2.41</v>
      </c>
      <c r="N11" s="4">
        <v>2.62</v>
      </c>
      <c r="O11" s="4">
        <v>2.9</v>
      </c>
      <c r="P11" s="4">
        <v>3.1</v>
      </c>
    </row>
    <row r="12" spans="1:16" x14ac:dyDescent="0.35">
      <c r="A12" s="3">
        <v>10</v>
      </c>
      <c r="B12" s="4">
        <v>0.22</v>
      </c>
      <c r="C12" s="4">
        <v>0.26</v>
      </c>
      <c r="D12" s="4">
        <v>0.32</v>
      </c>
      <c r="E12" s="5">
        <v>0.39</v>
      </c>
      <c r="F12" s="4">
        <v>0.49</v>
      </c>
      <c r="G12" s="4">
        <v>0.67</v>
      </c>
      <c r="H12" s="4">
        <v>0.93</v>
      </c>
      <c r="I12" s="4">
        <v>1.25</v>
      </c>
      <c r="J12" s="4">
        <v>1.6</v>
      </c>
      <c r="K12" s="5">
        <v>1.83</v>
      </c>
      <c r="L12" s="4">
        <v>2.0499999999999998</v>
      </c>
      <c r="M12" s="4">
        <v>2.3199999999999998</v>
      </c>
      <c r="N12" s="4">
        <v>2.52</v>
      </c>
      <c r="O12" s="4">
        <v>2.77</v>
      </c>
      <c r="P12" s="4">
        <v>2.96</v>
      </c>
    </row>
    <row r="13" spans="1:16" x14ac:dyDescent="0.35">
      <c r="A13" s="3">
        <v>11</v>
      </c>
      <c r="B13" s="4">
        <v>0.24</v>
      </c>
      <c r="C13" s="4">
        <v>0.28000000000000003</v>
      </c>
      <c r="D13" s="4">
        <v>0.35</v>
      </c>
      <c r="E13" s="5">
        <v>0.42</v>
      </c>
      <c r="F13" s="4">
        <v>0.51</v>
      </c>
      <c r="G13" s="4">
        <v>0.69</v>
      </c>
      <c r="H13" s="4">
        <v>0.94</v>
      </c>
      <c r="I13" s="4">
        <v>1.25</v>
      </c>
      <c r="J13" s="4">
        <v>1.57</v>
      </c>
      <c r="K13" s="5">
        <v>1.79</v>
      </c>
      <c r="L13" s="4">
        <v>1.99</v>
      </c>
      <c r="M13" s="4">
        <v>2.25</v>
      </c>
      <c r="N13" s="4">
        <v>2.4300000000000002</v>
      </c>
      <c r="O13" s="4">
        <v>2.67</v>
      </c>
      <c r="P13" s="4">
        <v>2.84</v>
      </c>
    </row>
    <row r="14" spans="1:16" x14ac:dyDescent="0.35">
      <c r="A14" s="3">
        <v>12</v>
      </c>
      <c r="B14" s="4">
        <v>0.26</v>
      </c>
      <c r="C14" s="4">
        <v>0.3</v>
      </c>
      <c r="D14" s="4">
        <v>0.37</v>
      </c>
      <c r="E14" s="5">
        <v>0.44</v>
      </c>
      <c r="F14" s="4">
        <v>0.53</v>
      </c>
      <c r="G14" s="4">
        <v>0.7</v>
      </c>
      <c r="H14" s="4">
        <v>0.95</v>
      </c>
      <c r="I14" s="4">
        <v>1.24</v>
      </c>
      <c r="J14" s="4">
        <v>1.55</v>
      </c>
      <c r="K14" s="5">
        <v>1.75</v>
      </c>
      <c r="L14" s="4">
        <v>1.94</v>
      </c>
      <c r="M14" s="4">
        <v>2.1800000000000002</v>
      </c>
      <c r="N14" s="4">
        <v>2.36</v>
      </c>
      <c r="O14" s="4">
        <v>2.58</v>
      </c>
      <c r="P14" s="4">
        <v>2.74</v>
      </c>
    </row>
    <row r="15" spans="1:16" x14ac:dyDescent="0.35">
      <c r="A15" s="3">
        <v>13</v>
      </c>
      <c r="B15" s="4">
        <v>0.27</v>
      </c>
      <c r="C15" s="4">
        <v>0.32</v>
      </c>
      <c r="D15" s="4">
        <v>0.39</v>
      </c>
      <c r="E15" s="5">
        <v>0.45</v>
      </c>
      <c r="F15" s="4">
        <v>0.54</v>
      </c>
      <c r="G15" s="4">
        <v>0.72</v>
      </c>
      <c r="H15" s="4">
        <v>0.95</v>
      </c>
      <c r="I15" s="4">
        <v>1.23</v>
      </c>
      <c r="J15" s="4">
        <v>1.52</v>
      </c>
      <c r="K15" s="5">
        <v>1.72</v>
      </c>
      <c r="L15" s="4">
        <v>1.9</v>
      </c>
      <c r="M15" s="4">
        <v>2.13</v>
      </c>
      <c r="N15" s="4">
        <v>2.29</v>
      </c>
      <c r="O15" s="4">
        <v>2.5</v>
      </c>
      <c r="P15" s="4">
        <v>2.66</v>
      </c>
    </row>
    <row r="16" spans="1:16" x14ac:dyDescent="0.35">
      <c r="A16" s="3">
        <v>14</v>
      </c>
      <c r="B16" s="4">
        <v>0.28999999999999998</v>
      </c>
      <c r="C16" s="4">
        <v>0.33</v>
      </c>
      <c r="D16" s="4">
        <v>0.4</v>
      </c>
      <c r="E16" s="5">
        <v>0.47</v>
      </c>
      <c r="F16" s="4">
        <v>0.56000000000000005</v>
      </c>
      <c r="G16" s="4">
        <v>0.73</v>
      </c>
      <c r="H16" s="4">
        <v>0.95</v>
      </c>
      <c r="I16" s="4">
        <v>1.22</v>
      </c>
      <c r="J16" s="4">
        <v>1.5</v>
      </c>
      <c r="K16" s="5">
        <v>1.69</v>
      </c>
      <c r="L16" s="4">
        <v>1.87</v>
      </c>
      <c r="M16" s="4">
        <v>2.08</v>
      </c>
      <c r="N16" s="4">
        <v>2.2400000000000002</v>
      </c>
      <c r="O16" s="4">
        <v>2.44</v>
      </c>
      <c r="P16" s="4">
        <v>2.58</v>
      </c>
    </row>
    <row r="17" spans="1:16" x14ac:dyDescent="0.35">
      <c r="A17" s="3">
        <v>15</v>
      </c>
      <c r="B17" s="4">
        <v>0.31</v>
      </c>
      <c r="C17" s="4">
        <v>0.35</v>
      </c>
      <c r="D17" s="4">
        <v>0.42</v>
      </c>
      <c r="E17" s="5">
        <v>0.48</v>
      </c>
      <c r="F17" s="4">
        <v>0.56999999999999995</v>
      </c>
      <c r="G17" s="4">
        <v>0.74</v>
      </c>
      <c r="H17" s="4">
        <v>0.96</v>
      </c>
      <c r="I17" s="4">
        <v>1.22</v>
      </c>
      <c r="J17" s="4">
        <v>1.49</v>
      </c>
      <c r="K17" s="5">
        <v>1.67</v>
      </c>
      <c r="L17" s="4">
        <v>1.83</v>
      </c>
      <c r="M17" s="4">
        <v>2.04</v>
      </c>
      <c r="N17" s="4">
        <v>2.19</v>
      </c>
      <c r="O17" s="4">
        <v>2.38</v>
      </c>
      <c r="P17" s="4">
        <v>2.5099999999999998</v>
      </c>
    </row>
    <row r="18" spans="1:16" x14ac:dyDescent="0.35">
      <c r="A18" s="3">
        <v>16</v>
      </c>
      <c r="B18" s="4">
        <v>0.32</v>
      </c>
      <c r="C18" s="4">
        <v>0.36</v>
      </c>
      <c r="D18" s="4">
        <v>0.43</v>
      </c>
      <c r="E18" s="5">
        <v>0.5</v>
      </c>
      <c r="F18" s="4">
        <v>0.57999999999999996</v>
      </c>
      <c r="G18" s="4">
        <v>0.74</v>
      </c>
      <c r="H18" s="4">
        <v>0.96</v>
      </c>
      <c r="I18" s="4">
        <v>1.21</v>
      </c>
      <c r="J18" s="4">
        <v>1.47</v>
      </c>
      <c r="K18" s="5">
        <v>1.64</v>
      </c>
      <c r="L18" s="4">
        <v>1.8</v>
      </c>
      <c r="M18" s="4">
        <v>2</v>
      </c>
      <c r="N18" s="4">
        <v>2.14</v>
      </c>
      <c r="O18" s="4">
        <v>2.3199999999999998</v>
      </c>
      <c r="P18" s="4">
        <v>2.4500000000000002</v>
      </c>
    </row>
    <row r="19" spans="1:16" x14ac:dyDescent="0.35">
      <c r="A19" s="3">
        <v>17</v>
      </c>
      <c r="B19" s="4">
        <v>0.34</v>
      </c>
      <c r="C19" s="4">
        <v>0.38</v>
      </c>
      <c r="D19" s="4">
        <v>0.44</v>
      </c>
      <c r="E19" s="5">
        <v>0.51</v>
      </c>
      <c r="F19" s="4">
        <v>0.59</v>
      </c>
      <c r="G19" s="4">
        <v>0.75</v>
      </c>
      <c r="H19" s="4">
        <v>0.96</v>
      </c>
      <c r="I19" s="4">
        <v>1.21</v>
      </c>
      <c r="J19" s="4">
        <v>1.46</v>
      </c>
      <c r="K19" s="5">
        <v>1.62</v>
      </c>
      <c r="L19" s="4">
        <v>1.78</v>
      </c>
      <c r="M19" s="4">
        <v>1.97</v>
      </c>
      <c r="N19" s="4">
        <v>2.1</v>
      </c>
      <c r="O19" s="4">
        <v>2.27</v>
      </c>
      <c r="P19" s="4">
        <v>2.4</v>
      </c>
    </row>
    <row r="20" spans="1:16" x14ac:dyDescent="0.35">
      <c r="A20" s="3">
        <v>18</v>
      </c>
      <c r="B20" s="4">
        <v>0.35</v>
      </c>
      <c r="C20" s="4">
        <v>0.39</v>
      </c>
      <c r="D20" s="4">
        <v>0.46</v>
      </c>
      <c r="E20" s="5">
        <v>0.52</v>
      </c>
      <c r="F20" s="4">
        <v>0.6</v>
      </c>
      <c r="G20" s="4">
        <v>0.76</v>
      </c>
      <c r="H20" s="4">
        <v>0.96</v>
      </c>
      <c r="I20" s="4">
        <v>1.2</v>
      </c>
      <c r="J20" s="4">
        <v>1.44</v>
      </c>
      <c r="K20" s="5">
        <v>1.6</v>
      </c>
      <c r="L20" s="4">
        <v>1.75</v>
      </c>
      <c r="M20" s="4">
        <v>1.93</v>
      </c>
      <c r="N20" s="4">
        <v>2.06</v>
      </c>
      <c r="O20" s="4">
        <v>2.23</v>
      </c>
      <c r="P20" s="4">
        <v>2.35</v>
      </c>
    </row>
    <row r="21" spans="1:16" x14ac:dyDescent="0.35">
      <c r="A21" s="3">
        <v>19</v>
      </c>
      <c r="B21" s="4">
        <v>0.36</v>
      </c>
      <c r="C21" s="4">
        <v>0.4</v>
      </c>
      <c r="D21" s="4">
        <v>0.47</v>
      </c>
      <c r="E21" s="5">
        <v>0.53</v>
      </c>
      <c r="F21" s="4">
        <v>0.61</v>
      </c>
      <c r="G21" s="4">
        <v>0.77</v>
      </c>
      <c r="H21" s="4">
        <v>0.97</v>
      </c>
      <c r="I21" s="4">
        <v>1.2</v>
      </c>
      <c r="J21" s="4">
        <v>1.43</v>
      </c>
      <c r="K21" s="5">
        <v>1.59</v>
      </c>
      <c r="L21" s="4">
        <v>1.73</v>
      </c>
      <c r="M21" s="4">
        <v>1.9</v>
      </c>
      <c r="N21" s="4">
        <v>2.0299999999999998</v>
      </c>
      <c r="O21" s="4">
        <v>2.19</v>
      </c>
      <c r="P21" s="4">
        <v>2.31</v>
      </c>
    </row>
    <row r="22" spans="1:16" x14ac:dyDescent="0.35">
      <c r="A22" s="3">
        <v>20</v>
      </c>
      <c r="B22" s="4">
        <v>0.37</v>
      </c>
      <c r="C22" s="4">
        <v>0.41</v>
      </c>
      <c r="D22" s="4">
        <v>0.48</v>
      </c>
      <c r="E22" s="5">
        <v>0.54</v>
      </c>
      <c r="F22" s="4">
        <v>0.62</v>
      </c>
      <c r="G22" s="4">
        <v>0.77</v>
      </c>
      <c r="H22" s="4">
        <v>0.97</v>
      </c>
      <c r="I22" s="4">
        <v>1.19</v>
      </c>
      <c r="J22" s="4">
        <v>1.42</v>
      </c>
      <c r="K22" s="5">
        <v>1.57</v>
      </c>
      <c r="L22" s="4">
        <v>1.71</v>
      </c>
      <c r="M22" s="4">
        <v>1.88</v>
      </c>
      <c r="N22" s="4">
        <v>2</v>
      </c>
      <c r="O22" s="4">
        <v>2.15</v>
      </c>
      <c r="P22" s="4">
        <v>2.27</v>
      </c>
    </row>
    <row r="23" spans="1:16" x14ac:dyDescent="0.35">
      <c r="A23" s="3">
        <v>21</v>
      </c>
      <c r="B23" s="4">
        <v>0.38</v>
      </c>
      <c r="C23" s="4">
        <v>0.42</v>
      </c>
      <c r="D23" s="4">
        <v>0.49</v>
      </c>
      <c r="E23" s="5">
        <v>0.55000000000000004</v>
      </c>
      <c r="F23" s="4">
        <v>0.63</v>
      </c>
      <c r="G23" s="4">
        <v>0.78</v>
      </c>
      <c r="H23" s="4">
        <v>0.97</v>
      </c>
      <c r="I23" s="4">
        <v>1.19</v>
      </c>
      <c r="J23" s="4">
        <v>1.41</v>
      </c>
      <c r="K23" s="5">
        <v>1.56</v>
      </c>
      <c r="L23" s="4">
        <v>1.69</v>
      </c>
      <c r="M23" s="4">
        <v>1.85</v>
      </c>
      <c r="N23" s="4">
        <v>1.97</v>
      </c>
      <c r="O23" s="4">
        <v>2.12</v>
      </c>
      <c r="P23" s="4">
        <v>2.23</v>
      </c>
    </row>
    <row r="24" spans="1:16" x14ac:dyDescent="0.35">
      <c r="A24" s="3">
        <v>22</v>
      </c>
      <c r="B24" s="4">
        <v>0.39</v>
      </c>
      <c r="C24" s="4">
        <v>0.43</v>
      </c>
      <c r="D24" s="4">
        <v>0.5</v>
      </c>
      <c r="E24" s="5">
        <v>0.56000000000000005</v>
      </c>
      <c r="F24" s="4">
        <v>0.64</v>
      </c>
      <c r="G24" s="4">
        <v>0.78</v>
      </c>
      <c r="H24" s="4">
        <v>0.97</v>
      </c>
      <c r="I24" s="4">
        <v>1.18</v>
      </c>
      <c r="J24" s="4">
        <v>1.4</v>
      </c>
      <c r="K24" s="5">
        <v>1.54</v>
      </c>
      <c r="L24" s="4">
        <v>1.67</v>
      </c>
      <c r="M24" s="4">
        <v>1.83</v>
      </c>
      <c r="N24" s="4">
        <v>1.95</v>
      </c>
      <c r="O24" s="4">
        <v>2.09</v>
      </c>
      <c r="P24" s="4">
        <v>2.19</v>
      </c>
    </row>
    <row r="25" spans="1:16" x14ac:dyDescent="0.35">
      <c r="A25" s="3">
        <v>23</v>
      </c>
      <c r="B25" s="4">
        <v>0.4</v>
      </c>
      <c r="C25" s="4">
        <v>0.44</v>
      </c>
      <c r="D25" s="4">
        <v>0.51</v>
      </c>
      <c r="E25" s="5">
        <v>0.56999999999999995</v>
      </c>
      <c r="F25" s="4">
        <v>0.65</v>
      </c>
      <c r="G25" s="4">
        <v>0.79</v>
      </c>
      <c r="H25" s="4">
        <v>0.97</v>
      </c>
      <c r="I25" s="4">
        <v>1.18</v>
      </c>
      <c r="J25" s="4">
        <v>1.39</v>
      </c>
      <c r="K25" s="5">
        <v>1.53</v>
      </c>
      <c r="L25" s="4">
        <v>1.66</v>
      </c>
      <c r="M25" s="4">
        <v>1.81</v>
      </c>
      <c r="N25" s="4">
        <v>1.92</v>
      </c>
      <c r="O25" s="4">
        <v>2.06</v>
      </c>
      <c r="P25" s="4">
        <v>2.16</v>
      </c>
    </row>
    <row r="26" spans="1:16" x14ac:dyDescent="0.35">
      <c r="A26" s="3">
        <v>24</v>
      </c>
      <c r="B26" s="4">
        <v>0.41</v>
      </c>
      <c r="C26" s="4">
        <v>0.45</v>
      </c>
      <c r="D26" s="4">
        <v>0.52</v>
      </c>
      <c r="E26" s="5">
        <v>0.57999999999999996</v>
      </c>
      <c r="F26" s="4">
        <v>0.65</v>
      </c>
      <c r="G26" s="4">
        <v>0.79</v>
      </c>
      <c r="H26" s="4">
        <v>0.97</v>
      </c>
      <c r="I26" s="4">
        <v>1.18</v>
      </c>
      <c r="J26" s="4">
        <v>1.38</v>
      </c>
      <c r="K26" s="5">
        <v>1.52</v>
      </c>
      <c r="L26" s="4">
        <v>1.64</v>
      </c>
      <c r="M26" s="4">
        <v>1.79</v>
      </c>
      <c r="N26" s="4">
        <v>1.9</v>
      </c>
      <c r="O26" s="4">
        <v>2.0299999999999998</v>
      </c>
      <c r="P26" s="4">
        <v>2.13</v>
      </c>
    </row>
    <row r="27" spans="1:16" x14ac:dyDescent="0.35">
      <c r="A27" s="3">
        <v>25</v>
      </c>
      <c r="B27" s="4">
        <v>0.42</v>
      </c>
      <c r="C27" s="4">
        <v>0.46</v>
      </c>
      <c r="D27" s="4">
        <v>0.52</v>
      </c>
      <c r="E27" s="5">
        <v>0.57999999999999996</v>
      </c>
      <c r="F27" s="4">
        <v>0.66</v>
      </c>
      <c r="G27" s="4">
        <v>0.8</v>
      </c>
      <c r="H27" s="4">
        <v>0.97</v>
      </c>
      <c r="I27" s="4">
        <v>1.17</v>
      </c>
      <c r="J27" s="4">
        <v>1.38</v>
      </c>
      <c r="K27" s="5">
        <v>1.51</v>
      </c>
      <c r="L27" s="4">
        <v>1.63</v>
      </c>
      <c r="M27" s="4">
        <v>1.77</v>
      </c>
      <c r="N27" s="4">
        <v>1.88</v>
      </c>
      <c r="O27" s="4">
        <v>2.0099999999999998</v>
      </c>
      <c r="P27" s="4">
        <v>2.1</v>
      </c>
    </row>
    <row r="28" spans="1:16" x14ac:dyDescent="0.35">
      <c r="A28" s="3">
        <v>26</v>
      </c>
      <c r="B28" s="4">
        <v>0.43</v>
      </c>
      <c r="C28" s="4">
        <v>0.47</v>
      </c>
      <c r="D28" s="4">
        <v>0.53</v>
      </c>
      <c r="E28" s="5">
        <v>0.59</v>
      </c>
      <c r="F28" s="4">
        <v>0.67</v>
      </c>
      <c r="G28" s="4">
        <v>0.8</v>
      </c>
      <c r="H28" s="4">
        <v>0.97</v>
      </c>
      <c r="I28" s="4">
        <v>1.17</v>
      </c>
      <c r="J28" s="4">
        <v>1.37</v>
      </c>
      <c r="K28" s="5">
        <v>1.5</v>
      </c>
      <c r="L28" s="4">
        <v>1.61</v>
      </c>
      <c r="M28" s="4">
        <v>1.76</v>
      </c>
      <c r="N28" s="4">
        <v>1.86</v>
      </c>
      <c r="O28" s="4">
        <v>1.99</v>
      </c>
      <c r="P28" s="4">
        <v>2.08</v>
      </c>
    </row>
    <row r="29" spans="1:16" x14ac:dyDescent="0.35">
      <c r="A29" s="3">
        <v>27</v>
      </c>
      <c r="B29" s="4">
        <v>0.44</v>
      </c>
      <c r="C29" s="4">
        <v>0.48</v>
      </c>
      <c r="D29" s="4">
        <v>0.54</v>
      </c>
      <c r="E29" s="5">
        <v>0.6</v>
      </c>
      <c r="F29" s="4">
        <v>0.67</v>
      </c>
      <c r="G29" s="4">
        <v>0.81</v>
      </c>
      <c r="H29" s="4">
        <v>0.98</v>
      </c>
      <c r="I29" s="4">
        <v>1.17</v>
      </c>
      <c r="J29" s="4">
        <v>1.36</v>
      </c>
      <c r="K29" s="5">
        <v>1.49</v>
      </c>
      <c r="L29" s="4">
        <v>1.6</v>
      </c>
      <c r="M29" s="4">
        <v>1.74</v>
      </c>
      <c r="N29" s="4">
        <v>1.84</v>
      </c>
      <c r="O29" s="4">
        <v>1.96</v>
      </c>
      <c r="P29" s="4">
        <v>2.0499999999999998</v>
      </c>
    </row>
    <row r="30" spans="1:16" x14ac:dyDescent="0.35">
      <c r="A30" s="3">
        <v>28</v>
      </c>
      <c r="B30" s="4">
        <v>0.45</v>
      </c>
      <c r="C30" s="4">
        <v>0.48</v>
      </c>
      <c r="D30" s="4">
        <v>0.55000000000000004</v>
      </c>
      <c r="E30" s="5">
        <v>0.6</v>
      </c>
      <c r="F30" s="4">
        <v>0.68</v>
      </c>
      <c r="G30" s="4">
        <v>0.81</v>
      </c>
      <c r="H30" s="4">
        <v>0.98</v>
      </c>
      <c r="I30" s="4">
        <v>1.17</v>
      </c>
      <c r="J30" s="4">
        <v>1.35</v>
      </c>
      <c r="K30" s="5">
        <v>1.48</v>
      </c>
      <c r="L30" s="4">
        <v>1.59</v>
      </c>
      <c r="M30" s="4">
        <v>1.72</v>
      </c>
      <c r="N30" s="4">
        <v>1.82</v>
      </c>
      <c r="O30" s="4">
        <v>1.94</v>
      </c>
      <c r="P30" s="4">
        <v>2.0299999999999998</v>
      </c>
    </row>
    <row r="31" spans="1:16" x14ac:dyDescent="0.35">
      <c r="A31" s="3">
        <v>29</v>
      </c>
      <c r="B31" s="4">
        <v>0.45</v>
      </c>
      <c r="C31" s="4">
        <v>0.49</v>
      </c>
      <c r="D31" s="4">
        <v>0.55000000000000004</v>
      </c>
      <c r="E31" s="5">
        <v>0.61</v>
      </c>
      <c r="F31" s="4">
        <v>0.68</v>
      </c>
      <c r="G31" s="4">
        <v>0.81</v>
      </c>
      <c r="H31" s="4">
        <v>0.98</v>
      </c>
      <c r="I31" s="4">
        <v>1.1599999999999999</v>
      </c>
      <c r="J31" s="4">
        <v>1.35</v>
      </c>
      <c r="K31" s="5">
        <v>1.47</v>
      </c>
      <c r="L31" s="4">
        <v>1.58</v>
      </c>
      <c r="M31" s="4">
        <v>1.71</v>
      </c>
      <c r="N31" s="4">
        <v>1.8</v>
      </c>
      <c r="O31" s="4">
        <v>1.92</v>
      </c>
      <c r="P31" s="4">
        <v>2.0099999999999998</v>
      </c>
    </row>
    <row r="32" spans="1:16" x14ac:dyDescent="0.35">
      <c r="A32" s="3">
        <v>30</v>
      </c>
      <c r="B32" s="4">
        <v>0.46</v>
      </c>
      <c r="C32" s="4">
        <v>0.5</v>
      </c>
      <c r="D32" s="4">
        <v>0.56000000000000005</v>
      </c>
      <c r="E32" s="5">
        <v>0.62</v>
      </c>
      <c r="F32" s="4">
        <v>0.69</v>
      </c>
      <c r="G32" s="4">
        <v>0.82</v>
      </c>
      <c r="H32" s="4">
        <v>0.98</v>
      </c>
      <c r="I32" s="4">
        <v>1.1599999999999999</v>
      </c>
      <c r="J32" s="4">
        <v>1.34</v>
      </c>
      <c r="K32" s="5">
        <v>1.46</v>
      </c>
      <c r="L32" s="4">
        <v>1.57</v>
      </c>
      <c r="M32" s="4">
        <v>1.7</v>
      </c>
      <c r="N32" s="4">
        <v>1.79</v>
      </c>
      <c r="O32" s="4">
        <v>1.91</v>
      </c>
      <c r="P32" s="4">
        <v>1.99</v>
      </c>
    </row>
    <row r="33" spans="1:16" x14ac:dyDescent="0.35">
      <c r="A33" s="3">
        <v>31</v>
      </c>
      <c r="B33" s="4">
        <v>0.47</v>
      </c>
      <c r="C33" s="4">
        <v>0.51</v>
      </c>
      <c r="D33" s="4">
        <v>0.56999999999999995</v>
      </c>
      <c r="E33" s="5">
        <v>0.62</v>
      </c>
      <c r="F33" s="4">
        <v>0.69</v>
      </c>
      <c r="G33" s="4">
        <v>0.82</v>
      </c>
      <c r="H33" s="4">
        <v>0.98</v>
      </c>
      <c r="I33" s="4">
        <v>1.1599999999999999</v>
      </c>
      <c r="J33" s="4">
        <v>1.34</v>
      </c>
      <c r="K33" s="5">
        <v>1.45</v>
      </c>
      <c r="L33" s="4">
        <v>1.56</v>
      </c>
      <c r="M33" s="4">
        <v>1.68</v>
      </c>
      <c r="N33" s="4">
        <v>1.77</v>
      </c>
      <c r="O33" s="4">
        <v>1.89</v>
      </c>
      <c r="P33" s="4">
        <v>1.97</v>
      </c>
    </row>
    <row r="34" spans="1:16" x14ac:dyDescent="0.35">
      <c r="A34" s="3">
        <v>32</v>
      </c>
      <c r="B34" s="4">
        <v>0.47</v>
      </c>
      <c r="C34" s="4">
        <v>0.51</v>
      </c>
      <c r="D34" s="4">
        <v>0.56999999999999995</v>
      </c>
      <c r="E34" s="5">
        <v>0.63</v>
      </c>
      <c r="F34" s="4">
        <v>0.7</v>
      </c>
      <c r="G34" s="4">
        <v>0.82</v>
      </c>
      <c r="H34" s="4">
        <v>0.98</v>
      </c>
      <c r="I34" s="4">
        <v>1.1599999999999999</v>
      </c>
      <c r="J34" s="4">
        <v>1.33</v>
      </c>
      <c r="K34" s="5">
        <v>1.44</v>
      </c>
      <c r="L34" s="4">
        <v>1.55</v>
      </c>
      <c r="M34" s="4">
        <v>1.67</v>
      </c>
      <c r="N34" s="4">
        <v>1.76</v>
      </c>
      <c r="O34" s="4">
        <v>1.87</v>
      </c>
      <c r="P34" s="4">
        <v>1.95</v>
      </c>
    </row>
    <row r="35" spans="1:16" x14ac:dyDescent="0.35">
      <c r="A35" s="3">
        <v>33</v>
      </c>
      <c r="B35" s="4">
        <v>0.48</v>
      </c>
      <c r="C35" s="4">
        <v>0.52</v>
      </c>
      <c r="D35" s="4">
        <v>0.57999999999999996</v>
      </c>
      <c r="E35" s="5">
        <v>0.63</v>
      </c>
      <c r="F35" s="4">
        <v>0.7</v>
      </c>
      <c r="G35" s="4">
        <v>0.82</v>
      </c>
      <c r="H35" s="4">
        <v>0.98</v>
      </c>
      <c r="I35" s="4">
        <v>1.1499999999999999</v>
      </c>
      <c r="J35" s="4">
        <v>1.33</v>
      </c>
      <c r="K35" s="5">
        <v>1.44</v>
      </c>
      <c r="L35" s="4">
        <v>1.54</v>
      </c>
      <c r="M35" s="4">
        <v>1.66</v>
      </c>
      <c r="N35" s="4">
        <v>1.75</v>
      </c>
      <c r="O35" s="4">
        <v>1.86</v>
      </c>
      <c r="P35" s="4">
        <v>1.94</v>
      </c>
    </row>
    <row r="36" spans="1:16" x14ac:dyDescent="0.35">
      <c r="A36" s="3">
        <v>34</v>
      </c>
      <c r="B36" s="4">
        <v>0.49</v>
      </c>
      <c r="C36" s="4">
        <v>0.52</v>
      </c>
      <c r="D36" s="4">
        <v>0.57999999999999996</v>
      </c>
      <c r="E36" s="5">
        <v>0.64</v>
      </c>
      <c r="F36" s="4">
        <v>0.7</v>
      </c>
      <c r="G36" s="4">
        <v>0.83</v>
      </c>
      <c r="H36" s="4">
        <v>0.98</v>
      </c>
      <c r="I36" s="4">
        <v>1.1499999999999999</v>
      </c>
      <c r="J36" s="4">
        <v>1.32</v>
      </c>
      <c r="K36" s="5">
        <v>1.43</v>
      </c>
      <c r="L36" s="4">
        <v>1.53</v>
      </c>
      <c r="M36" s="4">
        <v>1.65</v>
      </c>
      <c r="N36" s="4">
        <v>1.73</v>
      </c>
      <c r="O36" s="4">
        <v>1.84</v>
      </c>
      <c r="P36" s="4">
        <v>1.92</v>
      </c>
    </row>
    <row r="37" spans="1:16" x14ac:dyDescent="0.35">
      <c r="A37" s="3">
        <v>35</v>
      </c>
      <c r="B37" s="4">
        <v>0.49</v>
      </c>
      <c r="C37" s="4">
        <v>0.53</v>
      </c>
      <c r="D37" s="4">
        <v>0.59</v>
      </c>
      <c r="E37" s="5">
        <v>0.64</v>
      </c>
      <c r="F37" s="4">
        <v>0.71</v>
      </c>
      <c r="G37" s="4">
        <v>0.83</v>
      </c>
      <c r="H37" s="4">
        <v>0.98</v>
      </c>
      <c r="I37" s="4">
        <v>1.1499999999999999</v>
      </c>
      <c r="J37" s="4">
        <v>1.32</v>
      </c>
      <c r="K37" s="5">
        <v>1.42</v>
      </c>
      <c r="L37" s="4">
        <v>1.52</v>
      </c>
      <c r="M37" s="4">
        <v>1.64</v>
      </c>
      <c r="N37" s="4">
        <v>1.72</v>
      </c>
      <c r="O37" s="4">
        <v>1.83</v>
      </c>
      <c r="P37" s="4">
        <v>1.9</v>
      </c>
    </row>
    <row r="38" spans="1:16" x14ac:dyDescent="0.35">
      <c r="A38" s="3">
        <v>36</v>
      </c>
      <c r="B38" s="4">
        <v>0.5</v>
      </c>
      <c r="C38" s="4">
        <v>0.53</v>
      </c>
      <c r="D38" s="4">
        <v>0.59</v>
      </c>
      <c r="E38" s="5">
        <v>0.65</v>
      </c>
      <c r="F38" s="4">
        <v>0.71</v>
      </c>
      <c r="G38" s="4">
        <v>0.83</v>
      </c>
      <c r="H38" s="4">
        <v>0.98</v>
      </c>
      <c r="I38" s="4">
        <v>1.1499999999999999</v>
      </c>
      <c r="J38" s="4">
        <v>1.31</v>
      </c>
      <c r="K38" s="5">
        <v>1.42</v>
      </c>
      <c r="L38" s="4">
        <v>1.51</v>
      </c>
      <c r="M38" s="4">
        <v>1.63</v>
      </c>
      <c r="N38" s="4">
        <v>1.71</v>
      </c>
      <c r="O38" s="4">
        <v>1.81</v>
      </c>
      <c r="P38" s="4">
        <v>1.89</v>
      </c>
    </row>
    <row r="39" spans="1:16" x14ac:dyDescent="0.35">
      <c r="A39" s="3">
        <v>37</v>
      </c>
      <c r="B39" s="4">
        <v>0.5</v>
      </c>
      <c r="C39" s="4">
        <v>0.54</v>
      </c>
      <c r="D39" s="4">
        <v>0.6</v>
      </c>
      <c r="E39" s="5">
        <v>0.65</v>
      </c>
      <c r="F39" s="4">
        <v>0.72</v>
      </c>
      <c r="G39" s="4">
        <v>0.83</v>
      </c>
      <c r="H39" s="4">
        <v>0.98</v>
      </c>
      <c r="I39" s="4">
        <v>1.1499999999999999</v>
      </c>
      <c r="J39" s="4">
        <v>1.31</v>
      </c>
      <c r="K39" s="5">
        <v>1.41</v>
      </c>
      <c r="L39" s="4">
        <v>1.5</v>
      </c>
      <c r="M39" s="4">
        <v>1.62</v>
      </c>
      <c r="N39" s="4">
        <v>1.7</v>
      </c>
      <c r="O39" s="4">
        <v>1.8</v>
      </c>
      <c r="P39" s="4">
        <v>1.87</v>
      </c>
    </row>
    <row r="40" spans="1:16" x14ac:dyDescent="0.35">
      <c r="A40" s="3">
        <v>38</v>
      </c>
      <c r="B40" s="4">
        <v>0.51</v>
      </c>
      <c r="C40" s="4">
        <v>0.54</v>
      </c>
      <c r="D40" s="4">
        <v>0.6</v>
      </c>
      <c r="E40" s="5">
        <v>0.65</v>
      </c>
      <c r="F40" s="4">
        <v>0.72</v>
      </c>
      <c r="G40" s="4">
        <v>0.84</v>
      </c>
      <c r="H40" s="4">
        <v>0.98</v>
      </c>
      <c r="I40" s="4">
        <v>1.1399999999999999</v>
      </c>
      <c r="J40" s="4">
        <v>1.3</v>
      </c>
      <c r="K40" s="5">
        <v>1.4</v>
      </c>
      <c r="L40" s="4">
        <v>1.5</v>
      </c>
      <c r="M40" s="4">
        <v>1.61</v>
      </c>
      <c r="N40" s="4">
        <v>1.69</v>
      </c>
      <c r="O40" s="4">
        <v>1.79</v>
      </c>
      <c r="P40" s="4">
        <v>1.86</v>
      </c>
    </row>
    <row r="41" spans="1:16" x14ac:dyDescent="0.35">
      <c r="A41" s="3">
        <v>39</v>
      </c>
      <c r="B41" s="4">
        <v>0.51</v>
      </c>
      <c r="C41" s="4">
        <v>0.55000000000000004</v>
      </c>
      <c r="D41" s="4">
        <v>0.61</v>
      </c>
      <c r="E41" s="5">
        <v>0.66</v>
      </c>
      <c r="F41" s="4">
        <v>0.72</v>
      </c>
      <c r="G41" s="4">
        <v>0.84</v>
      </c>
      <c r="H41" s="4">
        <v>0.98</v>
      </c>
      <c r="I41" s="4">
        <v>1.1399999999999999</v>
      </c>
      <c r="J41" s="4">
        <v>1.3</v>
      </c>
      <c r="K41" s="5">
        <v>1.4</v>
      </c>
      <c r="L41" s="4">
        <v>1.49</v>
      </c>
      <c r="M41" s="4">
        <v>1.6</v>
      </c>
      <c r="N41" s="4">
        <v>1.68</v>
      </c>
      <c r="O41" s="4">
        <v>1.78</v>
      </c>
      <c r="P41" s="4">
        <v>1.85</v>
      </c>
    </row>
    <row r="42" spans="1:16" x14ac:dyDescent="0.35">
      <c r="A42" s="3">
        <v>40</v>
      </c>
      <c r="B42" s="4">
        <v>0.52</v>
      </c>
      <c r="C42" s="4">
        <v>0.55000000000000004</v>
      </c>
      <c r="D42" s="4">
        <v>0.61</v>
      </c>
      <c r="E42" s="5">
        <v>0.66</v>
      </c>
      <c r="F42" s="4">
        <v>0.73</v>
      </c>
      <c r="G42" s="4">
        <v>0.84</v>
      </c>
      <c r="H42" s="4">
        <v>0.98</v>
      </c>
      <c r="I42" s="4">
        <v>1.1399999999999999</v>
      </c>
      <c r="J42" s="4">
        <v>1.3</v>
      </c>
      <c r="K42" s="5">
        <v>1.39</v>
      </c>
      <c r="L42" s="4">
        <v>1.48</v>
      </c>
      <c r="M42" s="4">
        <v>1.59</v>
      </c>
      <c r="N42" s="4">
        <v>1.67</v>
      </c>
      <c r="O42" s="4">
        <v>1.77</v>
      </c>
      <c r="P42" s="4">
        <v>1.84</v>
      </c>
    </row>
    <row r="43" spans="1:16" x14ac:dyDescent="0.35">
      <c r="A43" s="3">
        <v>41</v>
      </c>
      <c r="B43" s="4">
        <v>0.52</v>
      </c>
      <c r="C43" s="4">
        <v>0.56000000000000005</v>
      </c>
      <c r="D43" s="4">
        <v>0.62</v>
      </c>
      <c r="E43" s="5">
        <v>0.67</v>
      </c>
      <c r="F43" s="4">
        <v>0.73</v>
      </c>
      <c r="G43" s="4">
        <v>0.84</v>
      </c>
      <c r="H43" s="4">
        <v>0.98</v>
      </c>
      <c r="I43" s="4">
        <v>1.1399999999999999</v>
      </c>
      <c r="J43" s="4">
        <v>1.29</v>
      </c>
      <c r="K43" s="5">
        <v>1.39</v>
      </c>
      <c r="L43" s="4">
        <v>1.48</v>
      </c>
      <c r="M43" s="4">
        <v>1.58</v>
      </c>
      <c r="N43" s="4">
        <v>1.66</v>
      </c>
      <c r="O43" s="4">
        <v>1.75</v>
      </c>
      <c r="P43" s="4">
        <v>1.82</v>
      </c>
    </row>
    <row r="44" spans="1:16" x14ac:dyDescent="0.35">
      <c r="A44" s="3">
        <v>42</v>
      </c>
      <c r="B44" s="4">
        <v>0.53</v>
      </c>
      <c r="C44" s="4">
        <v>0.56000000000000005</v>
      </c>
      <c r="D44" s="4">
        <v>0.62</v>
      </c>
      <c r="E44" s="5">
        <v>0.67</v>
      </c>
      <c r="F44" s="4">
        <v>0.73</v>
      </c>
      <c r="G44" s="4">
        <v>0.85</v>
      </c>
      <c r="H44" s="4">
        <v>0.98</v>
      </c>
      <c r="I44" s="4">
        <v>1.1399999999999999</v>
      </c>
      <c r="J44" s="4">
        <v>1.29</v>
      </c>
      <c r="K44" s="5">
        <v>1.38</v>
      </c>
      <c r="L44" s="4">
        <v>1.47</v>
      </c>
      <c r="M44" s="4">
        <v>1.58</v>
      </c>
      <c r="N44" s="4">
        <v>1.65</v>
      </c>
      <c r="O44" s="4">
        <v>1.74</v>
      </c>
      <c r="P44" s="4">
        <v>1.81</v>
      </c>
    </row>
    <row r="45" spans="1:16" x14ac:dyDescent="0.35">
      <c r="A45" s="3">
        <v>43</v>
      </c>
      <c r="B45" s="4">
        <v>0.53</v>
      </c>
      <c r="C45" s="4">
        <v>0.56999999999999995</v>
      </c>
      <c r="D45" s="4">
        <v>0.62</v>
      </c>
      <c r="E45" s="5">
        <v>0.67</v>
      </c>
      <c r="F45" s="4">
        <v>0.74</v>
      </c>
      <c r="G45" s="4">
        <v>0.85</v>
      </c>
      <c r="H45" s="4">
        <v>0.98</v>
      </c>
      <c r="I45" s="4">
        <v>1.1399999999999999</v>
      </c>
      <c r="J45" s="4">
        <v>1.28</v>
      </c>
      <c r="K45" s="5">
        <v>1.38</v>
      </c>
      <c r="L45" s="4">
        <v>1.46</v>
      </c>
      <c r="M45" s="4">
        <v>1.57</v>
      </c>
      <c r="N45" s="4">
        <v>1.64</v>
      </c>
      <c r="O45" s="4">
        <v>1.73</v>
      </c>
      <c r="P45" s="4">
        <v>1.8</v>
      </c>
    </row>
    <row r="46" spans="1:16" x14ac:dyDescent="0.35">
      <c r="A46" s="3">
        <v>44</v>
      </c>
      <c r="B46" s="4">
        <v>0.54</v>
      </c>
      <c r="C46" s="4">
        <v>0.56999999999999995</v>
      </c>
      <c r="D46" s="4">
        <v>0.63</v>
      </c>
      <c r="E46" s="5">
        <v>0.68</v>
      </c>
      <c r="F46" s="4">
        <v>0.74</v>
      </c>
      <c r="G46" s="4">
        <v>0.85</v>
      </c>
      <c r="H46" s="4">
        <v>0.98</v>
      </c>
      <c r="I46" s="4">
        <v>1.1299999999999999</v>
      </c>
      <c r="J46" s="4">
        <v>1.28</v>
      </c>
      <c r="K46" s="5">
        <v>1.37</v>
      </c>
      <c r="L46" s="4">
        <v>1.46</v>
      </c>
      <c r="M46" s="4">
        <v>1.56</v>
      </c>
      <c r="N46" s="4">
        <v>1.63</v>
      </c>
      <c r="O46" s="4">
        <v>1.72</v>
      </c>
      <c r="P46" s="4">
        <v>1.79</v>
      </c>
    </row>
    <row r="47" spans="1:16" x14ac:dyDescent="0.35">
      <c r="A47" s="3">
        <v>45</v>
      </c>
      <c r="B47" s="4">
        <v>0.54</v>
      </c>
      <c r="C47" s="4">
        <v>0.57999999999999996</v>
      </c>
      <c r="D47" s="4">
        <v>0.63</v>
      </c>
      <c r="E47" s="5">
        <v>0.68</v>
      </c>
      <c r="F47" s="4">
        <v>0.74</v>
      </c>
      <c r="G47" s="4">
        <v>0.85</v>
      </c>
      <c r="H47" s="4">
        <v>0.99</v>
      </c>
      <c r="I47" s="4">
        <v>1.1299999999999999</v>
      </c>
      <c r="J47" s="4">
        <v>1.28</v>
      </c>
      <c r="K47" s="5">
        <v>1.37</v>
      </c>
      <c r="L47" s="4">
        <v>1.45</v>
      </c>
      <c r="M47" s="4">
        <v>1.55</v>
      </c>
      <c r="N47" s="4">
        <v>1.63</v>
      </c>
      <c r="O47" s="4">
        <v>1.72</v>
      </c>
      <c r="P47" s="4">
        <v>1.78</v>
      </c>
    </row>
    <row r="48" spans="1:16" x14ac:dyDescent="0.35">
      <c r="A48" s="3">
        <v>46</v>
      </c>
      <c r="B48" s="4">
        <v>0.54</v>
      </c>
      <c r="C48" s="4">
        <v>0.57999999999999996</v>
      </c>
      <c r="D48" s="4">
        <v>0.63</v>
      </c>
      <c r="E48" s="5">
        <v>0.68</v>
      </c>
      <c r="F48" s="4">
        <v>0.74</v>
      </c>
      <c r="G48" s="4">
        <v>0.85</v>
      </c>
      <c r="H48" s="4">
        <v>0.99</v>
      </c>
      <c r="I48" s="4">
        <v>1.1299999999999999</v>
      </c>
      <c r="J48" s="4">
        <v>1.27</v>
      </c>
      <c r="K48" s="5">
        <v>1.37</v>
      </c>
      <c r="L48" s="4">
        <v>1.45</v>
      </c>
      <c r="M48" s="4">
        <v>1.55</v>
      </c>
      <c r="N48" s="4">
        <v>1.62</v>
      </c>
      <c r="O48" s="4">
        <v>1.71</v>
      </c>
      <c r="P48" s="4">
        <v>1.77</v>
      </c>
    </row>
    <row r="49" spans="1:16" x14ac:dyDescent="0.35">
      <c r="A49" s="3">
        <v>47</v>
      </c>
      <c r="B49" s="4">
        <v>0.55000000000000004</v>
      </c>
      <c r="C49" s="4">
        <v>0.57999999999999996</v>
      </c>
      <c r="D49" s="4">
        <v>0.64</v>
      </c>
      <c r="E49" s="5">
        <v>0.69</v>
      </c>
      <c r="F49" s="4">
        <v>0.75</v>
      </c>
      <c r="G49" s="4">
        <v>0.85</v>
      </c>
      <c r="H49" s="4">
        <v>0.99</v>
      </c>
      <c r="I49" s="4">
        <v>1.1299999999999999</v>
      </c>
      <c r="J49" s="4">
        <v>1.27</v>
      </c>
      <c r="K49" s="5">
        <v>1.36</v>
      </c>
      <c r="L49" s="4">
        <v>1.44</v>
      </c>
      <c r="M49" s="4">
        <v>1.54</v>
      </c>
      <c r="N49" s="4">
        <v>1.61</v>
      </c>
      <c r="O49" s="4">
        <v>1.7</v>
      </c>
      <c r="P49" s="4">
        <v>1.76</v>
      </c>
    </row>
    <row r="50" spans="1:16" x14ac:dyDescent="0.35">
      <c r="A50" s="3">
        <v>48</v>
      </c>
      <c r="B50" s="4">
        <v>0.55000000000000004</v>
      </c>
      <c r="C50" s="4">
        <v>0.59</v>
      </c>
      <c r="D50" s="4">
        <v>0.64</v>
      </c>
      <c r="E50" s="5">
        <v>0.69</v>
      </c>
      <c r="F50" s="4">
        <v>0.75</v>
      </c>
      <c r="G50" s="4">
        <v>0.86</v>
      </c>
      <c r="H50" s="4">
        <v>0.99</v>
      </c>
      <c r="I50" s="4">
        <v>1.1299999999999999</v>
      </c>
      <c r="J50" s="4">
        <v>1.27</v>
      </c>
      <c r="K50" s="5">
        <v>1.36</v>
      </c>
      <c r="L50" s="4">
        <v>1.44</v>
      </c>
      <c r="M50" s="4">
        <v>1.54</v>
      </c>
      <c r="N50" s="4">
        <v>1.6</v>
      </c>
      <c r="O50" s="4">
        <v>1.69</v>
      </c>
      <c r="P50" s="4">
        <v>1.75</v>
      </c>
    </row>
    <row r="51" spans="1:16" x14ac:dyDescent="0.35">
      <c r="A51" s="3">
        <v>49</v>
      </c>
      <c r="B51" s="4">
        <v>0.56000000000000005</v>
      </c>
      <c r="C51" s="4">
        <v>0.59</v>
      </c>
      <c r="D51" s="4">
        <v>0.64</v>
      </c>
      <c r="E51" s="5">
        <v>0.69</v>
      </c>
      <c r="F51" s="4">
        <v>0.75</v>
      </c>
      <c r="G51" s="4">
        <v>0.86</v>
      </c>
      <c r="H51" s="4">
        <v>0.99</v>
      </c>
      <c r="I51" s="4">
        <v>1.1299999999999999</v>
      </c>
      <c r="J51" s="4">
        <v>1.27</v>
      </c>
      <c r="K51" s="5">
        <v>1.35</v>
      </c>
      <c r="L51" s="4">
        <v>1.43</v>
      </c>
      <c r="M51" s="4">
        <v>1.53</v>
      </c>
      <c r="N51" s="4">
        <v>1.6</v>
      </c>
      <c r="O51" s="4">
        <v>1.68</v>
      </c>
      <c r="P51" s="4">
        <v>1.74</v>
      </c>
    </row>
    <row r="52" spans="1:16" x14ac:dyDescent="0.35">
      <c r="A52" s="3">
        <v>50</v>
      </c>
      <c r="B52" s="4">
        <v>0.56000000000000005</v>
      </c>
      <c r="C52" s="4">
        <v>0.59</v>
      </c>
      <c r="D52" s="4">
        <v>0.65</v>
      </c>
      <c r="E52" s="5">
        <v>0.7</v>
      </c>
      <c r="F52" s="4">
        <v>0.75</v>
      </c>
      <c r="G52" s="4">
        <v>0.86</v>
      </c>
      <c r="H52" s="4">
        <v>0.99</v>
      </c>
      <c r="I52" s="4">
        <v>1.1299999999999999</v>
      </c>
      <c r="J52" s="4">
        <v>1.26</v>
      </c>
      <c r="K52" s="5">
        <v>1.35</v>
      </c>
      <c r="L52" s="4">
        <v>1.43</v>
      </c>
      <c r="M52" s="4">
        <v>1.52</v>
      </c>
      <c r="N52" s="4">
        <v>1.59</v>
      </c>
      <c r="O52" s="4">
        <v>1.67</v>
      </c>
      <c r="P52" s="4">
        <v>1.73</v>
      </c>
    </row>
    <row r="53" spans="1:16" x14ac:dyDescent="0.35">
      <c r="A53" s="3">
        <v>51</v>
      </c>
      <c r="B53" s="4">
        <v>0.56000000000000005</v>
      </c>
      <c r="C53" s="4">
        <v>0.6</v>
      </c>
      <c r="D53" s="4">
        <v>0.65</v>
      </c>
      <c r="E53" s="5">
        <v>0.7</v>
      </c>
      <c r="F53" s="4">
        <v>0.76</v>
      </c>
      <c r="G53" s="4">
        <v>0.86</v>
      </c>
      <c r="H53" s="4">
        <v>0.99</v>
      </c>
      <c r="I53" s="4">
        <v>1.1299999999999999</v>
      </c>
      <c r="J53" s="4">
        <v>1.26</v>
      </c>
      <c r="K53" s="5">
        <v>1.35</v>
      </c>
      <c r="L53" s="4">
        <v>1.42</v>
      </c>
      <c r="M53" s="4">
        <v>1.52</v>
      </c>
      <c r="N53" s="4">
        <v>1.58</v>
      </c>
      <c r="O53" s="4">
        <v>1.67</v>
      </c>
      <c r="P53" s="4">
        <v>1.72</v>
      </c>
    </row>
    <row r="54" spans="1:16" x14ac:dyDescent="0.35">
      <c r="A54" s="3">
        <v>52</v>
      </c>
      <c r="B54" s="4">
        <v>0.56999999999999995</v>
      </c>
      <c r="C54" s="4">
        <v>0.6</v>
      </c>
      <c r="D54" s="4">
        <v>0.65</v>
      </c>
      <c r="E54" s="5">
        <v>0.7</v>
      </c>
      <c r="F54" s="4">
        <v>0.76</v>
      </c>
      <c r="G54" s="4">
        <v>0.86</v>
      </c>
      <c r="H54" s="4">
        <v>0.99</v>
      </c>
      <c r="I54" s="4">
        <v>1.1200000000000001</v>
      </c>
      <c r="J54" s="4">
        <v>1.26</v>
      </c>
      <c r="K54" s="5">
        <v>1.34</v>
      </c>
      <c r="L54" s="4">
        <v>1.42</v>
      </c>
      <c r="M54" s="4">
        <v>1.51</v>
      </c>
      <c r="N54" s="4">
        <v>1.58</v>
      </c>
      <c r="O54" s="4">
        <v>1.66</v>
      </c>
      <c r="P54" s="4">
        <v>1.72</v>
      </c>
    </row>
    <row r="55" spans="1:16" x14ac:dyDescent="0.35">
      <c r="A55" s="3">
        <v>53</v>
      </c>
      <c r="B55" s="4">
        <v>0.56999999999999995</v>
      </c>
      <c r="C55" s="4">
        <v>0.6</v>
      </c>
      <c r="D55" s="4">
        <v>0.66</v>
      </c>
      <c r="E55" s="5">
        <v>0.7</v>
      </c>
      <c r="F55" s="4">
        <v>0.76</v>
      </c>
      <c r="G55" s="4">
        <v>0.86</v>
      </c>
      <c r="H55" s="4">
        <v>0.99</v>
      </c>
      <c r="I55" s="4">
        <v>1.1200000000000001</v>
      </c>
      <c r="J55" s="4">
        <v>1.26</v>
      </c>
      <c r="K55" s="5">
        <v>1.34</v>
      </c>
      <c r="L55" s="4">
        <v>1.42</v>
      </c>
      <c r="M55" s="4">
        <v>1.51</v>
      </c>
      <c r="N55" s="4">
        <v>1.57</v>
      </c>
      <c r="O55" s="4">
        <v>1.65</v>
      </c>
      <c r="P55" s="4">
        <v>1.71</v>
      </c>
    </row>
    <row r="56" spans="1:16" x14ac:dyDescent="0.35">
      <c r="A56" s="3">
        <v>54</v>
      </c>
      <c r="B56" s="4">
        <v>0.56999999999999995</v>
      </c>
      <c r="C56" s="4">
        <v>0.61</v>
      </c>
      <c r="D56" s="4">
        <v>0.66</v>
      </c>
      <c r="E56" s="5">
        <v>0.71</v>
      </c>
      <c r="F56" s="4">
        <v>0.76</v>
      </c>
      <c r="G56" s="4">
        <v>0.86</v>
      </c>
      <c r="H56" s="4">
        <v>0.99</v>
      </c>
      <c r="I56" s="4">
        <v>1.1200000000000001</v>
      </c>
      <c r="J56" s="4">
        <v>1.25</v>
      </c>
      <c r="K56" s="5">
        <v>1.34</v>
      </c>
      <c r="L56" s="4">
        <v>1.41</v>
      </c>
      <c r="M56" s="4">
        <v>1.5</v>
      </c>
      <c r="N56" s="4">
        <v>1.56</v>
      </c>
      <c r="O56" s="4">
        <v>1.64</v>
      </c>
      <c r="P56" s="4">
        <v>1.7</v>
      </c>
    </row>
    <row r="57" spans="1:16" x14ac:dyDescent="0.35">
      <c r="A57" s="3">
        <v>55</v>
      </c>
      <c r="B57" s="4">
        <v>0.57999999999999996</v>
      </c>
      <c r="C57" s="4">
        <v>0.61</v>
      </c>
      <c r="D57" s="4">
        <v>0.66</v>
      </c>
      <c r="E57" s="5">
        <v>0.71</v>
      </c>
      <c r="F57" s="4">
        <v>0.76</v>
      </c>
      <c r="G57" s="4">
        <v>0.87</v>
      </c>
      <c r="H57" s="4">
        <v>0.99</v>
      </c>
      <c r="I57" s="4">
        <v>1.1200000000000001</v>
      </c>
      <c r="J57" s="4">
        <v>1.25</v>
      </c>
      <c r="K57" s="5">
        <v>1.33</v>
      </c>
      <c r="L57" s="4">
        <v>1.41</v>
      </c>
      <c r="M57" s="4">
        <v>1.5</v>
      </c>
      <c r="N57" s="4">
        <v>1.56</v>
      </c>
      <c r="O57" s="4">
        <v>1.64</v>
      </c>
      <c r="P57" s="4">
        <v>1.69</v>
      </c>
    </row>
    <row r="58" spans="1:16" x14ac:dyDescent="0.35">
      <c r="A58" s="3">
        <v>56</v>
      </c>
      <c r="B58" s="4">
        <v>0.57999999999999996</v>
      </c>
      <c r="C58" s="4">
        <v>0.61</v>
      </c>
      <c r="D58" s="4">
        <v>0.66</v>
      </c>
      <c r="E58" s="5">
        <v>0.71</v>
      </c>
      <c r="F58" s="4">
        <v>0.77</v>
      </c>
      <c r="G58" s="4">
        <v>0.87</v>
      </c>
      <c r="H58" s="4">
        <v>0.99</v>
      </c>
      <c r="I58" s="4">
        <v>1.1200000000000001</v>
      </c>
      <c r="J58" s="4">
        <v>1.25</v>
      </c>
      <c r="K58" s="5">
        <v>1.33</v>
      </c>
      <c r="L58" s="4">
        <v>1.4</v>
      </c>
      <c r="M58" s="4">
        <v>1.49</v>
      </c>
      <c r="N58" s="4">
        <v>1.55</v>
      </c>
      <c r="O58" s="4">
        <v>1.63</v>
      </c>
      <c r="P58" s="4">
        <v>1.69</v>
      </c>
    </row>
    <row r="59" spans="1:16" x14ac:dyDescent="0.35">
      <c r="A59" s="3">
        <v>57</v>
      </c>
      <c r="B59" s="4">
        <v>0.57999999999999996</v>
      </c>
      <c r="C59" s="4">
        <v>0.62</v>
      </c>
      <c r="D59" s="4">
        <v>0.67</v>
      </c>
      <c r="E59" s="5">
        <v>0.71</v>
      </c>
      <c r="F59" s="4">
        <v>0.77</v>
      </c>
      <c r="G59" s="4">
        <v>0.87</v>
      </c>
      <c r="H59" s="4">
        <v>0.99</v>
      </c>
      <c r="I59" s="4">
        <v>1.1200000000000001</v>
      </c>
      <c r="J59" s="4">
        <v>1.25</v>
      </c>
      <c r="K59" s="5">
        <v>1.33</v>
      </c>
      <c r="L59" s="4">
        <v>1.4</v>
      </c>
      <c r="M59" s="4">
        <v>1.49</v>
      </c>
      <c r="N59" s="4">
        <v>1.55</v>
      </c>
      <c r="O59" s="4">
        <v>1.62</v>
      </c>
      <c r="P59" s="4">
        <v>1.68</v>
      </c>
    </row>
    <row r="60" spans="1:16" x14ac:dyDescent="0.35">
      <c r="A60" s="3">
        <v>58</v>
      </c>
      <c r="B60" s="4">
        <v>0.59</v>
      </c>
      <c r="C60" s="4">
        <v>0.62</v>
      </c>
      <c r="D60" s="4">
        <v>0.67</v>
      </c>
      <c r="E60" s="5">
        <v>0.72</v>
      </c>
      <c r="F60" s="4">
        <v>0.77</v>
      </c>
      <c r="G60" s="4">
        <v>0.87</v>
      </c>
      <c r="H60" s="4">
        <v>0.99</v>
      </c>
      <c r="I60" s="4">
        <v>1.1200000000000001</v>
      </c>
      <c r="J60" s="4">
        <v>1.24</v>
      </c>
      <c r="K60" s="5">
        <v>1.32</v>
      </c>
      <c r="L60" s="4">
        <v>1.4</v>
      </c>
      <c r="M60" s="4">
        <v>1.48</v>
      </c>
      <c r="N60" s="4">
        <v>1.54</v>
      </c>
      <c r="O60" s="4">
        <v>1.62</v>
      </c>
      <c r="P60" s="4">
        <v>1.67</v>
      </c>
    </row>
    <row r="61" spans="1:16" x14ac:dyDescent="0.35">
      <c r="A61" s="3">
        <v>59</v>
      </c>
      <c r="B61" s="4">
        <v>0.59</v>
      </c>
      <c r="C61" s="4">
        <v>0.62</v>
      </c>
      <c r="D61" s="4">
        <v>0.67</v>
      </c>
      <c r="E61" s="5">
        <v>0.72</v>
      </c>
      <c r="F61" s="4">
        <v>0.77</v>
      </c>
      <c r="G61" s="4">
        <v>0.87</v>
      </c>
      <c r="H61" s="4">
        <v>0.99</v>
      </c>
      <c r="I61" s="4">
        <v>1.1200000000000001</v>
      </c>
      <c r="J61" s="4">
        <v>1.24</v>
      </c>
      <c r="K61" s="5">
        <v>1.32</v>
      </c>
      <c r="L61" s="4">
        <v>1.39</v>
      </c>
      <c r="M61" s="4">
        <v>1.48</v>
      </c>
      <c r="N61" s="4">
        <v>1.54</v>
      </c>
      <c r="O61" s="4">
        <v>1.61</v>
      </c>
      <c r="P61" s="4">
        <v>1.67</v>
      </c>
    </row>
    <row r="62" spans="1:16" x14ac:dyDescent="0.35">
      <c r="A62" s="3">
        <v>60</v>
      </c>
      <c r="B62" s="4">
        <v>0.59</v>
      </c>
      <c r="C62" s="4">
        <v>0.62</v>
      </c>
      <c r="D62" s="4">
        <v>0.67</v>
      </c>
      <c r="E62" s="5">
        <v>0.72</v>
      </c>
      <c r="F62" s="4">
        <v>0.77</v>
      </c>
      <c r="G62" s="4">
        <v>0.87</v>
      </c>
      <c r="H62" s="4">
        <v>0.99</v>
      </c>
      <c r="I62" s="4">
        <v>1.1200000000000001</v>
      </c>
      <c r="J62" s="4">
        <v>1.24</v>
      </c>
      <c r="K62" s="5">
        <v>1.32</v>
      </c>
      <c r="L62" s="4">
        <v>1.39</v>
      </c>
      <c r="M62" s="4">
        <v>1.47</v>
      </c>
      <c r="N62" s="4">
        <v>1.53</v>
      </c>
      <c r="O62" s="4">
        <v>1.61</v>
      </c>
      <c r="P62" s="4">
        <v>1.66</v>
      </c>
    </row>
    <row r="63" spans="1:16" x14ac:dyDescent="0.35">
      <c r="A63" s="3">
        <v>61</v>
      </c>
      <c r="B63" s="4">
        <v>0.6</v>
      </c>
      <c r="C63" s="4">
        <v>0.63</v>
      </c>
      <c r="D63" s="4">
        <v>0.68</v>
      </c>
      <c r="E63" s="5">
        <v>0.72</v>
      </c>
      <c r="F63" s="4">
        <v>0.78</v>
      </c>
      <c r="G63" s="4">
        <v>0.87</v>
      </c>
      <c r="H63" s="4">
        <v>0.99</v>
      </c>
      <c r="I63" s="4">
        <v>1.1200000000000001</v>
      </c>
      <c r="J63" s="4">
        <v>1.24</v>
      </c>
      <c r="K63" s="5">
        <v>1.32</v>
      </c>
      <c r="L63" s="4">
        <v>1.38</v>
      </c>
      <c r="M63" s="4">
        <v>1.47</v>
      </c>
      <c r="N63" s="4">
        <v>1.53</v>
      </c>
      <c r="O63" s="4">
        <v>1.6</v>
      </c>
      <c r="P63" s="4">
        <v>1.65</v>
      </c>
    </row>
    <row r="64" spans="1:16" x14ac:dyDescent="0.35">
      <c r="A64" s="3">
        <v>62</v>
      </c>
      <c r="B64" s="4">
        <v>0.6</v>
      </c>
      <c r="C64" s="4">
        <v>0.63</v>
      </c>
      <c r="D64" s="4">
        <v>0.68</v>
      </c>
      <c r="E64" s="5">
        <v>0.72</v>
      </c>
      <c r="F64" s="4">
        <v>0.78</v>
      </c>
      <c r="G64" s="4">
        <v>0.87</v>
      </c>
      <c r="H64" s="4">
        <v>0.99</v>
      </c>
      <c r="I64" s="4">
        <v>1.1100000000000001</v>
      </c>
      <c r="J64" s="4">
        <v>1.24</v>
      </c>
      <c r="K64" s="5">
        <v>1.31</v>
      </c>
      <c r="L64" s="4">
        <v>1.38</v>
      </c>
      <c r="M64" s="4">
        <v>1.46</v>
      </c>
      <c r="N64" s="4">
        <v>1.52</v>
      </c>
      <c r="O64" s="4">
        <v>1.6</v>
      </c>
      <c r="P64" s="4">
        <v>1.65</v>
      </c>
    </row>
    <row r="65" spans="1:16" x14ac:dyDescent="0.35">
      <c r="A65" s="3">
        <v>63</v>
      </c>
      <c r="B65" s="4">
        <v>0.6</v>
      </c>
      <c r="C65" s="4">
        <v>0.63</v>
      </c>
      <c r="D65" s="4">
        <v>0.68</v>
      </c>
      <c r="E65" s="5">
        <v>0.73</v>
      </c>
      <c r="F65" s="4">
        <v>0.78</v>
      </c>
      <c r="G65" s="4">
        <v>0.87</v>
      </c>
      <c r="H65" s="4">
        <v>0.99</v>
      </c>
      <c r="I65" s="4">
        <v>1.1100000000000001</v>
      </c>
      <c r="J65" s="4">
        <v>1.23</v>
      </c>
      <c r="K65" s="5">
        <v>1.31</v>
      </c>
      <c r="L65" s="4">
        <v>1.38</v>
      </c>
      <c r="M65" s="4">
        <v>1.46</v>
      </c>
      <c r="N65" s="4">
        <v>1.52</v>
      </c>
      <c r="O65" s="4">
        <v>1.59</v>
      </c>
      <c r="P65" s="4">
        <v>1.64</v>
      </c>
    </row>
    <row r="66" spans="1:16" x14ac:dyDescent="0.35">
      <c r="A66" s="3">
        <v>64</v>
      </c>
      <c r="B66" s="4">
        <v>0.6</v>
      </c>
      <c r="C66" s="4">
        <v>0.64</v>
      </c>
      <c r="D66" s="4">
        <v>0.68</v>
      </c>
      <c r="E66" s="5">
        <v>0.73</v>
      </c>
      <c r="F66" s="4">
        <v>0.78</v>
      </c>
      <c r="G66" s="4">
        <v>0.88</v>
      </c>
      <c r="H66" s="4">
        <v>0.99</v>
      </c>
      <c r="I66" s="4">
        <v>1.1100000000000001</v>
      </c>
      <c r="J66" s="4">
        <v>1.23</v>
      </c>
      <c r="K66" s="5">
        <v>1.31</v>
      </c>
      <c r="L66" s="4">
        <v>1.38</v>
      </c>
      <c r="M66" s="4">
        <v>1.46</v>
      </c>
      <c r="N66" s="4">
        <v>1.51</v>
      </c>
      <c r="O66" s="4">
        <v>1.58</v>
      </c>
      <c r="P66" s="4">
        <v>1.64</v>
      </c>
    </row>
    <row r="67" spans="1:16" x14ac:dyDescent="0.35">
      <c r="A67" s="3">
        <v>65</v>
      </c>
      <c r="B67" s="4">
        <v>0.61</v>
      </c>
      <c r="C67" s="4">
        <v>0.64</v>
      </c>
      <c r="D67" s="4">
        <v>0.69</v>
      </c>
      <c r="E67" s="5">
        <v>0.73</v>
      </c>
      <c r="F67" s="4">
        <v>0.78</v>
      </c>
      <c r="G67" s="4">
        <v>0.88</v>
      </c>
      <c r="H67" s="4">
        <v>0.99</v>
      </c>
      <c r="I67" s="4">
        <v>1.1100000000000001</v>
      </c>
      <c r="J67" s="4">
        <v>1.23</v>
      </c>
      <c r="K67" s="5">
        <v>1.3</v>
      </c>
      <c r="L67" s="4">
        <v>1.37</v>
      </c>
      <c r="M67" s="4">
        <v>1.45</v>
      </c>
      <c r="N67" s="4">
        <v>1.51</v>
      </c>
      <c r="O67" s="4">
        <v>1.58</v>
      </c>
      <c r="P67" s="4">
        <v>1.63</v>
      </c>
    </row>
    <row r="68" spans="1:16" x14ac:dyDescent="0.35">
      <c r="A68" s="3">
        <v>66</v>
      </c>
      <c r="B68" s="4">
        <v>0.61</v>
      </c>
      <c r="C68" s="4">
        <v>0.64</v>
      </c>
      <c r="D68" s="4">
        <v>0.69</v>
      </c>
      <c r="E68" s="5">
        <v>0.73</v>
      </c>
      <c r="F68" s="4">
        <v>0.78</v>
      </c>
      <c r="G68" s="4">
        <v>0.88</v>
      </c>
      <c r="H68" s="4">
        <v>0.99</v>
      </c>
      <c r="I68" s="4">
        <v>1.1100000000000001</v>
      </c>
      <c r="J68" s="4">
        <v>1.23</v>
      </c>
      <c r="K68" s="5">
        <v>1.3</v>
      </c>
      <c r="L68" s="4">
        <v>1.37</v>
      </c>
      <c r="M68" s="4">
        <v>1.45</v>
      </c>
      <c r="N68" s="4">
        <v>1.51</v>
      </c>
      <c r="O68" s="4">
        <v>1.57</v>
      </c>
      <c r="P68" s="4">
        <v>1.63</v>
      </c>
    </row>
    <row r="69" spans="1:16" x14ac:dyDescent="0.35">
      <c r="A69" s="3">
        <v>67</v>
      </c>
      <c r="B69" s="4">
        <v>0.61</v>
      </c>
      <c r="C69" s="4">
        <v>0.64</v>
      </c>
      <c r="D69" s="4">
        <v>0.69</v>
      </c>
      <c r="E69" s="5">
        <v>0.73</v>
      </c>
      <c r="F69" s="4">
        <v>0.79</v>
      </c>
      <c r="G69" s="4">
        <v>0.88</v>
      </c>
      <c r="H69" s="4">
        <v>0.99</v>
      </c>
      <c r="I69" s="4">
        <v>1.1100000000000001</v>
      </c>
      <c r="J69" s="4">
        <v>1.23</v>
      </c>
      <c r="K69" s="5">
        <v>1.3</v>
      </c>
      <c r="L69" s="4">
        <v>1.37</v>
      </c>
      <c r="M69" s="4">
        <v>1.45</v>
      </c>
      <c r="N69" s="4">
        <v>1.5</v>
      </c>
      <c r="O69" s="4">
        <v>1.57</v>
      </c>
      <c r="P69" s="4">
        <v>1.62</v>
      </c>
    </row>
    <row r="70" spans="1:16" x14ac:dyDescent="0.35">
      <c r="A70" s="3">
        <v>68</v>
      </c>
      <c r="B70" s="4">
        <v>0.61</v>
      </c>
      <c r="C70" s="4">
        <v>0.64</v>
      </c>
      <c r="D70" s="4">
        <v>0.69</v>
      </c>
      <c r="E70" s="5">
        <v>0.74</v>
      </c>
      <c r="F70" s="4">
        <v>0.79</v>
      </c>
      <c r="G70" s="4">
        <v>0.88</v>
      </c>
      <c r="H70" s="4">
        <v>0.99</v>
      </c>
      <c r="I70" s="4">
        <v>1.1100000000000001</v>
      </c>
      <c r="J70" s="4">
        <v>1.23</v>
      </c>
      <c r="K70" s="5">
        <v>1.3</v>
      </c>
      <c r="L70" s="4">
        <v>1.36</v>
      </c>
      <c r="M70" s="4">
        <v>1.44</v>
      </c>
      <c r="N70" s="4">
        <v>1.5</v>
      </c>
      <c r="O70" s="4">
        <v>1.57</v>
      </c>
      <c r="P70" s="4">
        <v>1.61</v>
      </c>
    </row>
    <row r="71" spans="1:16" x14ac:dyDescent="0.35">
      <c r="A71" s="3">
        <v>69</v>
      </c>
      <c r="B71" s="4">
        <v>0.62</v>
      </c>
      <c r="C71" s="4">
        <v>0.65</v>
      </c>
      <c r="D71" s="4">
        <v>0.69</v>
      </c>
      <c r="E71" s="5">
        <v>0.74</v>
      </c>
      <c r="F71" s="4">
        <v>0.79</v>
      </c>
      <c r="G71" s="4">
        <v>0.88</v>
      </c>
      <c r="H71" s="4">
        <v>0.99</v>
      </c>
      <c r="I71" s="4">
        <v>1.1100000000000001</v>
      </c>
      <c r="J71" s="4">
        <v>1.22</v>
      </c>
      <c r="K71" s="5">
        <v>1.3</v>
      </c>
      <c r="L71" s="4">
        <v>1.36</v>
      </c>
      <c r="M71" s="4">
        <v>1.44</v>
      </c>
      <c r="N71" s="4">
        <v>1.49</v>
      </c>
      <c r="O71" s="4">
        <v>1.56</v>
      </c>
      <c r="P71" s="4">
        <v>1.61</v>
      </c>
    </row>
    <row r="72" spans="1:16" x14ac:dyDescent="0.35">
      <c r="A72" s="3">
        <v>70</v>
      </c>
      <c r="B72" s="4">
        <v>0.62</v>
      </c>
      <c r="C72" s="4">
        <v>0.65</v>
      </c>
      <c r="D72" s="4">
        <v>0.7</v>
      </c>
      <c r="E72" s="5">
        <v>0.74</v>
      </c>
      <c r="F72" s="4">
        <v>0.79</v>
      </c>
      <c r="G72" s="4">
        <v>0.88</v>
      </c>
      <c r="H72" s="4">
        <v>0.99</v>
      </c>
      <c r="I72" s="4">
        <v>1.1100000000000001</v>
      </c>
      <c r="J72" s="4">
        <v>1.22</v>
      </c>
      <c r="K72" s="5">
        <v>1.29</v>
      </c>
      <c r="L72" s="4">
        <v>1.36</v>
      </c>
      <c r="M72" s="4">
        <v>1.43</v>
      </c>
      <c r="N72" s="4">
        <v>1.49</v>
      </c>
      <c r="O72" s="4">
        <v>1.56</v>
      </c>
      <c r="P72" s="4">
        <v>1.6</v>
      </c>
    </row>
    <row r="73" spans="1:16" x14ac:dyDescent="0.35">
      <c r="A73" s="3">
        <v>71</v>
      </c>
      <c r="B73" s="4">
        <v>0.62</v>
      </c>
      <c r="C73" s="4">
        <v>0.65</v>
      </c>
      <c r="D73" s="4">
        <v>0.7</v>
      </c>
      <c r="E73" s="5">
        <v>0.74</v>
      </c>
      <c r="F73" s="4">
        <v>0.79</v>
      </c>
      <c r="G73" s="4">
        <v>0.88</v>
      </c>
      <c r="H73" s="4">
        <v>0.99</v>
      </c>
      <c r="I73" s="4">
        <v>1.1100000000000001</v>
      </c>
      <c r="J73" s="4">
        <v>1.22</v>
      </c>
      <c r="K73" s="5">
        <v>1.29</v>
      </c>
      <c r="L73" s="4">
        <v>1.35</v>
      </c>
      <c r="M73" s="4">
        <v>1.43</v>
      </c>
      <c r="N73" s="4">
        <v>1.48</v>
      </c>
      <c r="O73" s="4">
        <v>1.55</v>
      </c>
      <c r="P73" s="4">
        <v>1.6</v>
      </c>
    </row>
    <row r="74" spans="1:16" x14ac:dyDescent="0.35">
      <c r="A74" s="3">
        <v>72</v>
      </c>
      <c r="B74" s="4">
        <v>0.62</v>
      </c>
      <c r="C74" s="4">
        <v>0.65</v>
      </c>
      <c r="D74" s="4">
        <v>0.7</v>
      </c>
      <c r="E74" s="5">
        <v>0.74</v>
      </c>
      <c r="F74" s="4">
        <v>0.79</v>
      </c>
      <c r="G74" s="4">
        <v>0.88</v>
      </c>
      <c r="H74" s="4">
        <v>0.99</v>
      </c>
      <c r="I74" s="4">
        <v>1.1100000000000001</v>
      </c>
      <c r="J74" s="4">
        <v>1.22</v>
      </c>
      <c r="K74" s="5">
        <v>1.29</v>
      </c>
      <c r="L74" s="4">
        <v>1.35</v>
      </c>
      <c r="M74" s="4">
        <v>1.43</v>
      </c>
      <c r="N74" s="4">
        <v>1.48</v>
      </c>
      <c r="O74" s="4">
        <v>1.55</v>
      </c>
      <c r="P74" s="4">
        <v>1.59</v>
      </c>
    </row>
    <row r="75" spans="1:16" x14ac:dyDescent="0.35">
      <c r="A75" s="3">
        <v>73</v>
      </c>
      <c r="B75" s="4">
        <v>0.63</v>
      </c>
      <c r="C75" s="4">
        <v>0.66</v>
      </c>
      <c r="D75" s="4">
        <v>0.7</v>
      </c>
      <c r="E75" s="5">
        <v>0.74</v>
      </c>
      <c r="F75" s="4">
        <v>0.79</v>
      </c>
      <c r="G75" s="4">
        <v>0.88</v>
      </c>
      <c r="H75" s="4">
        <v>0.99</v>
      </c>
      <c r="I75" s="4">
        <v>1.1100000000000001</v>
      </c>
      <c r="J75" s="4">
        <v>1.22</v>
      </c>
      <c r="K75" s="5">
        <v>1.29</v>
      </c>
      <c r="L75" s="4">
        <v>1.35</v>
      </c>
      <c r="M75" s="4">
        <v>1.42</v>
      </c>
      <c r="N75" s="4">
        <v>1.48</v>
      </c>
      <c r="O75" s="4">
        <v>1.54</v>
      </c>
      <c r="P75" s="4">
        <v>1.59</v>
      </c>
    </row>
    <row r="76" spans="1:16" x14ac:dyDescent="0.35">
      <c r="A76" s="3">
        <v>74</v>
      </c>
      <c r="B76" s="4">
        <v>0.63</v>
      </c>
      <c r="C76" s="4">
        <v>0.66</v>
      </c>
      <c r="D76" s="4">
        <v>0.7</v>
      </c>
      <c r="E76" s="5">
        <v>0.75</v>
      </c>
      <c r="F76" s="4">
        <v>0.8</v>
      </c>
      <c r="G76" s="4">
        <v>0.88</v>
      </c>
      <c r="H76" s="4">
        <v>0.99</v>
      </c>
      <c r="I76" s="4">
        <v>1.1100000000000001</v>
      </c>
      <c r="J76" s="4">
        <v>1.22</v>
      </c>
      <c r="K76" s="5">
        <v>1.28</v>
      </c>
      <c r="L76" s="4">
        <v>1.35</v>
      </c>
      <c r="M76" s="4">
        <v>1.42</v>
      </c>
      <c r="N76" s="4">
        <v>1.47</v>
      </c>
      <c r="O76" s="4">
        <v>1.54</v>
      </c>
      <c r="P76" s="4">
        <v>1.59</v>
      </c>
    </row>
    <row r="77" spans="1:16" x14ac:dyDescent="0.35">
      <c r="A77" s="3">
        <v>75</v>
      </c>
      <c r="B77" s="4">
        <v>0.63</v>
      </c>
      <c r="C77" s="4">
        <v>0.66</v>
      </c>
      <c r="D77" s="4">
        <v>0.71</v>
      </c>
      <c r="E77" s="5">
        <v>0.75</v>
      </c>
      <c r="F77" s="4">
        <v>0.8</v>
      </c>
      <c r="G77" s="4">
        <v>0.89</v>
      </c>
      <c r="H77" s="4">
        <v>0.99</v>
      </c>
      <c r="I77" s="4">
        <v>1.1000000000000001</v>
      </c>
      <c r="J77" s="4">
        <v>1.21</v>
      </c>
      <c r="K77" s="5">
        <v>1.28</v>
      </c>
      <c r="L77" s="4">
        <v>1.34</v>
      </c>
      <c r="M77" s="4">
        <v>1.42</v>
      </c>
      <c r="N77" s="4">
        <v>1.47</v>
      </c>
      <c r="O77" s="4">
        <v>1.54</v>
      </c>
      <c r="P77" s="4">
        <v>1.58</v>
      </c>
    </row>
    <row r="78" spans="1:16" x14ac:dyDescent="0.35">
      <c r="A78" s="3">
        <v>76</v>
      </c>
      <c r="B78" s="4">
        <v>0.63</v>
      </c>
      <c r="C78" s="4">
        <v>0.66</v>
      </c>
      <c r="D78" s="4">
        <v>0.71</v>
      </c>
      <c r="E78" s="5">
        <v>0.75</v>
      </c>
      <c r="F78" s="4">
        <v>0.8</v>
      </c>
      <c r="G78" s="4">
        <v>0.89</v>
      </c>
      <c r="H78" s="4">
        <v>0.99</v>
      </c>
      <c r="I78" s="4">
        <v>1.1000000000000001</v>
      </c>
      <c r="J78" s="4">
        <v>1.21</v>
      </c>
      <c r="K78" s="5">
        <v>1.28</v>
      </c>
      <c r="L78" s="4">
        <v>1.34</v>
      </c>
      <c r="M78" s="4">
        <v>1.42</v>
      </c>
      <c r="N78" s="4">
        <v>1.47</v>
      </c>
      <c r="O78" s="4">
        <v>1.53</v>
      </c>
      <c r="P78" s="4">
        <v>1.58</v>
      </c>
    </row>
    <row r="79" spans="1:16" x14ac:dyDescent="0.35">
      <c r="A79" s="3">
        <v>77</v>
      </c>
      <c r="B79" s="4">
        <v>0.63</v>
      </c>
      <c r="C79" s="4">
        <v>0.66</v>
      </c>
      <c r="D79" s="4">
        <v>0.71</v>
      </c>
      <c r="E79" s="5">
        <v>0.75</v>
      </c>
      <c r="F79" s="4">
        <v>0.8</v>
      </c>
      <c r="G79" s="4">
        <v>0.89</v>
      </c>
      <c r="H79" s="4">
        <v>0.99</v>
      </c>
      <c r="I79" s="4">
        <v>1.1000000000000001</v>
      </c>
      <c r="J79" s="4">
        <v>1.21</v>
      </c>
      <c r="K79" s="5">
        <v>1.28</v>
      </c>
      <c r="L79" s="4">
        <v>1.34</v>
      </c>
      <c r="M79" s="4">
        <v>1.41</v>
      </c>
      <c r="N79" s="4">
        <v>1.46</v>
      </c>
      <c r="O79" s="4">
        <v>1.53</v>
      </c>
      <c r="P79" s="4">
        <v>1.57</v>
      </c>
    </row>
    <row r="80" spans="1:16" x14ac:dyDescent="0.35">
      <c r="A80" s="3">
        <v>78</v>
      </c>
      <c r="B80" s="4">
        <v>0.64</v>
      </c>
      <c r="C80" s="4">
        <v>0.67</v>
      </c>
      <c r="D80" s="4">
        <v>0.71</v>
      </c>
      <c r="E80" s="5">
        <v>0.75</v>
      </c>
      <c r="F80" s="4">
        <v>0.8</v>
      </c>
      <c r="G80" s="4">
        <v>0.89</v>
      </c>
      <c r="H80" s="4">
        <v>0.99</v>
      </c>
      <c r="I80" s="4">
        <v>1.1000000000000001</v>
      </c>
      <c r="J80" s="4">
        <v>1.21</v>
      </c>
      <c r="K80" s="5">
        <v>1.28</v>
      </c>
      <c r="L80" s="4">
        <v>1.34</v>
      </c>
      <c r="M80" s="4">
        <v>1.41</v>
      </c>
      <c r="N80" s="4">
        <v>1.46</v>
      </c>
      <c r="O80" s="4">
        <v>1.52</v>
      </c>
      <c r="P80" s="4">
        <v>1.57</v>
      </c>
    </row>
    <row r="81" spans="1:16" x14ac:dyDescent="0.35">
      <c r="A81" s="3">
        <v>79</v>
      </c>
      <c r="B81" s="4">
        <v>0.64</v>
      </c>
      <c r="C81" s="4">
        <v>0.67</v>
      </c>
      <c r="D81" s="4">
        <v>0.71</v>
      </c>
      <c r="E81" s="5">
        <v>0.75</v>
      </c>
      <c r="F81" s="4">
        <v>0.8</v>
      </c>
      <c r="G81" s="4">
        <v>0.89</v>
      </c>
      <c r="H81" s="4">
        <v>0.99</v>
      </c>
      <c r="I81" s="4">
        <v>1.1000000000000001</v>
      </c>
      <c r="J81" s="4">
        <v>1.21</v>
      </c>
      <c r="K81" s="5">
        <v>1.28</v>
      </c>
      <c r="L81" s="4">
        <v>1.34</v>
      </c>
      <c r="M81" s="4">
        <v>1.41</v>
      </c>
      <c r="N81" s="4">
        <v>1.46</v>
      </c>
      <c r="O81" s="4">
        <v>1.52</v>
      </c>
      <c r="P81" s="4">
        <v>1.56</v>
      </c>
    </row>
    <row r="82" spans="1:16" x14ac:dyDescent="0.35">
      <c r="A82" s="3">
        <v>80</v>
      </c>
      <c r="B82" s="4">
        <v>0.64</v>
      </c>
      <c r="C82" s="4">
        <v>0.67</v>
      </c>
      <c r="D82" s="4">
        <v>0.71</v>
      </c>
      <c r="E82" s="5">
        <v>0.75</v>
      </c>
      <c r="F82" s="4">
        <v>0.8</v>
      </c>
      <c r="G82" s="4">
        <v>0.89</v>
      </c>
      <c r="H82" s="4">
        <v>0.99</v>
      </c>
      <c r="I82" s="4">
        <v>1.1000000000000001</v>
      </c>
      <c r="J82" s="4">
        <v>1.21</v>
      </c>
      <c r="K82" s="5">
        <v>1.27</v>
      </c>
      <c r="L82" s="4">
        <v>1.33</v>
      </c>
      <c r="M82" s="4">
        <v>1.4</v>
      </c>
      <c r="N82" s="4">
        <v>1.45</v>
      </c>
      <c r="O82" s="4">
        <v>1.52</v>
      </c>
      <c r="P82" s="4">
        <v>1.56</v>
      </c>
    </row>
    <row r="83" spans="1:16" x14ac:dyDescent="0.35">
      <c r="A83" s="3">
        <v>81</v>
      </c>
      <c r="B83" s="4">
        <v>0.64</v>
      </c>
      <c r="C83" s="4">
        <v>0.67</v>
      </c>
      <c r="D83" s="4">
        <v>0.72</v>
      </c>
      <c r="E83" s="5">
        <v>0.76</v>
      </c>
      <c r="F83" s="4">
        <v>0.8</v>
      </c>
      <c r="G83" s="4">
        <v>0.89</v>
      </c>
      <c r="H83" s="4">
        <v>0.99</v>
      </c>
      <c r="I83" s="4">
        <v>1.1000000000000001</v>
      </c>
      <c r="J83" s="4">
        <v>1.21</v>
      </c>
      <c r="K83" s="5">
        <v>1.27</v>
      </c>
      <c r="L83" s="4">
        <v>1.33</v>
      </c>
      <c r="M83" s="4">
        <v>1.4</v>
      </c>
      <c r="N83" s="4">
        <v>1.45</v>
      </c>
      <c r="O83" s="4">
        <v>1.51</v>
      </c>
      <c r="P83" s="4">
        <v>1.56</v>
      </c>
    </row>
    <row r="84" spans="1:16" x14ac:dyDescent="0.35">
      <c r="A84" s="3">
        <v>82</v>
      </c>
      <c r="B84" s="4">
        <v>0.64</v>
      </c>
      <c r="C84" s="4">
        <v>0.67</v>
      </c>
      <c r="D84" s="4">
        <v>0.72</v>
      </c>
      <c r="E84" s="5">
        <v>0.76</v>
      </c>
      <c r="F84" s="4">
        <v>0.81</v>
      </c>
      <c r="G84" s="4">
        <v>0.89</v>
      </c>
      <c r="H84" s="4">
        <v>0.99</v>
      </c>
      <c r="I84" s="4">
        <v>1.1000000000000001</v>
      </c>
      <c r="J84" s="4">
        <v>1.2</v>
      </c>
      <c r="K84" s="5">
        <v>1.27</v>
      </c>
      <c r="L84" s="4">
        <v>1.33</v>
      </c>
      <c r="M84" s="4">
        <v>1.4</v>
      </c>
      <c r="N84" s="4">
        <v>1.45</v>
      </c>
      <c r="O84" s="4">
        <v>1.51</v>
      </c>
      <c r="P84" s="4">
        <v>1.55</v>
      </c>
    </row>
    <row r="85" spans="1:16" x14ac:dyDescent="0.35">
      <c r="A85" s="3">
        <v>83</v>
      </c>
      <c r="B85" s="4">
        <v>0.65</v>
      </c>
      <c r="C85" s="4">
        <v>0.67</v>
      </c>
      <c r="D85" s="4">
        <v>0.72</v>
      </c>
      <c r="E85" s="5">
        <v>0.76</v>
      </c>
      <c r="F85" s="4">
        <v>0.81</v>
      </c>
      <c r="G85" s="4">
        <v>0.89</v>
      </c>
      <c r="H85" s="4">
        <v>0.99</v>
      </c>
      <c r="I85" s="4">
        <v>1.1000000000000001</v>
      </c>
      <c r="J85" s="4">
        <v>1.2</v>
      </c>
      <c r="K85" s="5">
        <v>1.27</v>
      </c>
      <c r="L85" s="4">
        <v>1.33</v>
      </c>
      <c r="M85" s="4">
        <v>1.4</v>
      </c>
      <c r="N85" s="4">
        <v>1.44</v>
      </c>
      <c r="O85" s="4">
        <v>1.51</v>
      </c>
      <c r="P85" s="4">
        <v>1.55</v>
      </c>
    </row>
    <row r="86" spans="1:16" x14ac:dyDescent="0.35">
      <c r="A86" s="3">
        <v>84</v>
      </c>
      <c r="B86" s="4">
        <v>0.65</v>
      </c>
      <c r="C86" s="4">
        <v>0.68</v>
      </c>
      <c r="D86" s="4">
        <v>0.72</v>
      </c>
      <c r="E86" s="5">
        <v>0.76</v>
      </c>
      <c r="F86" s="4">
        <v>0.81</v>
      </c>
      <c r="G86" s="4">
        <v>0.89</v>
      </c>
      <c r="H86" s="4">
        <v>0.99</v>
      </c>
      <c r="I86" s="4">
        <v>1.1000000000000001</v>
      </c>
      <c r="J86" s="4">
        <v>1.2</v>
      </c>
      <c r="K86" s="5">
        <v>1.27</v>
      </c>
      <c r="L86" s="4">
        <v>1.32</v>
      </c>
      <c r="M86" s="4">
        <v>1.39</v>
      </c>
      <c r="N86" s="4">
        <v>1.44</v>
      </c>
      <c r="O86" s="4">
        <v>1.5</v>
      </c>
      <c r="P86" s="4">
        <v>1.55</v>
      </c>
    </row>
    <row r="87" spans="1:16" x14ac:dyDescent="0.35">
      <c r="A87" s="3">
        <v>85</v>
      </c>
      <c r="B87" s="4">
        <v>0.65</v>
      </c>
      <c r="C87" s="4">
        <v>0.68</v>
      </c>
      <c r="D87" s="4">
        <v>0.72</v>
      </c>
      <c r="E87" s="5">
        <v>0.76</v>
      </c>
      <c r="F87" s="4">
        <v>0.81</v>
      </c>
      <c r="G87" s="4">
        <v>0.89</v>
      </c>
      <c r="H87" s="4">
        <v>0.99</v>
      </c>
      <c r="I87" s="4">
        <v>1.1000000000000001</v>
      </c>
      <c r="J87" s="4">
        <v>1.2</v>
      </c>
      <c r="K87" s="5">
        <v>1.26</v>
      </c>
      <c r="L87" s="4">
        <v>1.32</v>
      </c>
      <c r="M87" s="4">
        <v>1.39</v>
      </c>
      <c r="N87" s="4">
        <v>1.44</v>
      </c>
      <c r="O87" s="4">
        <v>1.5</v>
      </c>
      <c r="P87" s="4">
        <v>1.54</v>
      </c>
    </row>
    <row r="88" spans="1:16" x14ac:dyDescent="0.35">
      <c r="A88" s="3">
        <v>86</v>
      </c>
      <c r="B88" s="4">
        <v>0.65</v>
      </c>
      <c r="C88" s="4">
        <v>0.68</v>
      </c>
      <c r="D88" s="4">
        <v>0.72</v>
      </c>
      <c r="E88" s="5">
        <v>0.76</v>
      </c>
      <c r="F88" s="4">
        <v>0.81</v>
      </c>
      <c r="G88" s="4">
        <v>0.89</v>
      </c>
      <c r="H88" s="4">
        <v>0.99</v>
      </c>
      <c r="I88" s="4">
        <v>1.1000000000000001</v>
      </c>
      <c r="J88" s="4">
        <v>1.2</v>
      </c>
      <c r="K88" s="5">
        <v>1.26</v>
      </c>
      <c r="L88" s="4">
        <v>1.32</v>
      </c>
      <c r="M88" s="4">
        <v>1.39</v>
      </c>
      <c r="N88" s="4">
        <v>1.44</v>
      </c>
      <c r="O88" s="4">
        <v>1.5</v>
      </c>
      <c r="P88" s="4">
        <v>1.54</v>
      </c>
    </row>
    <row r="89" spans="1:16" x14ac:dyDescent="0.35">
      <c r="A89" s="3">
        <v>87</v>
      </c>
      <c r="B89" s="4">
        <v>0.65</v>
      </c>
      <c r="C89" s="4">
        <v>0.68</v>
      </c>
      <c r="D89" s="4">
        <v>0.73</v>
      </c>
      <c r="E89" s="5">
        <v>0.76</v>
      </c>
      <c r="F89" s="4">
        <v>0.81</v>
      </c>
      <c r="G89" s="4">
        <v>0.89</v>
      </c>
      <c r="H89" s="4">
        <v>0.99</v>
      </c>
      <c r="I89" s="4">
        <v>1.1000000000000001</v>
      </c>
      <c r="J89" s="4">
        <v>1.2</v>
      </c>
      <c r="K89" s="5">
        <v>1.26</v>
      </c>
      <c r="L89" s="4">
        <v>1.32</v>
      </c>
      <c r="M89" s="4">
        <v>1.39</v>
      </c>
      <c r="N89" s="4">
        <v>1.43</v>
      </c>
      <c r="O89" s="4">
        <v>1.49</v>
      </c>
      <c r="P89" s="4">
        <v>1.53</v>
      </c>
    </row>
    <row r="90" spans="1:16" x14ac:dyDescent="0.35">
      <c r="A90" s="3">
        <v>88</v>
      </c>
      <c r="B90" s="4">
        <v>0.65</v>
      </c>
      <c r="C90" s="4">
        <v>0.68</v>
      </c>
      <c r="D90" s="4">
        <v>0.73</v>
      </c>
      <c r="E90" s="5">
        <v>0.77</v>
      </c>
      <c r="F90" s="4">
        <v>0.81</v>
      </c>
      <c r="G90" s="4">
        <v>0.89</v>
      </c>
      <c r="H90" s="4">
        <v>0.99</v>
      </c>
      <c r="I90" s="4">
        <v>1.1000000000000001</v>
      </c>
      <c r="J90" s="4">
        <v>1.2</v>
      </c>
      <c r="K90" s="5">
        <v>1.26</v>
      </c>
      <c r="L90" s="4">
        <v>1.32</v>
      </c>
      <c r="M90" s="4">
        <v>1.38</v>
      </c>
      <c r="N90" s="4">
        <v>1.43</v>
      </c>
      <c r="O90" s="4">
        <v>1.49</v>
      </c>
      <c r="P90" s="4">
        <v>1.53</v>
      </c>
    </row>
    <row r="91" spans="1:16" x14ac:dyDescent="0.35">
      <c r="A91" s="3">
        <v>89</v>
      </c>
      <c r="B91" s="4">
        <v>0.66</v>
      </c>
      <c r="C91" s="4">
        <v>0.68</v>
      </c>
      <c r="D91" s="4">
        <v>0.73</v>
      </c>
      <c r="E91" s="5">
        <v>0.77</v>
      </c>
      <c r="F91" s="4">
        <v>0.81</v>
      </c>
      <c r="G91" s="4">
        <v>0.9</v>
      </c>
      <c r="H91" s="4">
        <v>0.99</v>
      </c>
      <c r="I91" s="4">
        <v>1.1000000000000001</v>
      </c>
      <c r="J91" s="4">
        <v>1.2</v>
      </c>
      <c r="K91" s="5">
        <v>1.26</v>
      </c>
      <c r="L91" s="4">
        <v>1.31</v>
      </c>
      <c r="M91" s="4">
        <v>1.38</v>
      </c>
      <c r="N91" s="4">
        <v>1.43</v>
      </c>
      <c r="O91" s="4">
        <v>1.49</v>
      </c>
      <c r="P91" s="4">
        <v>1.53</v>
      </c>
    </row>
    <row r="92" spans="1:16" x14ac:dyDescent="0.35">
      <c r="A92" s="3">
        <v>90</v>
      </c>
      <c r="B92" s="4">
        <v>0.66</v>
      </c>
      <c r="C92" s="4">
        <v>0.69</v>
      </c>
      <c r="D92" s="4">
        <v>0.73</v>
      </c>
      <c r="E92" s="5">
        <v>0.77</v>
      </c>
      <c r="F92" s="4">
        <v>0.81</v>
      </c>
      <c r="G92" s="4">
        <v>0.9</v>
      </c>
      <c r="H92" s="4">
        <v>0.99</v>
      </c>
      <c r="I92" s="4">
        <v>1.1000000000000001</v>
      </c>
      <c r="J92" s="4">
        <v>1.2</v>
      </c>
      <c r="K92" s="5">
        <v>1.26</v>
      </c>
      <c r="L92" s="4">
        <v>1.31</v>
      </c>
      <c r="M92" s="4">
        <v>1.38</v>
      </c>
      <c r="N92" s="4">
        <v>1.43</v>
      </c>
      <c r="O92" s="4">
        <v>1.48</v>
      </c>
      <c r="P92" s="4">
        <v>1.52</v>
      </c>
    </row>
    <row r="93" spans="1:16" x14ac:dyDescent="0.35">
      <c r="A93" s="3">
        <v>91</v>
      </c>
      <c r="B93" s="4">
        <v>0.66</v>
      </c>
      <c r="C93" s="4">
        <v>0.69</v>
      </c>
      <c r="D93" s="4">
        <v>0.73</v>
      </c>
      <c r="E93" s="5">
        <v>0.77</v>
      </c>
      <c r="F93" s="4">
        <v>0.82</v>
      </c>
      <c r="G93" s="4">
        <v>0.9</v>
      </c>
      <c r="H93" s="4">
        <v>0.99</v>
      </c>
      <c r="I93" s="4">
        <v>1.1000000000000001</v>
      </c>
      <c r="J93" s="4">
        <v>1.19</v>
      </c>
      <c r="K93" s="5">
        <v>1.26</v>
      </c>
      <c r="L93" s="4">
        <v>1.31</v>
      </c>
      <c r="M93" s="4">
        <v>1.38</v>
      </c>
      <c r="N93" s="4">
        <v>1.42</v>
      </c>
      <c r="O93" s="4">
        <v>1.48</v>
      </c>
      <c r="P93" s="4">
        <v>1.52</v>
      </c>
    </row>
    <row r="94" spans="1:16" x14ac:dyDescent="0.35">
      <c r="A94" s="3">
        <v>92</v>
      </c>
      <c r="B94" s="4">
        <v>0.66</v>
      </c>
      <c r="C94" s="4">
        <v>0.69</v>
      </c>
      <c r="D94" s="4">
        <v>0.73</v>
      </c>
      <c r="E94" s="5">
        <v>0.77</v>
      </c>
      <c r="F94" s="4">
        <v>0.82</v>
      </c>
      <c r="G94" s="4">
        <v>0.9</v>
      </c>
      <c r="H94" s="4">
        <v>0.99</v>
      </c>
      <c r="I94" s="4">
        <v>1.1000000000000001</v>
      </c>
      <c r="J94" s="4">
        <v>1.19</v>
      </c>
      <c r="K94" s="5">
        <v>1.25</v>
      </c>
      <c r="L94" s="4">
        <v>1.31</v>
      </c>
      <c r="M94" s="4">
        <v>1.37</v>
      </c>
      <c r="N94" s="4">
        <v>1.42</v>
      </c>
      <c r="O94" s="4">
        <v>1.48</v>
      </c>
      <c r="P94" s="4">
        <v>1.52</v>
      </c>
    </row>
    <row r="95" spans="1:16" x14ac:dyDescent="0.35">
      <c r="A95" s="3">
        <v>93</v>
      </c>
      <c r="B95" s="4">
        <v>0.66</v>
      </c>
      <c r="C95" s="4">
        <v>0.69</v>
      </c>
      <c r="D95" s="4">
        <v>0.73</v>
      </c>
      <c r="E95" s="5">
        <v>0.77</v>
      </c>
      <c r="F95" s="4">
        <v>0.82</v>
      </c>
      <c r="G95" s="4">
        <v>0.9</v>
      </c>
      <c r="H95" s="4">
        <v>0.99</v>
      </c>
      <c r="I95" s="4">
        <v>1.0900000000000001</v>
      </c>
      <c r="J95" s="4">
        <v>1.19</v>
      </c>
      <c r="K95" s="5">
        <v>1.25</v>
      </c>
      <c r="L95" s="4">
        <v>1.31</v>
      </c>
      <c r="M95" s="4">
        <v>1.37</v>
      </c>
      <c r="N95" s="4">
        <v>1.42</v>
      </c>
      <c r="O95" s="4">
        <v>1.47</v>
      </c>
      <c r="P95" s="4">
        <v>1.51</v>
      </c>
    </row>
    <row r="96" spans="1:16" x14ac:dyDescent="0.35">
      <c r="A96" s="3">
        <v>94</v>
      </c>
      <c r="B96" s="4">
        <v>0.66</v>
      </c>
      <c r="C96" s="4">
        <v>0.69</v>
      </c>
      <c r="D96" s="4">
        <v>0.73</v>
      </c>
      <c r="E96" s="5">
        <v>0.77</v>
      </c>
      <c r="F96" s="4">
        <v>0.82</v>
      </c>
      <c r="G96" s="4">
        <v>0.9</v>
      </c>
      <c r="H96" s="4">
        <v>0.99</v>
      </c>
      <c r="I96" s="4">
        <v>1.0900000000000001</v>
      </c>
      <c r="J96" s="4">
        <v>1.19</v>
      </c>
      <c r="K96" s="5">
        <v>1.25</v>
      </c>
      <c r="L96" s="4">
        <v>1.31</v>
      </c>
      <c r="M96" s="4">
        <v>1.37</v>
      </c>
      <c r="N96" s="4">
        <v>1.42</v>
      </c>
      <c r="O96" s="4">
        <v>1.47</v>
      </c>
      <c r="P96" s="4">
        <v>1.51</v>
      </c>
    </row>
    <row r="97" spans="1:16" x14ac:dyDescent="0.35">
      <c r="A97" s="3">
        <v>95</v>
      </c>
      <c r="B97" s="4">
        <v>0.67</v>
      </c>
      <c r="C97" s="4">
        <v>0.69</v>
      </c>
      <c r="D97" s="4">
        <v>0.74</v>
      </c>
      <c r="E97" s="5">
        <v>0.77</v>
      </c>
      <c r="F97" s="4">
        <v>0.82</v>
      </c>
      <c r="G97" s="4">
        <v>0.9</v>
      </c>
      <c r="H97" s="4">
        <v>0.99</v>
      </c>
      <c r="I97" s="4">
        <v>1.0900000000000001</v>
      </c>
      <c r="J97" s="4">
        <v>1.19</v>
      </c>
      <c r="K97" s="5">
        <v>1.25</v>
      </c>
      <c r="L97" s="4">
        <v>1.3</v>
      </c>
      <c r="M97" s="4">
        <v>1.37</v>
      </c>
      <c r="N97" s="4">
        <v>1.41</v>
      </c>
      <c r="O97" s="4">
        <v>1.47</v>
      </c>
      <c r="P97" s="4">
        <v>1.51</v>
      </c>
    </row>
    <row r="98" spans="1:16" x14ac:dyDescent="0.35">
      <c r="A98" s="3">
        <v>96</v>
      </c>
      <c r="B98" s="4">
        <v>0.67</v>
      </c>
      <c r="C98" s="4">
        <v>0.7</v>
      </c>
      <c r="D98" s="4">
        <v>0.74</v>
      </c>
      <c r="E98" s="5">
        <v>0.78</v>
      </c>
      <c r="F98" s="4">
        <v>0.82</v>
      </c>
      <c r="G98" s="4">
        <v>0.9</v>
      </c>
      <c r="H98" s="4">
        <v>0.99</v>
      </c>
      <c r="I98" s="4">
        <v>1.0900000000000001</v>
      </c>
      <c r="J98" s="4">
        <v>1.19</v>
      </c>
      <c r="K98" s="5">
        <v>1.25</v>
      </c>
      <c r="L98" s="4">
        <v>1.3</v>
      </c>
      <c r="M98" s="4">
        <v>1.37</v>
      </c>
      <c r="N98" s="4">
        <v>1.41</v>
      </c>
      <c r="O98" s="4">
        <v>1.47</v>
      </c>
      <c r="P98" s="4">
        <v>1.51</v>
      </c>
    </row>
    <row r="99" spans="1:16" x14ac:dyDescent="0.35">
      <c r="A99" s="3">
        <v>97</v>
      </c>
      <c r="B99" s="4">
        <v>0.67</v>
      </c>
      <c r="C99" s="4">
        <v>0.7</v>
      </c>
      <c r="D99" s="4">
        <v>0.74</v>
      </c>
      <c r="E99" s="5">
        <v>0.78</v>
      </c>
      <c r="F99" s="4">
        <v>0.82</v>
      </c>
      <c r="G99" s="4">
        <v>0.9</v>
      </c>
      <c r="H99" s="4">
        <v>0.99</v>
      </c>
      <c r="I99" s="4">
        <v>1.0900000000000001</v>
      </c>
      <c r="J99" s="4">
        <v>1.19</v>
      </c>
      <c r="K99" s="5">
        <v>1.25</v>
      </c>
      <c r="L99" s="4">
        <v>1.3</v>
      </c>
      <c r="M99" s="4">
        <v>1.36</v>
      </c>
      <c r="N99" s="4">
        <v>1.41</v>
      </c>
      <c r="O99" s="4">
        <v>1.46</v>
      </c>
      <c r="P99" s="4">
        <v>1.5</v>
      </c>
    </row>
    <row r="100" spans="1:16" x14ac:dyDescent="0.35">
      <c r="A100" s="3">
        <v>98</v>
      </c>
      <c r="B100" s="4">
        <v>0.67</v>
      </c>
      <c r="C100" s="4">
        <v>0.7</v>
      </c>
      <c r="D100" s="4">
        <v>0.74</v>
      </c>
      <c r="E100" s="5">
        <v>0.78</v>
      </c>
      <c r="F100" s="4">
        <v>0.82</v>
      </c>
      <c r="G100" s="4">
        <v>0.9</v>
      </c>
      <c r="H100" s="4">
        <v>0.99</v>
      </c>
      <c r="I100" s="4">
        <v>1.0900000000000001</v>
      </c>
      <c r="J100" s="4">
        <v>1.19</v>
      </c>
      <c r="K100" s="5">
        <v>1.25</v>
      </c>
      <c r="L100" s="4">
        <v>1.3</v>
      </c>
      <c r="M100" s="4">
        <v>1.36</v>
      </c>
      <c r="N100" s="4">
        <v>1.41</v>
      </c>
      <c r="O100" s="4">
        <v>1.46</v>
      </c>
      <c r="P100" s="4">
        <v>1.5</v>
      </c>
    </row>
    <row r="101" spans="1:16" x14ac:dyDescent="0.35">
      <c r="A101" s="3">
        <v>99</v>
      </c>
      <c r="B101" s="4">
        <v>0.67</v>
      </c>
      <c r="C101" s="4">
        <v>0.7</v>
      </c>
      <c r="D101" s="4">
        <v>0.74</v>
      </c>
      <c r="E101" s="5">
        <v>0.78</v>
      </c>
      <c r="F101" s="4">
        <v>0.82</v>
      </c>
      <c r="G101" s="4">
        <v>0.9</v>
      </c>
      <c r="H101" s="4">
        <v>0.99</v>
      </c>
      <c r="I101" s="4">
        <v>1.0900000000000001</v>
      </c>
      <c r="J101" s="4">
        <v>1.19</v>
      </c>
      <c r="K101" s="5">
        <v>1.24</v>
      </c>
      <c r="L101" s="4">
        <v>1.3</v>
      </c>
      <c r="M101" s="4">
        <v>1.36</v>
      </c>
      <c r="N101" s="4">
        <v>1.4</v>
      </c>
      <c r="O101" s="4">
        <v>1.46</v>
      </c>
      <c r="P101" s="4">
        <v>1.5</v>
      </c>
    </row>
    <row r="102" spans="1:16" x14ac:dyDescent="0.35">
      <c r="A102" s="3">
        <v>100</v>
      </c>
      <c r="B102" s="4">
        <v>0.67</v>
      </c>
      <c r="C102" s="4">
        <v>0.7</v>
      </c>
      <c r="D102" s="4">
        <v>0.74</v>
      </c>
      <c r="E102" s="4">
        <v>0.78</v>
      </c>
      <c r="F102" s="4">
        <v>0.82</v>
      </c>
      <c r="G102" s="4">
        <v>0.9</v>
      </c>
      <c r="H102" s="4">
        <v>0.99</v>
      </c>
      <c r="I102" s="4">
        <v>1.0900000000000001</v>
      </c>
      <c r="J102" s="4">
        <v>1.18</v>
      </c>
      <c r="K102" s="4">
        <v>1.24</v>
      </c>
      <c r="L102" s="4">
        <v>1.3</v>
      </c>
      <c r="M102" s="4">
        <v>1.36</v>
      </c>
      <c r="N102" s="4">
        <v>1.4</v>
      </c>
      <c r="O102" s="4">
        <v>1.46</v>
      </c>
      <c r="P102" s="4">
        <v>1.49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Lectura</vt:lpstr>
      <vt:lpstr>Datos</vt:lpstr>
      <vt:lpstr>Cálculos</vt:lpstr>
      <vt:lpstr>Chi2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Guevara</dc:creator>
  <cp:lastModifiedBy>Pierina Milla</cp:lastModifiedBy>
  <dcterms:created xsi:type="dcterms:W3CDTF">2019-11-06T17:52:39Z</dcterms:created>
  <dcterms:modified xsi:type="dcterms:W3CDTF">2023-11-13T18:41:29Z</dcterms:modified>
</cp:coreProperties>
</file>