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flos\Documents\Università\KTH\Energy Storage\Project\"/>
    </mc:Choice>
  </mc:AlternateContent>
  <xr:revisionPtr revIDLastSave="0" documentId="13_ncr:1_{156A5981-33A1-4227-A3B5-945BB0362D42}" xr6:coauthVersionLast="47" xr6:coauthVersionMax="47" xr10:uidLastSave="{00000000-0000-0000-0000-000000000000}"/>
  <bookViews>
    <workbookView xWindow="-108" yWindow="-108" windowWidth="23256" windowHeight="13176" activeTab="4" xr2:uid="{2D961039-3EBD-4C75-A3D9-F63947133707}"/>
  </bookViews>
  <sheets>
    <sheet name="Office" sheetId="10" r:id="rId1"/>
    <sheet name="Thermodynamics" sheetId="1" r:id="rId2"/>
    <sheet name="Costs" sheetId="8" r:id="rId3"/>
    <sheet name="Foglio7" sheetId="7" r:id="rId4"/>
    <sheet name="Electricity Prices" sheetId="11" r:id="rId5"/>
    <sheet name="Temp_Sat" sheetId="5" r:id="rId6"/>
    <sheet name="Press_Sat" sheetId="4" r:id="rId7"/>
  </sheets>
  <definedNames>
    <definedName name="area_evap">Costs!$B$5</definedName>
    <definedName name="eff_pump">Costs!$B$3</definedName>
    <definedName name="Power_pump">Costs!$B$2</definedName>
    <definedName name="vol_stg">Costs!$B$4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8" l="1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19" i="8"/>
  <c r="C18" i="8"/>
  <c r="B12" i="8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F148" i="10"/>
  <c r="F149" i="10" s="1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B149" i="10"/>
  <c r="P149" i="10" s="1"/>
  <c r="C149" i="10"/>
  <c r="W149" i="10" s="1"/>
  <c r="D149" i="10"/>
  <c r="E149" i="10"/>
  <c r="G149" i="10"/>
  <c r="H149" i="10"/>
  <c r="I149" i="10"/>
  <c r="J149" i="10"/>
  <c r="K149" i="10"/>
  <c r="L149" i="10"/>
  <c r="M149" i="10"/>
  <c r="N149" i="10"/>
  <c r="O149" i="10"/>
  <c r="Q149" i="10"/>
  <c r="R149" i="10"/>
  <c r="S149" i="10"/>
  <c r="T149" i="10"/>
  <c r="U149" i="10"/>
  <c r="V149" i="10"/>
  <c r="B14" i="8" l="1"/>
  <c r="E14" i="1"/>
  <c r="B15" i="1"/>
  <c r="E15" i="1" s="1"/>
  <c r="B14" i="1"/>
  <c r="B12" i="1"/>
  <c r="B20" i="1"/>
  <c r="B13" i="1"/>
  <c r="E20" i="1" s="1"/>
  <c r="H4" i="5"/>
  <c r="K4" i="5"/>
  <c r="H5" i="5"/>
  <c r="K5" i="5"/>
  <c r="H6" i="5"/>
  <c r="K6" i="5"/>
  <c r="H7" i="5"/>
  <c r="K7" i="5"/>
  <c r="H8" i="5"/>
  <c r="K8" i="5"/>
  <c r="H9" i="5"/>
  <c r="K9" i="5"/>
  <c r="H10" i="5"/>
  <c r="K10" i="5"/>
  <c r="H11" i="5"/>
  <c r="K11" i="5"/>
  <c r="H12" i="5"/>
  <c r="K12" i="5"/>
  <c r="H13" i="5"/>
  <c r="K13" i="5"/>
  <c r="H14" i="5"/>
  <c r="K14" i="5"/>
  <c r="H15" i="5"/>
  <c r="K15" i="5"/>
  <c r="H16" i="5"/>
  <c r="K16" i="5"/>
  <c r="H17" i="5"/>
  <c r="K17" i="5"/>
  <c r="H18" i="5"/>
  <c r="K18" i="5"/>
  <c r="H19" i="5"/>
  <c r="K19" i="5"/>
  <c r="H20" i="5"/>
  <c r="K20" i="5"/>
  <c r="H21" i="5"/>
  <c r="K21" i="5"/>
  <c r="H22" i="5"/>
  <c r="K22" i="5"/>
  <c r="H23" i="5"/>
  <c r="K23" i="5"/>
  <c r="H24" i="5"/>
  <c r="K24" i="5"/>
  <c r="H25" i="5"/>
  <c r="K25" i="5"/>
  <c r="H26" i="5"/>
  <c r="K26" i="5"/>
  <c r="H27" i="5"/>
  <c r="K27" i="5"/>
  <c r="H28" i="5"/>
  <c r="K28" i="5"/>
  <c r="H29" i="5"/>
  <c r="K29" i="5"/>
  <c r="H30" i="5"/>
  <c r="K30" i="5"/>
  <c r="H31" i="5"/>
  <c r="K31" i="5"/>
  <c r="H32" i="5"/>
  <c r="K32" i="5"/>
  <c r="H33" i="5"/>
  <c r="K33" i="5"/>
  <c r="H34" i="5"/>
  <c r="K34" i="5"/>
  <c r="H35" i="5"/>
  <c r="K35" i="5"/>
  <c r="H36" i="5"/>
  <c r="K36" i="5"/>
  <c r="H37" i="5"/>
  <c r="K37" i="5"/>
  <c r="H38" i="5"/>
  <c r="K38" i="5"/>
  <c r="H39" i="5"/>
  <c r="K39" i="5"/>
  <c r="H40" i="5"/>
  <c r="K40" i="5"/>
  <c r="H41" i="5"/>
  <c r="K41" i="5"/>
  <c r="H42" i="5"/>
  <c r="K42" i="5"/>
  <c r="H43" i="5"/>
  <c r="K43" i="5"/>
  <c r="H44" i="5"/>
  <c r="K44" i="5"/>
  <c r="H45" i="5"/>
  <c r="K45" i="5"/>
  <c r="H46" i="5"/>
  <c r="K46" i="5"/>
  <c r="H47" i="5"/>
  <c r="K47" i="5"/>
  <c r="H48" i="5"/>
  <c r="K48" i="5"/>
  <c r="H4" i="4"/>
  <c r="K4" i="4"/>
  <c r="H5" i="4"/>
  <c r="K5" i="4"/>
  <c r="H6" i="4"/>
  <c r="K6" i="4"/>
  <c r="H7" i="4"/>
  <c r="K7" i="4"/>
  <c r="H8" i="4"/>
  <c r="K8" i="4"/>
  <c r="H9" i="4"/>
  <c r="K9" i="4"/>
  <c r="H10" i="4"/>
  <c r="K10" i="4"/>
  <c r="H11" i="4"/>
  <c r="K11" i="4"/>
  <c r="H12" i="4"/>
  <c r="K12" i="4"/>
  <c r="H13" i="4"/>
  <c r="K13" i="4"/>
  <c r="H14" i="4"/>
  <c r="K14" i="4"/>
  <c r="H15" i="4"/>
  <c r="K15" i="4"/>
  <c r="H16" i="4"/>
  <c r="K16" i="4"/>
  <c r="H17" i="4"/>
  <c r="K17" i="4"/>
  <c r="H18" i="4"/>
  <c r="K18" i="4"/>
  <c r="H19" i="4"/>
  <c r="K19" i="4"/>
  <c r="H20" i="4"/>
  <c r="K20" i="4"/>
  <c r="H21" i="4"/>
  <c r="K21" i="4"/>
  <c r="H22" i="4"/>
  <c r="K22" i="4"/>
  <c r="H23" i="4"/>
  <c r="K23" i="4"/>
  <c r="H24" i="4"/>
  <c r="K24" i="4"/>
  <c r="H25" i="4"/>
  <c r="K25" i="4"/>
  <c r="H26" i="4"/>
  <c r="K26" i="4"/>
  <c r="H27" i="4"/>
  <c r="K27" i="4"/>
  <c r="H28" i="4"/>
  <c r="K28" i="4"/>
  <c r="H29" i="4"/>
  <c r="K29" i="4"/>
  <c r="H30" i="4"/>
  <c r="K30" i="4"/>
  <c r="H31" i="4"/>
  <c r="K31" i="4"/>
  <c r="H32" i="4"/>
  <c r="K32" i="4"/>
  <c r="H33" i="4"/>
  <c r="K33" i="4"/>
  <c r="B22" i="1" l="1"/>
  <c r="B21" i="1"/>
  <c r="E21" i="1" s="1"/>
  <c r="Y12" i="10" s="1"/>
  <c r="B19" i="1"/>
  <c r="E12" i="1" s="1"/>
  <c r="Y149" i="10" l="1"/>
  <c r="Y16" i="10"/>
  <c r="Y91" i="10"/>
  <c r="Y63" i="10"/>
  <c r="Y114" i="10"/>
  <c r="Y34" i="10"/>
  <c r="Y102" i="10"/>
  <c r="Y37" i="10"/>
  <c r="Y70" i="10"/>
  <c r="Y101" i="10"/>
  <c r="Y45" i="10"/>
  <c r="Y117" i="10"/>
  <c r="Y89" i="10"/>
  <c r="Y80" i="10"/>
  <c r="Y110" i="10"/>
  <c r="Y119" i="10"/>
  <c r="Y147" i="10"/>
  <c r="Y19" i="10"/>
  <c r="Y135" i="10"/>
  <c r="Y142" i="10"/>
  <c r="Y86" i="10"/>
  <c r="Y133" i="10"/>
  <c r="Y106" i="10"/>
  <c r="Y84" i="10"/>
  <c r="Y47" i="10"/>
  <c r="Y126" i="10"/>
  <c r="Y46" i="10"/>
  <c r="Y20" i="10"/>
  <c r="Y148" i="10"/>
  <c r="Y129" i="10"/>
  <c r="Y27" i="10"/>
  <c r="Y25" i="10"/>
  <c r="Y131" i="10"/>
  <c r="Y43" i="10"/>
  <c r="Y124" i="10"/>
  <c r="Y56" i="10"/>
  <c r="Y108" i="10"/>
  <c r="Y31" i="10"/>
  <c r="Y66" i="10"/>
  <c r="Y77" i="10"/>
  <c r="Y112" i="10"/>
  <c r="Y98" i="10"/>
  <c r="Y140" i="10"/>
  <c r="Y95" i="10"/>
  <c r="Y88" i="10"/>
  <c r="Y74" i="10"/>
  <c r="Y72" i="10"/>
  <c r="Y69" i="10"/>
  <c r="Y23" i="10"/>
  <c r="Y125" i="10"/>
  <c r="Y51" i="10"/>
  <c r="Y49" i="10"/>
  <c r="Y11" i="10"/>
  <c r="Y113" i="10"/>
  <c r="Y82" i="10"/>
  <c r="Y134" i="10"/>
  <c r="Y143" i="10"/>
  <c r="Y55" i="10"/>
  <c r="Y81" i="10"/>
  <c r="Y122" i="10"/>
  <c r="Y145" i="10"/>
  <c r="Y96" i="10"/>
  <c r="Y54" i="10"/>
  <c r="Y100" i="10"/>
  <c r="Y8" i="10"/>
  <c r="Y53" i="10"/>
  <c r="Y118" i="10"/>
  <c r="Y22" i="10"/>
  <c r="Y83" i="10"/>
  <c r="Y139" i="10"/>
  <c r="Y58" i="10"/>
  <c r="Y30" i="10"/>
  <c r="Y41" i="10"/>
  <c r="Y76" i="10"/>
  <c r="Y111" i="10"/>
  <c r="Y10" i="10"/>
  <c r="Y62" i="10"/>
  <c r="Y109" i="10"/>
  <c r="Y141" i="10"/>
  <c r="Y60" i="10"/>
  <c r="Y94" i="10"/>
  <c r="Y137" i="10"/>
  <c r="Y79" i="10"/>
  <c r="Y68" i="10"/>
  <c r="Y146" i="10"/>
  <c r="Y144" i="10"/>
  <c r="Y67" i="10"/>
  <c r="Y39" i="10"/>
  <c r="Y132" i="10"/>
  <c r="Y90" i="10"/>
  <c r="Y136" i="10"/>
  <c r="Y120" i="10"/>
  <c r="Y78" i="10"/>
  <c r="Y15" i="10"/>
  <c r="Y13" i="10"/>
  <c r="Y33" i="10"/>
  <c r="Y6" i="10"/>
  <c r="Y130" i="10"/>
  <c r="Y107" i="10"/>
  <c r="Y65" i="10"/>
  <c r="Y7" i="10"/>
  <c r="Y42" i="10"/>
  <c r="Y123" i="10"/>
  <c r="Y121" i="10"/>
  <c r="Y71" i="10"/>
  <c r="Y127" i="10"/>
  <c r="Y57" i="10"/>
  <c r="Y18" i="10"/>
  <c r="Y29" i="10"/>
  <c r="Y64" i="10"/>
  <c r="Y99" i="10"/>
  <c r="Y93" i="10"/>
  <c r="Y50" i="10"/>
  <c r="Y97" i="10"/>
  <c r="Y105" i="10"/>
  <c r="Y48" i="10"/>
  <c r="Y59" i="10"/>
  <c r="Y115" i="10"/>
  <c r="Y92" i="10"/>
  <c r="Y104" i="10"/>
  <c r="Y17" i="10"/>
  <c r="Y52" i="10"/>
  <c r="Y87" i="10"/>
  <c r="Y9" i="10"/>
  <c r="Y38" i="10"/>
  <c r="Y85" i="10"/>
  <c r="Y21" i="10"/>
  <c r="Y36" i="10"/>
  <c r="Y138" i="10"/>
  <c r="Y40" i="10"/>
  <c r="Y75" i="10"/>
  <c r="Y128" i="10"/>
  <c r="Y26" i="10"/>
  <c r="Y73" i="10"/>
  <c r="Y116" i="10"/>
  <c r="Y24" i="10"/>
  <c r="Y103" i="10"/>
  <c r="Y35" i="10"/>
  <c r="Y28" i="10"/>
  <c r="Y44" i="10"/>
  <c r="Y14" i="10"/>
  <c r="Y61" i="10"/>
  <c r="Y32" i="10"/>
  <c r="AZ3" i="10" l="1"/>
  <c r="B26" i="1" s="1"/>
  <c r="B29" i="1" l="1"/>
  <c r="B27" i="1"/>
  <c r="B28" i="1" s="1"/>
</calcChain>
</file>

<file path=xl/sharedStrings.xml><?xml version="1.0" encoding="utf-8"?>
<sst xmlns="http://schemas.openxmlformats.org/spreadsheetml/2006/main" count="288" uniqueCount="238">
  <si>
    <t>Coefficient of performance</t>
  </si>
  <si>
    <t>Storage density</t>
  </si>
  <si>
    <t>[-]</t>
  </si>
  <si>
    <t>[°C]</t>
  </si>
  <si>
    <t>[MJ/m3]</t>
  </si>
  <si>
    <t>Storage Temperature T_st</t>
  </si>
  <si>
    <t>Evaporator Temperature T_ch</t>
  </si>
  <si>
    <t>Discharge temperature T_dc</t>
  </si>
  <si>
    <t>Ambient Temp T_0</t>
  </si>
  <si>
    <t>Working fluid</t>
  </si>
  <si>
    <t>R134a</t>
  </si>
  <si>
    <t>Accessed: Jan 2008)</t>
  </si>
  <si>
    <t xml:space="preserve"> NIST Chemistry WebBook</t>
  </si>
  <si>
    <t>(Source of table data:</t>
  </si>
  <si>
    <t xml:space="preserve"> </t>
  </si>
  <si>
    <t xml:space="preserve">    sg </t>
  </si>
  <si>
    <t xml:space="preserve">   sfg</t>
  </si>
  <si>
    <t xml:space="preserve">      sf </t>
  </si>
  <si>
    <t xml:space="preserve">    hg </t>
  </si>
  <si>
    <t xml:space="preserve">     hfg       </t>
  </si>
  <si>
    <t xml:space="preserve">     hf </t>
  </si>
  <si>
    <t xml:space="preserve">      ug </t>
  </si>
  <si>
    <t xml:space="preserve">      uf </t>
  </si>
  <si>
    <t xml:space="preserve">     vg</t>
  </si>
  <si>
    <t xml:space="preserve">     vf</t>
  </si>
  <si>
    <t xml:space="preserve">  deg C</t>
  </si>
  <si>
    <t xml:space="preserve">  kPa</t>
  </si>
  <si>
    <t xml:space="preserve">    entropy (kJ/kg.K)</t>
  </si>
  <si>
    <t xml:space="preserve">          enthalpy (kJ/kg)</t>
  </si>
  <si>
    <t xml:space="preserve">    energy (kJ/kg)</t>
  </si>
  <si>
    <t xml:space="preserve">   volume (m^3/kg)</t>
  </si>
  <si>
    <t xml:space="preserve">  Temp</t>
  </si>
  <si>
    <t>Pressure</t>
  </si>
  <si>
    <t>R134a - TetraFlouroEthane Saturation Properties  - Pressure Table</t>
  </si>
  <si>
    <t xml:space="preserve">     kPa</t>
  </si>
  <si>
    <t xml:space="preserve">   Pressure</t>
  </si>
  <si>
    <t>R134a - TetraFlouroEthane Saturation Properties  - Temperature Table</t>
  </si>
  <si>
    <t>Pressure [kPa]</t>
  </si>
  <si>
    <t>Temperature [°C]</t>
  </si>
  <si>
    <t>Enthalpy [kJ/kg]</t>
  </si>
  <si>
    <t>Entropy [kJ/kgK]</t>
  </si>
  <si>
    <t>Quality [-]</t>
  </si>
  <si>
    <t>Point 1</t>
  </si>
  <si>
    <t>Point 2</t>
  </si>
  <si>
    <t>Point 3</t>
  </si>
  <si>
    <t>Point 4</t>
  </si>
  <si>
    <t>Temp</t>
  </si>
  <si>
    <t>volume</t>
  </si>
  <si>
    <t>enthalpy</t>
  </si>
  <si>
    <t>entropy</t>
  </si>
  <si>
    <t>°C</t>
  </si>
  <si>
    <t>v(m^3/kg)</t>
  </si>
  <si>
    <t>h(kJ/kg)</t>
  </si>
  <si>
    <t>s(kJ/kg.K)</t>
  </si>
  <si>
    <t>Sat.</t>
  </si>
  <si>
    <t>P=0.50 MPa (15.7°C)</t>
  </si>
  <si>
    <t>P=0.60 MPa (21.6°C)</t>
  </si>
  <si>
    <t>from https://irc.wisc.edu/properties/</t>
  </si>
  <si>
    <t>1-s2.0-S1290072909000799-main.pdf</t>
  </si>
  <si>
    <t>Volume of Ice Storage</t>
  </si>
  <si>
    <t>Area of evaporator</t>
  </si>
  <si>
    <t>Flow rate of refrigerant</t>
  </si>
  <si>
    <t>Area of condenser</t>
  </si>
  <si>
    <t>Heat flow chiller</t>
  </si>
  <si>
    <t>Pump</t>
  </si>
  <si>
    <t>Installation Costs [$]</t>
  </si>
  <si>
    <t>Ice Storage Tank</t>
  </si>
  <si>
    <t>Evaporator</t>
  </si>
  <si>
    <t>Compressor</t>
  </si>
  <si>
    <t>08-15 23</t>
  </si>
  <si>
    <t>08-15 22</t>
  </si>
  <si>
    <t>08-15 21</t>
  </si>
  <si>
    <t>08-15 20</t>
  </si>
  <si>
    <t>08-15 19</t>
  </si>
  <si>
    <t>08-15 18</t>
  </si>
  <si>
    <t>08-15 17</t>
  </si>
  <si>
    <t>08-15 16</t>
  </si>
  <si>
    <t>08-15 15</t>
  </si>
  <si>
    <t>08-15 14</t>
  </si>
  <si>
    <t>08-15 13</t>
  </si>
  <si>
    <t>08-15 12</t>
  </si>
  <si>
    <t>08-15 11</t>
  </si>
  <si>
    <t>08-15 10</t>
  </si>
  <si>
    <t>08-15 09</t>
  </si>
  <si>
    <t>08-15 08</t>
  </si>
  <si>
    <t>08-15 07</t>
  </si>
  <si>
    <t>08-15 06</t>
  </si>
  <si>
    <t>08-15 05</t>
  </si>
  <si>
    <t>08-15 04</t>
  </si>
  <si>
    <t>08-15 03</t>
  </si>
  <si>
    <t>08-15 02</t>
  </si>
  <si>
    <t>08-15 01</t>
  </si>
  <si>
    <t>08-15 00</t>
  </si>
  <si>
    <t>08-14 23</t>
  </si>
  <si>
    <t>08-14 22</t>
  </si>
  <si>
    <t>08-14 21</t>
  </si>
  <si>
    <t>08-14 20</t>
  </si>
  <si>
    <t>08-14 19</t>
  </si>
  <si>
    <t>08-14 18</t>
  </si>
  <si>
    <t>08-14 17</t>
  </si>
  <si>
    <t>08-14 16</t>
  </si>
  <si>
    <t>08-14 15</t>
  </si>
  <si>
    <t>08-14 14</t>
  </si>
  <si>
    <t>08-14 13</t>
  </si>
  <si>
    <t>08-14 12</t>
  </si>
  <si>
    <t>08-14 11</t>
  </si>
  <si>
    <t>08-14 10</t>
  </si>
  <si>
    <t>08-14 09</t>
  </si>
  <si>
    <t>08-14 08</t>
  </si>
  <si>
    <t>08-14 07</t>
  </si>
  <si>
    <t>08-14 06</t>
  </si>
  <si>
    <t>08-14 05</t>
  </si>
  <si>
    <t>08-14 04</t>
  </si>
  <si>
    <t>08-14 03</t>
  </si>
  <si>
    <t>08-14 02</t>
  </si>
  <si>
    <t>08-14 01</t>
  </si>
  <si>
    <t>08-14 00</t>
  </si>
  <si>
    <t>08-13 23</t>
  </si>
  <si>
    <t>08-13 22</t>
  </si>
  <si>
    <t>08-13 21</t>
  </si>
  <si>
    <t>08-13 20</t>
  </si>
  <si>
    <t>08-13 19</t>
  </si>
  <si>
    <t>08-13 18</t>
  </si>
  <si>
    <t>08-13 17</t>
  </si>
  <si>
    <t>08-13 16</t>
  </si>
  <si>
    <t>08-13 15</t>
  </si>
  <si>
    <t>08-13 14</t>
  </si>
  <si>
    <t>08-13 13</t>
  </si>
  <si>
    <t>08-13 12</t>
  </si>
  <si>
    <t>08-13 11</t>
  </si>
  <si>
    <t>08-13 10</t>
  </si>
  <si>
    <t>08-13 09</t>
  </si>
  <si>
    <t>08-13 08</t>
  </si>
  <si>
    <t>08-13 07</t>
  </si>
  <si>
    <t>08-13 06</t>
  </si>
  <si>
    <t>08-13 05</t>
  </si>
  <si>
    <t>08-13 04</t>
  </si>
  <si>
    <t>08-13 03</t>
  </si>
  <si>
    <t>08-13 02</t>
  </si>
  <si>
    <t>08-13 01</t>
  </si>
  <si>
    <t>08-13 00</t>
  </si>
  <si>
    <t>08-10 23</t>
  </si>
  <si>
    <t>08-10 22</t>
  </si>
  <si>
    <t>08-10 21</t>
  </si>
  <si>
    <t>08-10 20</t>
  </si>
  <si>
    <t>08-10 19</t>
  </si>
  <si>
    <t>08-10 18</t>
  </si>
  <si>
    <t>08-10 17</t>
  </si>
  <si>
    <t>08-10 16</t>
  </si>
  <si>
    <t>08-10 15</t>
  </si>
  <si>
    <t>08-10 14</t>
  </si>
  <si>
    <t>08-10 13</t>
  </si>
  <si>
    <t>08-10 12</t>
  </si>
  <si>
    <t>08-10 11</t>
  </si>
  <si>
    <t>08-10 10</t>
  </si>
  <si>
    <t>08-10 09</t>
  </si>
  <si>
    <t>08-10 08</t>
  </si>
  <si>
    <t>08-10 07</t>
  </si>
  <si>
    <t>08-10 06</t>
  </si>
  <si>
    <t>08-10 05</t>
  </si>
  <si>
    <t>08-10 04</t>
  </si>
  <si>
    <t>08-10 03</t>
  </si>
  <si>
    <t>08-10 02</t>
  </si>
  <si>
    <t>08-10 01</t>
  </si>
  <si>
    <t>08-10 00</t>
  </si>
  <si>
    <t>08-09 23</t>
  </si>
  <si>
    <t>08-09 22</t>
  </si>
  <si>
    <t>08-09 21</t>
  </si>
  <si>
    <t>08-09 20</t>
  </si>
  <si>
    <t>08-09 19</t>
  </si>
  <si>
    <t>08-09 18</t>
  </si>
  <si>
    <t>08-09 17</t>
  </si>
  <si>
    <t>08-09 16</t>
  </si>
  <si>
    <t>08-09 15</t>
  </si>
  <si>
    <t>08-09 14</t>
  </si>
  <si>
    <t>08-09 13</t>
  </si>
  <si>
    <t>08-09 12</t>
  </si>
  <si>
    <t>08-09 11</t>
  </si>
  <si>
    <t>08-09 10</t>
  </si>
  <si>
    <t>08-09 09</t>
  </si>
  <si>
    <t>08-09 08</t>
  </si>
  <si>
    <t>08-09 07</t>
  </si>
  <si>
    <t>08-09 06</t>
  </si>
  <si>
    <t>08-09 05</t>
  </si>
  <si>
    <t>08-09 04</t>
  </si>
  <si>
    <t>08-09 03</t>
  </si>
  <si>
    <t>08-09 02</t>
  </si>
  <si>
    <t>08-09 01</t>
  </si>
  <si>
    <t>08-09 00</t>
  </si>
  <si>
    <t>08-08 23</t>
  </si>
  <si>
    <t>08-08 22</t>
  </si>
  <si>
    <t>08-08 21</t>
  </si>
  <si>
    <t>08-08 20</t>
  </si>
  <si>
    <t>08-08 19</t>
  </si>
  <si>
    <t>08-08 18</t>
  </si>
  <si>
    <t>08-08 17</t>
  </si>
  <si>
    <t>08-08 16</t>
  </si>
  <si>
    <t>08-08 15</t>
  </si>
  <si>
    <t>08-08 14</t>
  </si>
  <si>
    <t>08-08 13</t>
  </si>
  <si>
    <t>08-08 12</t>
  </si>
  <si>
    <t>08-08 11</t>
  </si>
  <si>
    <t>08-08 10</t>
  </si>
  <si>
    <t>08-08 09</t>
  </si>
  <si>
    <t>08-08 08</t>
  </si>
  <si>
    <t>08-08 07</t>
  </si>
  <si>
    <t>08-08 06</t>
  </si>
  <si>
    <t>08-08 05</t>
  </si>
  <si>
    <t>08-08 04</t>
  </si>
  <si>
    <t>08-08 03</t>
  </si>
  <si>
    <t>08-08 02</t>
  </si>
  <si>
    <t>08-08 01</t>
  </si>
  <si>
    <t>08-08 00</t>
  </si>
  <si>
    <t>rho*cp</t>
  </si>
  <si>
    <t>Storage Discharge (kW)</t>
  </si>
  <si>
    <t>Return Temp ºC</t>
  </si>
  <si>
    <t>Supply Temp (ºC)</t>
  </si>
  <si>
    <t>Flow Rate (m³)</t>
  </si>
  <si>
    <t>Measured Cooling Demand (kWh)</t>
  </si>
  <si>
    <t>Date/Time</t>
  </si>
  <si>
    <t>Cut-Off (kW)</t>
  </si>
  <si>
    <t>District Cooling Demand in Office</t>
  </si>
  <si>
    <t>Water density supply</t>
  </si>
  <si>
    <t>Mean Water Flow rate (kg/s)</t>
  </si>
  <si>
    <t>Mean R134a Flow rate (kg/s)</t>
  </si>
  <si>
    <t>Max R134a flow (kg/s)</t>
  </si>
  <si>
    <t>Max R134a mass flow</t>
  </si>
  <si>
    <t>kg/s</t>
  </si>
  <si>
    <t>Q_evap (4-&gt;1)</t>
  </si>
  <si>
    <t>kW</t>
  </si>
  <si>
    <t>W_compressor</t>
  </si>
  <si>
    <t>Q_cond (3-&gt;2)</t>
  </si>
  <si>
    <t>Power of the compressor</t>
  </si>
  <si>
    <t>Efficiency of compressor</t>
  </si>
  <si>
    <t>Storage Volume</t>
  </si>
  <si>
    <t>Storage Cost [€/m3]</t>
  </si>
  <si>
    <t>Price [€/MWh]</t>
  </si>
  <si>
    <t>Data from 21.10 to 36.10 Nordpool 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</si>
</sst>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00"/>
  </numFmts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color rgb="FF001C3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CEE3D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F7F7F7"/>
      </right>
      <top/>
      <bottom/>
      <diagonal/>
    </border>
    <border>
      <left/>
      <right style="medium">
        <color rgb="FFFFFFFF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4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0" fontId="2" fillId="0" borderId="0" xfId="2" applyAlignment="1" applyProtection="1"/>
    <xf numFmtId="2" fontId="1" fillId="0" borderId="0" xfId="1" applyNumberFormat="1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right" vertical="center" wrapText="1"/>
    </xf>
    <xf numFmtId="0" fontId="4" fillId="0" borderId="0" xfId="3"/>
    <xf numFmtId="0" fontId="4" fillId="0" borderId="0" xfId="3" applyAlignment="1">
      <alignment horizontal="center"/>
    </xf>
    <xf numFmtId="2" fontId="4" fillId="0" borderId="0" xfId="3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5" fillId="3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</cellXfs>
  <cellStyles count="4">
    <cellStyle name="Collegamento ipertestuale" xfId="2" builtinId="8"/>
    <cellStyle name="Normal 2" xfId="3" xr:uid="{2B57C753-4A86-4782-A633-88A96F46D0DD}"/>
    <cellStyle name="Normale" xfId="0" builtinId="0"/>
    <cellStyle name="Normale 2" xfId="1" xr:uid="{C0FB6DF0-4BC4-43C5-A031-5E9166A32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918377006153"/>
          <c:y val="7.1522516378366097E-2"/>
          <c:w val="0.81771197452777422"/>
          <c:h val="0.7351795592480073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strRef>
              <c:f>Office!$A$6:$A$148</c:f>
              <c:strCache>
                <c:ptCount val="143"/>
                <c:pt idx="0">
                  <c:v>08-08 00</c:v>
                </c:pt>
                <c:pt idx="1">
                  <c:v>08-08 01</c:v>
                </c:pt>
                <c:pt idx="2">
                  <c:v>08-08 02</c:v>
                </c:pt>
                <c:pt idx="3">
                  <c:v>08-08 03</c:v>
                </c:pt>
                <c:pt idx="4">
                  <c:v>08-08 04</c:v>
                </c:pt>
                <c:pt idx="5">
                  <c:v>08-08 05</c:v>
                </c:pt>
                <c:pt idx="6">
                  <c:v>08-08 06</c:v>
                </c:pt>
                <c:pt idx="7">
                  <c:v>08-08 07</c:v>
                </c:pt>
                <c:pt idx="8">
                  <c:v>08-08 08</c:v>
                </c:pt>
                <c:pt idx="9">
                  <c:v>08-08 09</c:v>
                </c:pt>
                <c:pt idx="10">
                  <c:v>08-08 10</c:v>
                </c:pt>
                <c:pt idx="11">
                  <c:v>08-08 11</c:v>
                </c:pt>
                <c:pt idx="12">
                  <c:v>08-08 12</c:v>
                </c:pt>
                <c:pt idx="13">
                  <c:v>08-08 13</c:v>
                </c:pt>
                <c:pt idx="14">
                  <c:v>08-08 14</c:v>
                </c:pt>
                <c:pt idx="15">
                  <c:v>08-08 15</c:v>
                </c:pt>
                <c:pt idx="16">
                  <c:v>08-08 16</c:v>
                </c:pt>
                <c:pt idx="17">
                  <c:v>08-08 17</c:v>
                </c:pt>
                <c:pt idx="18">
                  <c:v>08-08 18</c:v>
                </c:pt>
                <c:pt idx="19">
                  <c:v>08-08 19</c:v>
                </c:pt>
                <c:pt idx="20">
                  <c:v>08-08 20</c:v>
                </c:pt>
                <c:pt idx="21">
                  <c:v>08-08 21</c:v>
                </c:pt>
                <c:pt idx="22">
                  <c:v>08-08 22</c:v>
                </c:pt>
                <c:pt idx="23">
                  <c:v>08-08 23</c:v>
                </c:pt>
                <c:pt idx="24">
                  <c:v>08-09 00</c:v>
                </c:pt>
                <c:pt idx="25">
                  <c:v>08-09 01</c:v>
                </c:pt>
                <c:pt idx="26">
                  <c:v>08-09 02</c:v>
                </c:pt>
                <c:pt idx="27">
                  <c:v>08-09 03</c:v>
                </c:pt>
                <c:pt idx="28">
                  <c:v>08-09 04</c:v>
                </c:pt>
                <c:pt idx="29">
                  <c:v>08-09 05</c:v>
                </c:pt>
                <c:pt idx="30">
                  <c:v>08-09 06</c:v>
                </c:pt>
                <c:pt idx="31">
                  <c:v>08-09 07</c:v>
                </c:pt>
                <c:pt idx="32">
                  <c:v>08-09 08</c:v>
                </c:pt>
                <c:pt idx="33">
                  <c:v>08-09 09</c:v>
                </c:pt>
                <c:pt idx="34">
                  <c:v>08-09 10</c:v>
                </c:pt>
                <c:pt idx="35">
                  <c:v>08-09 11</c:v>
                </c:pt>
                <c:pt idx="36">
                  <c:v>08-09 12</c:v>
                </c:pt>
                <c:pt idx="37">
                  <c:v>08-09 13</c:v>
                </c:pt>
                <c:pt idx="38">
                  <c:v>08-09 14</c:v>
                </c:pt>
                <c:pt idx="39">
                  <c:v>08-09 15</c:v>
                </c:pt>
                <c:pt idx="40">
                  <c:v>08-09 16</c:v>
                </c:pt>
                <c:pt idx="41">
                  <c:v>08-09 17</c:v>
                </c:pt>
                <c:pt idx="42">
                  <c:v>08-09 18</c:v>
                </c:pt>
                <c:pt idx="43">
                  <c:v>08-09 19</c:v>
                </c:pt>
                <c:pt idx="44">
                  <c:v>08-09 20</c:v>
                </c:pt>
                <c:pt idx="45">
                  <c:v>08-09 21</c:v>
                </c:pt>
                <c:pt idx="46">
                  <c:v>08-09 22</c:v>
                </c:pt>
                <c:pt idx="47">
                  <c:v>08-09 23</c:v>
                </c:pt>
                <c:pt idx="48">
                  <c:v>08-10 00</c:v>
                </c:pt>
                <c:pt idx="49">
                  <c:v>08-10 01</c:v>
                </c:pt>
                <c:pt idx="50">
                  <c:v>08-10 02</c:v>
                </c:pt>
                <c:pt idx="51">
                  <c:v>08-10 03</c:v>
                </c:pt>
                <c:pt idx="52">
                  <c:v>08-10 04</c:v>
                </c:pt>
                <c:pt idx="53">
                  <c:v>08-10 05</c:v>
                </c:pt>
                <c:pt idx="54">
                  <c:v>08-10 06</c:v>
                </c:pt>
                <c:pt idx="55">
                  <c:v>08-10 07</c:v>
                </c:pt>
                <c:pt idx="56">
                  <c:v>08-10 08</c:v>
                </c:pt>
                <c:pt idx="57">
                  <c:v>08-10 09</c:v>
                </c:pt>
                <c:pt idx="58">
                  <c:v>08-10 10</c:v>
                </c:pt>
                <c:pt idx="59">
                  <c:v>08-10 11</c:v>
                </c:pt>
                <c:pt idx="60">
                  <c:v>08-10 12</c:v>
                </c:pt>
                <c:pt idx="61">
                  <c:v>08-10 13</c:v>
                </c:pt>
                <c:pt idx="62">
                  <c:v>08-10 14</c:v>
                </c:pt>
                <c:pt idx="63">
                  <c:v>08-10 15</c:v>
                </c:pt>
                <c:pt idx="64">
                  <c:v>08-10 16</c:v>
                </c:pt>
                <c:pt idx="65">
                  <c:v>08-10 17</c:v>
                </c:pt>
                <c:pt idx="66">
                  <c:v>08-10 18</c:v>
                </c:pt>
                <c:pt idx="67">
                  <c:v>08-10 19</c:v>
                </c:pt>
                <c:pt idx="68">
                  <c:v>08-10 20</c:v>
                </c:pt>
                <c:pt idx="69">
                  <c:v>08-10 21</c:v>
                </c:pt>
                <c:pt idx="70">
                  <c:v>08-10 22</c:v>
                </c:pt>
                <c:pt idx="71">
                  <c:v>08-10 23</c:v>
                </c:pt>
                <c:pt idx="72">
                  <c:v>08-13 00</c:v>
                </c:pt>
                <c:pt idx="73">
                  <c:v>08-13 01</c:v>
                </c:pt>
                <c:pt idx="74">
                  <c:v>08-13 02</c:v>
                </c:pt>
                <c:pt idx="75">
                  <c:v>08-13 03</c:v>
                </c:pt>
                <c:pt idx="76">
                  <c:v>08-13 04</c:v>
                </c:pt>
                <c:pt idx="77">
                  <c:v>08-13 05</c:v>
                </c:pt>
                <c:pt idx="78">
                  <c:v>08-13 06</c:v>
                </c:pt>
                <c:pt idx="79">
                  <c:v>08-13 07</c:v>
                </c:pt>
                <c:pt idx="80">
                  <c:v>08-13 08</c:v>
                </c:pt>
                <c:pt idx="81">
                  <c:v>08-13 09</c:v>
                </c:pt>
                <c:pt idx="82">
                  <c:v>08-13 10</c:v>
                </c:pt>
                <c:pt idx="83">
                  <c:v>08-13 11</c:v>
                </c:pt>
                <c:pt idx="84">
                  <c:v>08-13 12</c:v>
                </c:pt>
                <c:pt idx="85">
                  <c:v>08-13 13</c:v>
                </c:pt>
                <c:pt idx="86">
                  <c:v>08-13 14</c:v>
                </c:pt>
                <c:pt idx="87">
                  <c:v>08-13 15</c:v>
                </c:pt>
                <c:pt idx="88">
                  <c:v>08-13 16</c:v>
                </c:pt>
                <c:pt idx="89">
                  <c:v>08-13 17</c:v>
                </c:pt>
                <c:pt idx="90">
                  <c:v>08-13 18</c:v>
                </c:pt>
                <c:pt idx="91">
                  <c:v>08-13 19</c:v>
                </c:pt>
                <c:pt idx="92">
                  <c:v>08-13 20</c:v>
                </c:pt>
                <c:pt idx="93">
                  <c:v>08-13 21</c:v>
                </c:pt>
                <c:pt idx="94">
                  <c:v>08-13 22</c:v>
                </c:pt>
                <c:pt idx="95">
                  <c:v>08-13 23</c:v>
                </c:pt>
                <c:pt idx="96">
                  <c:v>08-14 00</c:v>
                </c:pt>
                <c:pt idx="97">
                  <c:v>08-14 01</c:v>
                </c:pt>
                <c:pt idx="98">
                  <c:v>08-14 02</c:v>
                </c:pt>
                <c:pt idx="99">
                  <c:v>08-14 03</c:v>
                </c:pt>
                <c:pt idx="100">
                  <c:v>08-14 04</c:v>
                </c:pt>
                <c:pt idx="101">
                  <c:v>08-14 05</c:v>
                </c:pt>
                <c:pt idx="102">
                  <c:v>08-14 06</c:v>
                </c:pt>
                <c:pt idx="103">
                  <c:v>08-14 07</c:v>
                </c:pt>
                <c:pt idx="104">
                  <c:v>08-14 08</c:v>
                </c:pt>
                <c:pt idx="105">
                  <c:v>08-14 09</c:v>
                </c:pt>
                <c:pt idx="106">
                  <c:v>08-14 10</c:v>
                </c:pt>
                <c:pt idx="107">
                  <c:v>08-14 11</c:v>
                </c:pt>
                <c:pt idx="108">
                  <c:v>08-14 12</c:v>
                </c:pt>
                <c:pt idx="109">
                  <c:v>08-14 13</c:v>
                </c:pt>
                <c:pt idx="110">
                  <c:v>08-14 14</c:v>
                </c:pt>
                <c:pt idx="111">
                  <c:v>08-14 15</c:v>
                </c:pt>
                <c:pt idx="112">
                  <c:v>08-14 16</c:v>
                </c:pt>
                <c:pt idx="113">
                  <c:v>08-14 17</c:v>
                </c:pt>
                <c:pt idx="114">
                  <c:v>08-14 18</c:v>
                </c:pt>
                <c:pt idx="115">
                  <c:v>08-14 19</c:v>
                </c:pt>
                <c:pt idx="116">
                  <c:v>08-14 20</c:v>
                </c:pt>
                <c:pt idx="117">
                  <c:v>08-14 21</c:v>
                </c:pt>
                <c:pt idx="118">
                  <c:v>08-14 22</c:v>
                </c:pt>
                <c:pt idx="119">
                  <c:v>08-14 23</c:v>
                </c:pt>
                <c:pt idx="120">
                  <c:v>08-15 00</c:v>
                </c:pt>
                <c:pt idx="121">
                  <c:v>08-15 01</c:v>
                </c:pt>
                <c:pt idx="122">
                  <c:v>08-15 02</c:v>
                </c:pt>
                <c:pt idx="123">
                  <c:v>08-15 03</c:v>
                </c:pt>
                <c:pt idx="124">
                  <c:v>08-15 04</c:v>
                </c:pt>
                <c:pt idx="125">
                  <c:v>08-15 05</c:v>
                </c:pt>
                <c:pt idx="126">
                  <c:v>08-15 06</c:v>
                </c:pt>
                <c:pt idx="127">
                  <c:v>08-15 07</c:v>
                </c:pt>
                <c:pt idx="128">
                  <c:v>08-15 08</c:v>
                </c:pt>
                <c:pt idx="129">
                  <c:v>08-15 09</c:v>
                </c:pt>
                <c:pt idx="130">
                  <c:v>08-15 10</c:v>
                </c:pt>
                <c:pt idx="131">
                  <c:v>08-15 11</c:v>
                </c:pt>
                <c:pt idx="132">
                  <c:v>08-15 12</c:v>
                </c:pt>
                <c:pt idx="133">
                  <c:v>08-15 13</c:v>
                </c:pt>
                <c:pt idx="134">
                  <c:v>08-15 14</c:v>
                </c:pt>
                <c:pt idx="135">
                  <c:v>08-15 15</c:v>
                </c:pt>
                <c:pt idx="136">
                  <c:v>08-15 16</c:v>
                </c:pt>
                <c:pt idx="137">
                  <c:v>08-15 17</c:v>
                </c:pt>
                <c:pt idx="138">
                  <c:v>08-15 18</c:v>
                </c:pt>
                <c:pt idx="139">
                  <c:v>08-15 19</c:v>
                </c:pt>
                <c:pt idx="140">
                  <c:v>08-15 20</c:v>
                </c:pt>
                <c:pt idx="141">
                  <c:v>08-15 21</c:v>
                </c:pt>
                <c:pt idx="142">
                  <c:v>08-15 22</c:v>
                </c:pt>
              </c:strCache>
            </c:strRef>
          </c:xVal>
          <c:yVal>
            <c:numRef>
              <c:f>Office!$B$6:$B$148</c:f>
              <c:numCache>
                <c:formatCode>0.00</c:formatCode>
                <c:ptCount val="143"/>
                <c:pt idx="0">
                  <c:v>101.68</c:v>
                </c:pt>
                <c:pt idx="1">
                  <c:v>100.95</c:v>
                </c:pt>
                <c:pt idx="2">
                  <c:v>94.83</c:v>
                </c:pt>
                <c:pt idx="3">
                  <c:v>89.92</c:v>
                </c:pt>
                <c:pt idx="4">
                  <c:v>84.48</c:v>
                </c:pt>
                <c:pt idx="5">
                  <c:v>85.48</c:v>
                </c:pt>
                <c:pt idx="6">
                  <c:v>91.47</c:v>
                </c:pt>
                <c:pt idx="7">
                  <c:v>104.95</c:v>
                </c:pt>
                <c:pt idx="8">
                  <c:v>127.48</c:v>
                </c:pt>
                <c:pt idx="9">
                  <c:v>147.9</c:v>
                </c:pt>
                <c:pt idx="10">
                  <c:v>165.9</c:v>
                </c:pt>
                <c:pt idx="11">
                  <c:v>181.22</c:v>
                </c:pt>
                <c:pt idx="12">
                  <c:v>201.08</c:v>
                </c:pt>
                <c:pt idx="13">
                  <c:v>204.32</c:v>
                </c:pt>
                <c:pt idx="14">
                  <c:v>207.5</c:v>
                </c:pt>
                <c:pt idx="15">
                  <c:v>211.23</c:v>
                </c:pt>
                <c:pt idx="16">
                  <c:v>201.25</c:v>
                </c:pt>
                <c:pt idx="17">
                  <c:v>204.68</c:v>
                </c:pt>
                <c:pt idx="18">
                  <c:v>198.02</c:v>
                </c:pt>
                <c:pt idx="19">
                  <c:v>184.88</c:v>
                </c:pt>
                <c:pt idx="20">
                  <c:v>186.37</c:v>
                </c:pt>
                <c:pt idx="21">
                  <c:v>161.16999999999999</c:v>
                </c:pt>
                <c:pt idx="22">
                  <c:v>132.27000000000001</c:v>
                </c:pt>
                <c:pt idx="23">
                  <c:v>114.67</c:v>
                </c:pt>
                <c:pt idx="24">
                  <c:v>80.680000000000007</c:v>
                </c:pt>
                <c:pt idx="25">
                  <c:v>46.42</c:v>
                </c:pt>
                <c:pt idx="26">
                  <c:v>44.92</c:v>
                </c:pt>
                <c:pt idx="27">
                  <c:v>54.37</c:v>
                </c:pt>
                <c:pt idx="28">
                  <c:v>88.17</c:v>
                </c:pt>
                <c:pt idx="29">
                  <c:v>67.819999999999993</c:v>
                </c:pt>
                <c:pt idx="30">
                  <c:v>86.63</c:v>
                </c:pt>
                <c:pt idx="31">
                  <c:v>103.55</c:v>
                </c:pt>
                <c:pt idx="32">
                  <c:v>126.02</c:v>
                </c:pt>
                <c:pt idx="33">
                  <c:v>169.23</c:v>
                </c:pt>
                <c:pt idx="34">
                  <c:v>199.22</c:v>
                </c:pt>
                <c:pt idx="35">
                  <c:v>240.22</c:v>
                </c:pt>
                <c:pt idx="36">
                  <c:v>245.78</c:v>
                </c:pt>
                <c:pt idx="37">
                  <c:v>264.52999999999997</c:v>
                </c:pt>
                <c:pt idx="38">
                  <c:v>263.2</c:v>
                </c:pt>
                <c:pt idx="39">
                  <c:v>263.10000000000002</c:v>
                </c:pt>
                <c:pt idx="40">
                  <c:v>267.95</c:v>
                </c:pt>
                <c:pt idx="41">
                  <c:v>255.48</c:v>
                </c:pt>
                <c:pt idx="42">
                  <c:v>239.98</c:v>
                </c:pt>
                <c:pt idx="43">
                  <c:v>221.8</c:v>
                </c:pt>
                <c:pt idx="44">
                  <c:v>149.07</c:v>
                </c:pt>
                <c:pt idx="45">
                  <c:v>91.67</c:v>
                </c:pt>
                <c:pt idx="46">
                  <c:v>78.37</c:v>
                </c:pt>
                <c:pt idx="47">
                  <c:v>65.55</c:v>
                </c:pt>
                <c:pt idx="48">
                  <c:v>50.78</c:v>
                </c:pt>
                <c:pt idx="49">
                  <c:v>47.45</c:v>
                </c:pt>
                <c:pt idx="50">
                  <c:v>47.53</c:v>
                </c:pt>
                <c:pt idx="51">
                  <c:v>50.98</c:v>
                </c:pt>
                <c:pt idx="52">
                  <c:v>70.63</c:v>
                </c:pt>
                <c:pt idx="53">
                  <c:v>67.08</c:v>
                </c:pt>
                <c:pt idx="54">
                  <c:v>84.9</c:v>
                </c:pt>
                <c:pt idx="55">
                  <c:v>78.92</c:v>
                </c:pt>
                <c:pt idx="56">
                  <c:v>99.08</c:v>
                </c:pt>
                <c:pt idx="57">
                  <c:v>95.82</c:v>
                </c:pt>
                <c:pt idx="58">
                  <c:v>123.68</c:v>
                </c:pt>
                <c:pt idx="59">
                  <c:v>175.45</c:v>
                </c:pt>
                <c:pt idx="60">
                  <c:v>199.63</c:v>
                </c:pt>
                <c:pt idx="61">
                  <c:v>227.1</c:v>
                </c:pt>
                <c:pt idx="62">
                  <c:v>232.6</c:v>
                </c:pt>
                <c:pt idx="63">
                  <c:v>234.47</c:v>
                </c:pt>
                <c:pt idx="64">
                  <c:v>242.04</c:v>
                </c:pt>
                <c:pt idx="65">
                  <c:v>226.87</c:v>
                </c:pt>
                <c:pt idx="66">
                  <c:v>196.33</c:v>
                </c:pt>
                <c:pt idx="67">
                  <c:v>182.35</c:v>
                </c:pt>
                <c:pt idx="68">
                  <c:v>130.97</c:v>
                </c:pt>
                <c:pt idx="69">
                  <c:v>80.8</c:v>
                </c:pt>
                <c:pt idx="70">
                  <c:v>72.849999999999994</c:v>
                </c:pt>
                <c:pt idx="71">
                  <c:v>62.87</c:v>
                </c:pt>
                <c:pt idx="72">
                  <c:v>34.47</c:v>
                </c:pt>
                <c:pt idx="73">
                  <c:v>41.88</c:v>
                </c:pt>
                <c:pt idx="74">
                  <c:v>38.03</c:v>
                </c:pt>
                <c:pt idx="75">
                  <c:v>45.45</c:v>
                </c:pt>
                <c:pt idx="76">
                  <c:v>53.38</c:v>
                </c:pt>
                <c:pt idx="77">
                  <c:v>53.98</c:v>
                </c:pt>
                <c:pt idx="78">
                  <c:v>45.18</c:v>
                </c:pt>
                <c:pt idx="79">
                  <c:v>61.67</c:v>
                </c:pt>
                <c:pt idx="80">
                  <c:v>63.83</c:v>
                </c:pt>
                <c:pt idx="81">
                  <c:v>72.58</c:v>
                </c:pt>
                <c:pt idx="82">
                  <c:v>78.349999999999994</c:v>
                </c:pt>
                <c:pt idx="83">
                  <c:v>75.58</c:v>
                </c:pt>
                <c:pt idx="84">
                  <c:v>87.53</c:v>
                </c:pt>
                <c:pt idx="85">
                  <c:v>78.5</c:v>
                </c:pt>
                <c:pt idx="86">
                  <c:v>103.25</c:v>
                </c:pt>
                <c:pt idx="87">
                  <c:v>123.32</c:v>
                </c:pt>
                <c:pt idx="88">
                  <c:v>115.07</c:v>
                </c:pt>
                <c:pt idx="89">
                  <c:v>86.85</c:v>
                </c:pt>
                <c:pt idx="90">
                  <c:v>71.67</c:v>
                </c:pt>
                <c:pt idx="91">
                  <c:v>65.349999999999994</c:v>
                </c:pt>
                <c:pt idx="92">
                  <c:v>47.22</c:v>
                </c:pt>
                <c:pt idx="93">
                  <c:v>48.87</c:v>
                </c:pt>
                <c:pt idx="94">
                  <c:v>51.9</c:v>
                </c:pt>
                <c:pt idx="95">
                  <c:v>44.58</c:v>
                </c:pt>
                <c:pt idx="96">
                  <c:v>23.23</c:v>
                </c:pt>
                <c:pt idx="97">
                  <c:v>33.119999999999997</c:v>
                </c:pt>
                <c:pt idx="98">
                  <c:v>29.77</c:v>
                </c:pt>
                <c:pt idx="99">
                  <c:v>35.57</c:v>
                </c:pt>
                <c:pt idx="100">
                  <c:v>19.95</c:v>
                </c:pt>
                <c:pt idx="101">
                  <c:v>41.4</c:v>
                </c:pt>
                <c:pt idx="102">
                  <c:v>28.78</c:v>
                </c:pt>
                <c:pt idx="103">
                  <c:v>48.27</c:v>
                </c:pt>
                <c:pt idx="104">
                  <c:v>48.97</c:v>
                </c:pt>
                <c:pt idx="105">
                  <c:v>54.12</c:v>
                </c:pt>
                <c:pt idx="106">
                  <c:v>60.48</c:v>
                </c:pt>
                <c:pt idx="107">
                  <c:v>85.53</c:v>
                </c:pt>
                <c:pt idx="108">
                  <c:v>75.97</c:v>
                </c:pt>
                <c:pt idx="109">
                  <c:v>79.95</c:v>
                </c:pt>
                <c:pt idx="110">
                  <c:v>77.400000000000006</c:v>
                </c:pt>
                <c:pt idx="111">
                  <c:v>84.12</c:v>
                </c:pt>
                <c:pt idx="112">
                  <c:v>61.58</c:v>
                </c:pt>
                <c:pt idx="113">
                  <c:v>63.67</c:v>
                </c:pt>
                <c:pt idx="114">
                  <c:v>61.82</c:v>
                </c:pt>
                <c:pt idx="115">
                  <c:v>60.87</c:v>
                </c:pt>
                <c:pt idx="116">
                  <c:v>60.35</c:v>
                </c:pt>
                <c:pt idx="117">
                  <c:v>53.75</c:v>
                </c:pt>
                <c:pt idx="118">
                  <c:v>53.03</c:v>
                </c:pt>
                <c:pt idx="119">
                  <c:v>48.93</c:v>
                </c:pt>
                <c:pt idx="120">
                  <c:v>44.97</c:v>
                </c:pt>
                <c:pt idx="121">
                  <c:v>47.83</c:v>
                </c:pt>
                <c:pt idx="122">
                  <c:v>43.75</c:v>
                </c:pt>
                <c:pt idx="123">
                  <c:v>44.52</c:v>
                </c:pt>
                <c:pt idx="124">
                  <c:v>46.02</c:v>
                </c:pt>
                <c:pt idx="125">
                  <c:v>45.32</c:v>
                </c:pt>
                <c:pt idx="126">
                  <c:v>43.48</c:v>
                </c:pt>
                <c:pt idx="127">
                  <c:v>46.57</c:v>
                </c:pt>
                <c:pt idx="128">
                  <c:v>47.12</c:v>
                </c:pt>
                <c:pt idx="129">
                  <c:v>54.62</c:v>
                </c:pt>
                <c:pt idx="130">
                  <c:v>58.48</c:v>
                </c:pt>
                <c:pt idx="131">
                  <c:v>54.58</c:v>
                </c:pt>
                <c:pt idx="132">
                  <c:v>56.6</c:v>
                </c:pt>
                <c:pt idx="133">
                  <c:v>73.25</c:v>
                </c:pt>
                <c:pt idx="134">
                  <c:v>98.08</c:v>
                </c:pt>
                <c:pt idx="135">
                  <c:v>114.05</c:v>
                </c:pt>
                <c:pt idx="136">
                  <c:v>120.2</c:v>
                </c:pt>
                <c:pt idx="137">
                  <c:v>113.92</c:v>
                </c:pt>
                <c:pt idx="138">
                  <c:v>107.73</c:v>
                </c:pt>
                <c:pt idx="139">
                  <c:v>104.13</c:v>
                </c:pt>
                <c:pt idx="140">
                  <c:v>84.02</c:v>
                </c:pt>
                <c:pt idx="141">
                  <c:v>61.42</c:v>
                </c:pt>
                <c:pt idx="142">
                  <c:v>57.22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B-4E3A-8245-8AE3F3C3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2896"/>
        <c:axId val="46199168"/>
      </c:scatterChart>
      <c:valAx>
        <c:axId val="46192896"/>
        <c:scaling>
          <c:orientation val="minMax"/>
          <c:max val="1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9914278511503363"/>
              <c:y val="0.886599053890964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46199168"/>
        <c:crosses val="autoZero"/>
        <c:crossBetween val="midCat"/>
        <c:majorUnit val="24"/>
      </c:valAx>
      <c:valAx>
        <c:axId val="4619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Cooling Power Demand (kW)</a:t>
                </a:r>
              </a:p>
            </c:rich>
          </c:tx>
          <c:layout>
            <c:manualLayout>
              <c:xMode val="edge"/>
              <c:yMode val="edge"/>
              <c:x val="3.0874747213975304E-2"/>
              <c:y val="6.46895516013254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46192896"/>
        <c:crosses val="autoZero"/>
        <c:crossBetween val="midCat"/>
        <c:majorUnit val="2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433" r="0.75000000000000433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price vs volume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0133420822397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Costs!$B$27:$B$2026</c:f>
              <c:numCache>
                <c:formatCode>General</c:formatCode>
                <c:ptCount val="200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</c:numCache>
            </c:numRef>
          </c:xVal>
          <c:yVal>
            <c:numRef>
              <c:f>Costs!$C$27:$C$2026</c:f>
              <c:numCache>
                <c:formatCode>General</c:formatCode>
                <c:ptCount val="2000"/>
                <c:pt idx="0">
                  <c:v>2011.2418542290557</c:v>
                </c:pt>
                <c:pt idx="1">
                  <c:v>1913.6173305864256</c:v>
                </c:pt>
                <c:pt idx="2">
                  <c:v>1829.0642827687752</c:v>
                </c:pt>
                <c:pt idx="3">
                  <c:v>1754.9337324374671</c:v>
                </c:pt>
                <c:pt idx="4">
                  <c:v>1689.2681513312582</c:v>
                </c:pt>
                <c:pt idx="5">
                  <c:v>1630.5861802936226</c:v>
                </c:pt>
                <c:pt idx="6">
                  <c:v>1577.7438199482335</c:v>
                </c:pt>
                <c:pt idx="7">
                  <c:v>1529.841977050884</c:v>
                </c:pt>
                <c:pt idx="8">
                  <c:v>1486.1631417625424</c:v>
                </c:pt>
                <c:pt idx="9">
                  <c:v>1446.1269500858818</c:v>
                </c:pt>
                <c:pt idx="10">
                  <c:v>1409.2583263711999</c:v>
                </c:pt>
                <c:pt idx="11">
                  <c:v>1375.1642087188889</c:v>
                </c:pt>
                <c:pt idx="12">
                  <c:v>1343.516255829232</c:v>
                </c:pt>
                <c:pt idx="13">
                  <c:v>1314.0378022118398</c:v>
                </c:pt>
                <c:pt idx="14">
                  <c:v>1286.4938827645378</c:v>
                </c:pt>
                <c:pt idx="15">
                  <c:v>1260.6835094153998</c:v>
                </c:pt>
                <c:pt idx="16">
                  <c:v>1236.4336234940356</c:v>
                </c:pt>
                <c:pt idx="17">
                  <c:v>1213.5943110585276</c:v>
                </c:pt>
                <c:pt idx="18">
                  <c:v>1192.0349813174839</c:v>
                </c:pt>
                <c:pt idx="19">
                  <c:v>1171.6412874541265</c:v>
                </c:pt>
                <c:pt idx="20">
                  <c:v>1152.312625463001</c:v>
                </c:pt>
                <c:pt idx="21">
                  <c:v>1133.9600871826631</c:v>
                </c:pt>
                <c:pt idx="22">
                  <c:v>1116.5047733023659</c:v>
                </c:pt>
                <c:pt idx="23">
                  <c:v>1099.876393952658</c:v>
                </c:pt>
                <c:pt idx="24">
                  <c:v>1084.0121007650439</c:v>
                </c:pt>
                <c:pt idx="25">
                  <c:v>1068.8555065382484</c:v>
                </c:pt>
                <c:pt idx="26">
                  <c:v>1054.3558579572941</c:v>
                </c:pt>
                <c:pt idx="27">
                  <c:v>1040.4673339447961</c:v>
                </c:pt>
                <c:pt idx="28">
                  <c:v>1027.1484477342362</c:v>
                </c:pt>
                <c:pt idx="29">
                  <c:v>1014.3615350441279</c:v>
                </c:pt>
                <c:pt idx="30">
                  <c:v>1002.0723140945336</c:v>
                </c:pt>
                <c:pt idx="31">
                  <c:v>990.24950586140233</c:v>
                </c:pt>
                <c:pt idx="32">
                  <c:v>978.86450507221946</c:v>
                </c:pt>
                <c:pt idx="33">
                  <c:v>967.89109413131655</c:v>
                </c:pt>
                <c:pt idx="34">
                  <c:v>957.30519351718067</c:v>
                </c:pt>
                <c:pt idx="35">
                  <c:v>947.08464328845685</c:v>
                </c:pt>
                <c:pt idx="36">
                  <c:v>937.20901122426835</c:v>
                </c:pt>
                <c:pt idx="37">
                  <c:v>927.65942385021083</c:v>
                </c:pt>
                <c:pt idx="38">
                  <c:v>918.41841719659908</c:v>
                </c:pt>
                <c:pt idx="39">
                  <c:v>909.46980462600345</c:v>
                </c:pt>
                <c:pt idx="40">
                  <c:v>900.79855947291128</c:v>
                </c:pt>
                <c:pt idx="41">
                  <c:v>892.39071057551655</c:v>
                </c:pt>
                <c:pt idx="42">
                  <c:v>884.23324906092762</c:v>
                </c:pt>
                <c:pt idx="43">
                  <c:v>876.31404498054849</c:v>
                </c:pt>
                <c:pt idx="44">
                  <c:v>868.62177259028022</c:v>
                </c:pt>
                <c:pt idx="45">
                  <c:v>861.14584323708937</c:v>
                </c:pt>
                <c:pt idx="46">
                  <c:v>853.87634495463487</c:v>
                </c:pt>
                <c:pt idx="47">
                  <c:v>846.8039879905084</c:v>
                </c:pt>
                <c:pt idx="48">
                  <c:v>839.92005558966389</c:v>
                </c:pt>
                <c:pt idx="49">
                  <c:v>833.21635944573541</c:v>
                </c:pt>
                <c:pt idx="50">
                  <c:v>826.68519930656271</c:v>
                </c:pt>
                <c:pt idx="51">
                  <c:v>820.31932628430241</c:v>
                </c:pt>
                <c:pt idx="52">
                  <c:v>814.11190947571231</c:v>
                </c:pt>
                <c:pt idx="53">
                  <c:v>808.05650554579029</c:v>
                </c:pt>
                <c:pt idx="54">
                  <c:v>802.14703096916446</c:v>
                </c:pt>
                <c:pt idx="55">
                  <c:v>796.37773665944985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2-469C-B8F1-FE08AA44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90447"/>
        <c:axId val="395687535"/>
      </c:scatterChart>
      <c:valAx>
        <c:axId val="39569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687535"/>
        <c:crosses val="autoZero"/>
        <c:crossBetween val="midCat"/>
      </c:valAx>
      <c:valAx>
        <c:axId val="3956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6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1302310</xdr:colOff>
      <xdr:row>70</xdr:row>
      <xdr:rowOff>60884</xdr:rowOff>
    </xdr:from>
    <xdr:to>
      <xdr:col>4</xdr:col>
      <xdr:colOff>696446</xdr:colOff>
      <xdr:row>93</xdr:row>
      <xdr:rowOff>38660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9D811-3ECB-4C64-90E8-2CD878EF3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80010</xdr:rowOff>
    </xdr:from>
    <xdr:to>
      <xdr:col>12</xdr:col>
      <xdr:colOff>304800</xdr:colOff>
      <xdr:row>34</xdr:row>
      <xdr:rowOff>80010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4570CEA-C818-DAF8-EE17-813E3964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1-s2.0-S1290072909000799-main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ebbook.nist.gov/chemistry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ebbook.nist.gov/chemis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88EC-4E3D-4D4B-8052-F42957CB566B}">
  <sheetPr>
    <tabColor theme="0"/>
  </sheetPr>
  <dimension ref="A1:AZ457"/>
  <sheetViews>
    <sheetView zoomScale="85" zoomScaleNormal="85" workbookViewId="0">
      <selection activeCell="AA12" sqref="AA12"/>
    </sheetView>
  </sheetViews>
  <sheetFormatPr defaultColWidth="8.77734375" defaultRowHeight="13.2" x14ac:dyDescent="0.25"/>
  <cols>
    <col min="1" max="1" width="28.5546875" style="11" bestFit="1" customWidth="1"/>
    <col min="2" max="2" width="29.44140625" style="11" bestFit="1" customWidth="1"/>
    <col min="3" max="3" width="18.6640625" style="11" bestFit="1" customWidth="1"/>
    <col min="4" max="4" width="15.6640625" style="11" bestFit="1" customWidth="1"/>
    <col min="5" max="5" width="14.33203125" style="11" bestFit="1" customWidth="1"/>
    <col min="6" max="6" width="21.109375" style="11" hidden="1" customWidth="1"/>
    <col min="7" max="22" width="4" style="11" hidden="1" customWidth="1"/>
    <col min="23" max="23" width="8.77734375" style="11"/>
    <col min="24" max="24" width="24.6640625" style="11" bestFit="1" customWidth="1"/>
    <col min="25" max="25" width="19.88671875" style="11" bestFit="1" customWidth="1"/>
    <col min="26" max="16384" width="8.77734375" style="11"/>
  </cols>
  <sheetData>
    <row r="1" spans="1:52" x14ac:dyDescent="0.25">
      <c r="AA1" s="11" t="s">
        <v>221</v>
      </c>
    </row>
    <row r="2" spans="1:52" x14ac:dyDescent="0.25">
      <c r="AB2" s="11" t="s">
        <v>222</v>
      </c>
      <c r="AC2" s="11">
        <v>1000</v>
      </c>
    </row>
    <row r="3" spans="1:52" x14ac:dyDescent="0.25">
      <c r="AE3" s="11" t="s">
        <v>220</v>
      </c>
      <c r="AF3" s="11">
        <v>100</v>
      </c>
      <c r="AG3" s="11">
        <v>110</v>
      </c>
      <c r="AH3" s="11">
        <v>120</v>
      </c>
      <c r="AI3" s="11">
        <v>130</v>
      </c>
      <c r="AJ3" s="11">
        <v>140</v>
      </c>
      <c r="AK3" s="11">
        <v>150</v>
      </c>
      <c r="AL3" s="11">
        <v>160</v>
      </c>
      <c r="AM3" s="11">
        <v>170</v>
      </c>
      <c r="AN3" s="11">
        <v>180</v>
      </c>
      <c r="AO3" s="11">
        <v>190</v>
      </c>
      <c r="AP3" s="11">
        <v>200</v>
      </c>
      <c r="AQ3" s="11">
        <v>210</v>
      </c>
      <c r="AR3" s="11">
        <v>220</v>
      </c>
      <c r="AS3" s="11">
        <v>230</v>
      </c>
      <c r="AT3" s="11">
        <v>240</v>
      </c>
      <c r="AU3" s="11">
        <v>250</v>
      </c>
      <c r="AV3" s="11">
        <v>260</v>
      </c>
      <c r="AY3" s="11" t="s">
        <v>225</v>
      </c>
      <c r="AZ3" s="11">
        <f>MAX(Y6:Y149)</f>
        <v>1.633980949593258</v>
      </c>
    </row>
    <row r="5" spans="1:52" x14ac:dyDescent="0.25">
      <c r="A5" s="12" t="s">
        <v>219</v>
      </c>
      <c r="B5" s="12" t="s">
        <v>218</v>
      </c>
      <c r="C5" s="12" t="s">
        <v>217</v>
      </c>
      <c r="D5" s="12" t="s">
        <v>216</v>
      </c>
      <c r="E5" s="12" t="s">
        <v>215</v>
      </c>
      <c r="F5" s="12" t="s">
        <v>214</v>
      </c>
      <c r="W5" s="11" t="s">
        <v>213</v>
      </c>
      <c r="X5" s="11" t="s">
        <v>223</v>
      </c>
      <c r="Y5" s="11" t="s">
        <v>224</v>
      </c>
    </row>
    <row r="6" spans="1:52" x14ac:dyDescent="0.25">
      <c r="A6" s="12" t="s">
        <v>212</v>
      </c>
      <c r="B6" s="13">
        <v>101.68</v>
      </c>
      <c r="C6" s="13">
        <v>8.75</v>
      </c>
      <c r="D6" s="13">
        <v>5</v>
      </c>
      <c r="E6" s="13">
        <v>15.17</v>
      </c>
      <c r="F6" s="13">
        <f t="shared" ref="F6:F37" si="0">IF($B6&gt;=AF$3, $B6-AF$3,0)</f>
        <v>1.6800000000000068</v>
      </c>
      <c r="G6" s="12">
        <f t="shared" ref="G6:G37" si="1">IF($B6&gt;=AG$3, $B6-AG$3,0)</f>
        <v>0</v>
      </c>
      <c r="H6" s="12">
        <f t="shared" ref="H6:H37" si="2">IF($B6&gt;=AH$3, $B6-AH$3,0)</f>
        <v>0</v>
      </c>
      <c r="I6" s="12">
        <f t="shared" ref="I6:I37" si="3">IF($B6&gt;=AI$3, $B6-AI$3,0)</f>
        <v>0</v>
      </c>
      <c r="J6" s="12">
        <f t="shared" ref="J6:J37" si="4">IF($B6&gt;=AJ$3, $B6-AJ$3,0)</f>
        <v>0</v>
      </c>
      <c r="K6" s="12">
        <f t="shared" ref="K6:K37" si="5">IF($B6&gt;=AK$3, $B6-AK$3,0)</f>
        <v>0</v>
      </c>
      <c r="L6" s="12">
        <f t="shared" ref="L6:L37" si="6">IF($B6&gt;=AL$3, $B6-AL$3,0)</f>
        <v>0</v>
      </c>
      <c r="M6" s="12">
        <f t="shared" ref="M6:M37" si="7">IF($B6&gt;=AM$3, $B6-AM$3,0)</f>
        <v>0</v>
      </c>
      <c r="N6" s="12">
        <f t="shared" ref="N6:N37" si="8">IF($B6&gt;=AN$3, $B6-AN$3,0)</f>
        <v>0</v>
      </c>
      <c r="O6" s="12">
        <f t="shared" ref="O6:O37" si="9">IF($B6&gt;=AO$3, $B6-AO$3,0)</f>
        <v>0</v>
      </c>
      <c r="P6" s="12">
        <f t="shared" ref="P6:P37" si="10">IF($B6&gt;=AP$3, $B6-AP$3,0)</f>
        <v>0</v>
      </c>
      <c r="Q6" s="12">
        <f t="shared" ref="Q6:Q37" si="11">IF($B6&gt;=AQ$3, $B6-AQ$3,0)</f>
        <v>0</v>
      </c>
      <c r="R6" s="12">
        <f t="shared" ref="R6:R37" si="12">IF($B6&gt;=AR$3, $B6-AR$3,0)</f>
        <v>0</v>
      </c>
      <c r="S6" s="12">
        <f t="shared" ref="S6:S37" si="13">IF($B6&gt;=AS$3, $B6-AS$3,0)</f>
        <v>0</v>
      </c>
      <c r="T6" s="12">
        <f t="shared" ref="T6:T37" si="14">IF($B6&gt;=AT$3, $B6-AT$3,0)</f>
        <v>0</v>
      </c>
      <c r="U6" s="12">
        <f t="shared" ref="U6:U37" si="15">IF($B6&gt;=AU$3, $B6-AU$3,0)</f>
        <v>0</v>
      </c>
      <c r="V6" s="12">
        <f t="shared" ref="V6:V37" si="16">IF($B6&gt;=AV$3, $B6-AV$3,0)</f>
        <v>0</v>
      </c>
      <c r="W6" s="11">
        <f t="shared" ref="W6:W37" si="17">B6/C6/(E6-D6)*3600</f>
        <v>4113.4766118836915</v>
      </c>
      <c r="X6" s="11">
        <f t="shared" ref="X6:X37" si="18">$C6*$AC$2/3600</f>
        <v>2.4305555555555554</v>
      </c>
      <c r="Y6" s="11">
        <f>$C6/3600*$W6*($E6-$D6)/(Thermodynamics!$B$14-Thermodynamics!$E$21)</f>
        <v>0.62005293134779793</v>
      </c>
    </row>
    <row r="7" spans="1:52" x14ac:dyDescent="0.25">
      <c r="A7" s="12" t="s">
        <v>211</v>
      </c>
      <c r="B7" s="13">
        <v>100.95</v>
      </c>
      <c r="C7" s="13">
        <v>8.8000000000000007</v>
      </c>
      <c r="D7" s="13">
        <v>5</v>
      </c>
      <c r="E7" s="13">
        <v>15</v>
      </c>
      <c r="F7" s="13">
        <f t="shared" si="0"/>
        <v>0.95000000000000284</v>
      </c>
      <c r="G7" s="12">
        <f t="shared" si="1"/>
        <v>0</v>
      </c>
      <c r="H7" s="12">
        <f t="shared" si="2"/>
        <v>0</v>
      </c>
      <c r="I7" s="12">
        <f t="shared" si="3"/>
        <v>0</v>
      </c>
      <c r="J7" s="12">
        <f t="shared" si="4"/>
        <v>0</v>
      </c>
      <c r="K7" s="12">
        <f t="shared" si="5"/>
        <v>0</v>
      </c>
      <c r="L7" s="12">
        <f t="shared" si="6"/>
        <v>0</v>
      </c>
      <c r="M7" s="12">
        <f t="shared" si="7"/>
        <v>0</v>
      </c>
      <c r="N7" s="12">
        <f t="shared" si="8"/>
        <v>0</v>
      </c>
      <c r="O7" s="12">
        <f t="shared" si="9"/>
        <v>0</v>
      </c>
      <c r="P7" s="12">
        <f t="shared" si="10"/>
        <v>0</v>
      </c>
      <c r="Q7" s="12">
        <f t="shared" si="11"/>
        <v>0</v>
      </c>
      <c r="R7" s="12">
        <f t="shared" si="12"/>
        <v>0</v>
      </c>
      <c r="S7" s="12">
        <f t="shared" si="13"/>
        <v>0</v>
      </c>
      <c r="T7" s="12">
        <f t="shared" si="14"/>
        <v>0</v>
      </c>
      <c r="U7" s="12">
        <f t="shared" si="15"/>
        <v>0</v>
      </c>
      <c r="V7" s="12">
        <f t="shared" si="16"/>
        <v>0</v>
      </c>
      <c r="W7" s="11">
        <f t="shared" si="17"/>
        <v>4129.772727272727</v>
      </c>
      <c r="X7" s="11">
        <f t="shared" si="18"/>
        <v>2.4444444444444446</v>
      </c>
      <c r="Y7" s="11">
        <f>$C7/3600*$W7*($E7-$D7)/(Thermodynamics!$B$14-Thermodynamics!$E$21)</f>
        <v>0.61560133182100918</v>
      </c>
    </row>
    <row r="8" spans="1:52" x14ac:dyDescent="0.25">
      <c r="A8" s="12" t="s">
        <v>210</v>
      </c>
      <c r="B8" s="13">
        <v>94.83</v>
      </c>
      <c r="C8" s="13">
        <v>8.42</v>
      </c>
      <c r="D8" s="13">
        <v>5</v>
      </c>
      <c r="E8" s="13">
        <v>15</v>
      </c>
      <c r="F8" s="13">
        <f t="shared" si="0"/>
        <v>0</v>
      </c>
      <c r="G8" s="12">
        <f t="shared" si="1"/>
        <v>0</v>
      </c>
      <c r="H8" s="12">
        <f t="shared" si="2"/>
        <v>0</v>
      </c>
      <c r="I8" s="12">
        <f t="shared" si="3"/>
        <v>0</v>
      </c>
      <c r="J8" s="12">
        <f t="shared" si="4"/>
        <v>0</v>
      </c>
      <c r="K8" s="12">
        <f t="shared" si="5"/>
        <v>0</v>
      </c>
      <c r="L8" s="12">
        <f t="shared" si="6"/>
        <v>0</v>
      </c>
      <c r="M8" s="12">
        <f t="shared" si="7"/>
        <v>0</v>
      </c>
      <c r="N8" s="12">
        <f t="shared" si="8"/>
        <v>0</v>
      </c>
      <c r="O8" s="12">
        <f t="shared" si="9"/>
        <v>0</v>
      </c>
      <c r="P8" s="12">
        <f t="shared" si="10"/>
        <v>0</v>
      </c>
      <c r="Q8" s="12">
        <f t="shared" si="11"/>
        <v>0</v>
      </c>
      <c r="R8" s="12">
        <f t="shared" si="12"/>
        <v>0</v>
      </c>
      <c r="S8" s="12">
        <f t="shared" si="13"/>
        <v>0</v>
      </c>
      <c r="T8" s="12">
        <f t="shared" si="14"/>
        <v>0</v>
      </c>
      <c r="U8" s="12">
        <f t="shared" si="15"/>
        <v>0</v>
      </c>
      <c r="V8" s="12">
        <f t="shared" si="16"/>
        <v>0</v>
      </c>
      <c r="W8" s="11">
        <f t="shared" si="17"/>
        <v>4054.4893111638958</v>
      </c>
      <c r="X8" s="11">
        <f t="shared" si="18"/>
        <v>2.338888888888889</v>
      </c>
      <c r="Y8" s="11">
        <f>$C8/3600*$W8*($E8-$D8)/(Thermodynamics!$B$14-Thermodynamics!$E$21)</f>
        <v>0.57828107277450524</v>
      </c>
    </row>
    <row r="9" spans="1:52" x14ac:dyDescent="0.25">
      <c r="A9" s="12" t="s">
        <v>209</v>
      </c>
      <c r="B9" s="13">
        <v>89.92</v>
      </c>
      <c r="C9" s="13">
        <v>8.26</v>
      </c>
      <c r="D9" s="13">
        <v>6</v>
      </c>
      <c r="E9" s="13">
        <v>15</v>
      </c>
      <c r="F9" s="13">
        <f t="shared" si="0"/>
        <v>0</v>
      </c>
      <c r="G9" s="12">
        <f t="shared" si="1"/>
        <v>0</v>
      </c>
      <c r="H9" s="12">
        <f t="shared" si="2"/>
        <v>0</v>
      </c>
      <c r="I9" s="12">
        <f t="shared" si="3"/>
        <v>0</v>
      </c>
      <c r="J9" s="12">
        <f t="shared" si="4"/>
        <v>0</v>
      </c>
      <c r="K9" s="12">
        <f t="shared" si="5"/>
        <v>0</v>
      </c>
      <c r="L9" s="12">
        <f t="shared" si="6"/>
        <v>0</v>
      </c>
      <c r="M9" s="12">
        <f t="shared" si="7"/>
        <v>0</v>
      </c>
      <c r="N9" s="12">
        <f t="shared" si="8"/>
        <v>0</v>
      </c>
      <c r="O9" s="12">
        <f t="shared" si="9"/>
        <v>0</v>
      </c>
      <c r="P9" s="12">
        <f t="shared" si="10"/>
        <v>0</v>
      </c>
      <c r="Q9" s="12">
        <f t="shared" si="11"/>
        <v>0</v>
      </c>
      <c r="R9" s="12">
        <f t="shared" si="12"/>
        <v>0</v>
      </c>
      <c r="S9" s="12">
        <f t="shared" si="13"/>
        <v>0</v>
      </c>
      <c r="T9" s="12">
        <f t="shared" si="14"/>
        <v>0</v>
      </c>
      <c r="U9" s="12">
        <f t="shared" si="15"/>
        <v>0</v>
      </c>
      <c r="V9" s="12">
        <f t="shared" si="16"/>
        <v>0</v>
      </c>
      <c r="W9" s="11">
        <f t="shared" si="17"/>
        <v>4354.4794188861988</v>
      </c>
      <c r="X9" s="11">
        <f t="shared" si="18"/>
        <v>2.2944444444444443</v>
      </c>
      <c r="Y9" s="11">
        <f>$C9/3600*$W9*($E9-$D9)/(Thermodynamics!$B$14-Thermodynamics!$E$21)</f>
        <v>0.54833949239569235</v>
      </c>
    </row>
    <row r="10" spans="1:52" x14ac:dyDescent="0.25">
      <c r="A10" s="12" t="s">
        <v>208</v>
      </c>
      <c r="B10" s="13">
        <v>84.48</v>
      </c>
      <c r="C10" s="13">
        <v>7.82</v>
      </c>
      <c r="D10" s="13">
        <v>6</v>
      </c>
      <c r="E10" s="13">
        <v>15</v>
      </c>
      <c r="F10" s="13">
        <f t="shared" si="0"/>
        <v>0</v>
      </c>
      <c r="G10" s="12">
        <f t="shared" si="1"/>
        <v>0</v>
      </c>
      <c r="H10" s="12">
        <f t="shared" si="2"/>
        <v>0</v>
      </c>
      <c r="I10" s="12">
        <f t="shared" si="3"/>
        <v>0</v>
      </c>
      <c r="J10" s="12">
        <f t="shared" si="4"/>
        <v>0</v>
      </c>
      <c r="K10" s="12">
        <f t="shared" si="5"/>
        <v>0</v>
      </c>
      <c r="L10" s="12">
        <f t="shared" si="6"/>
        <v>0</v>
      </c>
      <c r="M10" s="12">
        <f t="shared" si="7"/>
        <v>0</v>
      </c>
      <c r="N10" s="12">
        <f t="shared" si="8"/>
        <v>0</v>
      </c>
      <c r="O10" s="12">
        <f t="shared" si="9"/>
        <v>0</v>
      </c>
      <c r="P10" s="12">
        <f t="shared" si="10"/>
        <v>0</v>
      </c>
      <c r="Q10" s="12">
        <f t="shared" si="11"/>
        <v>0</v>
      </c>
      <c r="R10" s="12">
        <f t="shared" si="12"/>
        <v>0</v>
      </c>
      <c r="S10" s="12">
        <f t="shared" si="13"/>
        <v>0</v>
      </c>
      <c r="T10" s="12">
        <f t="shared" si="14"/>
        <v>0</v>
      </c>
      <c r="U10" s="12">
        <f t="shared" si="15"/>
        <v>0</v>
      </c>
      <c r="V10" s="12">
        <f t="shared" si="16"/>
        <v>0</v>
      </c>
      <c r="W10" s="11">
        <f t="shared" si="17"/>
        <v>4321.2276214833755</v>
      </c>
      <c r="X10" s="11">
        <f t="shared" si="18"/>
        <v>2.1722222222222221</v>
      </c>
      <c r="Y10" s="11">
        <f>$C10/3600*$W10*($E10-$D10)/(Thermodynamics!$B$14-Thermodynamics!$E$21)</f>
        <v>0.51516592879879985</v>
      </c>
    </row>
    <row r="11" spans="1:52" x14ac:dyDescent="0.25">
      <c r="A11" s="12" t="s">
        <v>207</v>
      </c>
      <c r="B11" s="13">
        <v>85.48</v>
      </c>
      <c r="C11" s="13">
        <v>7.98</v>
      </c>
      <c r="D11" s="13">
        <v>6</v>
      </c>
      <c r="E11" s="13">
        <v>15</v>
      </c>
      <c r="F11" s="13">
        <f t="shared" si="0"/>
        <v>0</v>
      </c>
      <c r="G11" s="12">
        <f t="shared" si="1"/>
        <v>0</v>
      </c>
      <c r="H11" s="12">
        <f t="shared" si="2"/>
        <v>0</v>
      </c>
      <c r="I11" s="12">
        <f t="shared" si="3"/>
        <v>0</v>
      </c>
      <c r="J11" s="12">
        <f t="shared" si="4"/>
        <v>0</v>
      </c>
      <c r="K11" s="12">
        <f t="shared" si="5"/>
        <v>0</v>
      </c>
      <c r="L11" s="12">
        <f t="shared" si="6"/>
        <v>0</v>
      </c>
      <c r="M11" s="12">
        <f t="shared" si="7"/>
        <v>0</v>
      </c>
      <c r="N11" s="12">
        <f t="shared" si="8"/>
        <v>0</v>
      </c>
      <c r="O11" s="12">
        <f t="shared" si="9"/>
        <v>0</v>
      </c>
      <c r="P11" s="12">
        <f t="shared" si="10"/>
        <v>0</v>
      </c>
      <c r="Q11" s="12">
        <f t="shared" si="11"/>
        <v>0</v>
      </c>
      <c r="R11" s="12">
        <f t="shared" si="12"/>
        <v>0</v>
      </c>
      <c r="S11" s="12">
        <f t="shared" si="13"/>
        <v>0</v>
      </c>
      <c r="T11" s="12">
        <f t="shared" si="14"/>
        <v>0</v>
      </c>
      <c r="U11" s="12">
        <f t="shared" si="15"/>
        <v>0</v>
      </c>
      <c r="V11" s="12">
        <f t="shared" si="16"/>
        <v>0</v>
      </c>
      <c r="W11" s="11">
        <f t="shared" si="17"/>
        <v>4284.7117794486221</v>
      </c>
      <c r="X11" s="11">
        <f t="shared" si="18"/>
        <v>2.2166666666666668</v>
      </c>
      <c r="Y11" s="11">
        <f>$C11/3600*$W11*($E11-$D11)/(Thermodynamics!$B$14-Thermodynamics!$E$21)</f>
        <v>0.52126401034234648</v>
      </c>
    </row>
    <row r="12" spans="1:52" x14ac:dyDescent="0.25">
      <c r="A12" s="12" t="s">
        <v>206</v>
      </c>
      <c r="B12" s="13">
        <v>91.47</v>
      </c>
      <c r="C12" s="13">
        <v>8.64</v>
      </c>
      <c r="D12" s="13">
        <v>5.5</v>
      </c>
      <c r="E12" s="13">
        <v>15</v>
      </c>
      <c r="F12" s="13">
        <f t="shared" si="0"/>
        <v>0</v>
      </c>
      <c r="G12" s="12">
        <f t="shared" si="1"/>
        <v>0</v>
      </c>
      <c r="H12" s="12">
        <f t="shared" si="2"/>
        <v>0</v>
      </c>
      <c r="I12" s="12">
        <f t="shared" si="3"/>
        <v>0</v>
      </c>
      <c r="J12" s="12">
        <f t="shared" si="4"/>
        <v>0</v>
      </c>
      <c r="K12" s="12">
        <f t="shared" si="5"/>
        <v>0</v>
      </c>
      <c r="L12" s="12">
        <f t="shared" si="6"/>
        <v>0</v>
      </c>
      <c r="M12" s="12">
        <f t="shared" si="7"/>
        <v>0</v>
      </c>
      <c r="N12" s="12">
        <f t="shared" si="8"/>
        <v>0</v>
      </c>
      <c r="O12" s="12">
        <f t="shared" si="9"/>
        <v>0</v>
      </c>
      <c r="P12" s="12">
        <f t="shared" si="10"/>
        <v>0</v>
      </c>
      <c r="Q12" s="12">
        <f t="shared" si="11"/>
        <v>0</v>
      </c>
      <c r="R12" s="12">
        <f t="shared" si="12"/>
        <v>0</v>
      </c>
      <c r="S12" s="12">
        <f t="shared" si="13"/>
        <v>0</v>
      </c>
      <c r="T12" s="12">
        <f t="shared" si="14"/>
        <v>0</v>
      </c>
      <c r="U12" s="12">
        <f t="shared" si="15"/>
        <v>0</v>
      </c>
      <c r="V12" s="12">
        <f t="shared" si="16"/>
        <v>0</v>
      </c>
      <c r="W12" s="11">
        <f t="shared" si="17"/>
        <v>4011.8421052631575</v>
      </c>
      <c r="X12" s="11">
        <f t="shared" si="18"/>
        <v>2.4</v>
      </c>
      <c r="Y12" s="11">
        <f>$C12/3600*$W12*($E12-$D12)/(Thermodynamics!$B$14-Thermodynamics!$E$21)</f>
        <v>0.55779151878818922</v>
      </c>
    </row>
    <row r="13" spans="1:52" x14ac:dyDescent="0.25">
      <c r="A13" s="12" t="s">
        <v>205</v>
      </c>
      <c r="B13" s="13">
        <v>104.95</v>
      </c>
      <c r="C13" s="13">
        <v>10.199999999999999</v>
      </c>
      <c r="D13" s="13">
        <v>6</v>
      </c>
      <c r="E13" s="13">
        <v>15</v>
      </c>
      <c r="F13" s="13">
        <f t="shared" si="0"/>
        <v>4.9500000000000028</v>
      </c>
      <c r="G13" s="12">
        <f t="shared" si="1"/>
        <v>0</v>
      </c>
      <c r="H13" s="12">
        <f t="shared" si="2"/>
        <v>0</v>
      </c>
      <c r="I13" s="12">
        <f t="shared" si="3"/>
        <v>0</v>
      </c>
      <c r="J13" s="12">
        <f t="shared" si="4"/>
        <v>0</v>
      </c>
      <c r="K13" s="12">
        <f t="shared" si="5"/>
        <v>0</v>
      </c>
      <c r="L13" s="12">
        <f t="shared" si="6"/>
        <v>0</v>
      </c>
      <c r="M13" s="12">
        <f t="shared" si="7"/>
        <v>0</v>
      </c>
      <c r="N13" s="12">
        <f t="shared" si="8"/>
        <v>0</v>
      </c>
      <c r="O13" s="12">
        <f t="shared" si="9"/>
        <v>0</v>
      </c>
      <c r="P13" s="12">
        <f t="shared" si="10"/>
        <v>0</v>
      </c>
      <c r="Q13" s="12">
        <f t="shared" si="11"/>
        <v>0</v>
      </c>
      <c r="R13" s="12">
        <f t="shared" si="12"/>
        <v>0</v>
      </c>
      <c r="S13" s="12">
        <f t="shared" si="13"/>
        <v>0</v>
      </c>
      <c r="T13" s="12">
        <f t="shared" si="14"/>
        <v>0</v>
      </c>
      <c r="U13" s="12">
        <f t="shared" si="15"/>
        <v>0</v>
      </c>
      <c r="V13" s="12">
        <f t="shared" si="16"/>
        <v>0</v>
      </c>
      <c r="W13" s="11">
        <f t="shared" si="17"/>
        <v>4115.6862745098051</v>
      </c>
      <c r="X13" s="11">
        <f t="shared" si="18"/>
        <v>2.8333333333333335</v>
      </c>
      <c r="Y13" s="11">
        <f>$C13/3600*$W13*($E13-$D13)/(Thermodynamics!$B$14-Thermodynamics!$E$21)</f>
        <v>0.63999365799519481</v>
      </c>
    </row>
    <row r="14" spans="1:52" x14ac:dyDescent="0.25">
      <c r="A14" s="12" t="s">
        <v>204</v>
      </c>
      <c r="B14" s="13">
        <v>127.48</v>
      </c>
      <c r="C14" s="13">
        <v>11.82</v>
      </c>
      <c r="D14" s="13">
        <v>6</v>
      </c>
      <c r="E14" s="13">
        <v>15.33</v>
      </c>
      <c r="F14" s="13">
        <f t="shared" si="0"/>
        <v>27.480000000000004</v>
      </c>
      <c r="G14" s="12">
        <f t="shared" si="1"/>
        <v>17.480000000000004</v>
      </c>
      <c r="H14" s="12">
        <f t="shared" si="2"/>
        <v>7.480000000000004</v>
      </c>
      <c r="I14" s="12">
        <f t="shared" si="3"/>
        <v>0</v>
      </c>
      <c r="J14" s="12">
        <f t="shared" si="4"/>
        <v>0</v>
      </c>
      <c r="K14" s="12">
        <f t="shared" si="5"/>
        <v>0</v>
      </c>
      <c r="L14" s="12">
        <f t="shared" si="6"/>
        <v>0</v>
      </c>
      <c r="M14" s="12">
        <f t="shared" si="7"/>
        <v>0</v>
      </c>
      <c r="N14" s="12">
        <f t="shared" si="8"/>
        <v>0</v>
      </c>
      <c r="O14" s="12">
        <f t="shared" si="9"/>
        <v>0</v>
      </c>
      <c r="P14" s="12">
        <f t="shared" si="10"/>
        <v>0</v>
      </c>
      <c r="Q14" s="12">
        <f t="shared" si="11"/>
        <v>0</v>
      </c>
      <c r="R14" s="12">
        <f t="shared" si="12"/>
        <v>0</v>
      </c>
      <c r="S14" s="12">
        <f t="shared" si="13"/>
        <v>0</v>
      </c>
      <c r="T14" s="12">
        <f t="shared" si="14"/>
        <v>0</v>
      </c>
      <c r="U14" s="12">
        <f t="shared" si="15"/>
        <v>0</v>
      </c>
      <c r="V14" s="12">
        <f t="shared" si="16"/>
        <v>0</v>
      </c>
      <c r="W14" s="11">
        <f t="shared" si="17"/>
        <v>4161.4572281978881</v>
      </c>
      <c r="X14" s="11">
        <f t="shared" si="18"/>
        <v>3.2833333333333332</v>
      </c>
      <c r="Y14" s="11">
        <f>$C14/3600*$W14*($E14-$D14)/(Thermodynamics!$B$14-Thermodynamics!$E$21)</f>
        <v>0.77738343517129516</v>
      </c>
    </row>
    <row r="15" spans="1:52" x14ac:dyDescent="0.25">
      <c r="A15" s="12" t="s">
        <v>203</v>
      </c>
      <c r="B15" s="13">
        <v>147.9</v>
      </c>
      <c r="C15" s="13">
        <v>13.25</v>
      </c>
      <c r="D15" s="13">
        <v>6</v>
      </c>
      <c r="E15" s="13">
        <v>16</v>
      </c>
      <c r="F15" s="13">
        <f t="shared" si="0"/>
        <v>47.900000000000006</v>
      </c>
      <c r="G15" s="12">
        <f t="shared" si="1"/>
        <v>37.900000000000006</v>
      </c>
      <c r="H15" s="12">
        <f t="shared" si="2"/>
        <v>27.900000000000006</v>
      </c>
      <c r="I15" s="12">
        <f t="shared" si="3"/>
        <v>17.900000000000006</v>
      </c>
      <c r="J15" s="12">
        <f t="shared" si="4"/>
        <v>7.9000000000000057</v>
      </c>
      <c r="K15" s="12">
        <f t="shared" si="5"/>
        <v>0</v>
      </c>
      <c r="L15" s="12">
        <f t="shared" si="6"/>
        <v>0</v>
      </c>
      <c r="M15" s="12">
        <f t="shared" si="7"/>
        <v>0</v>
      </c>
      <c r="N15" s="12">
        <f t="shared" si="8"/>
        <v>0</v>
      </c>
      <c r="O15" s="12">
        <f t="shared" si="9"/>
        <v>0</v>
      </c>
      <c r="P15" s="12">
        <f t="shared" si="10"/>
        <v>0</v>
      </c>
      <c r="Q15" s="12">
        <f t="shared" si="11"/>
        <v>0</v>
      </c>
      <c r="R15" s="12">
        <f t="shared" si="12"/>
        <v>0</v>
      </c>
      <c r="S15" s="12">
        <f t="shared" si="13"/>
        <v>0</v>
      </c>
      <c r="T15" s="12">
        <f t="shared" si="14"/>
        <v>0</v>
      </c>
      <c r="U15" s="12">
        <f t="shared" si="15"/>
        <v>0</v>
      </c>
      <c r="V15" s="12">
        <f t="shared" si="16"/>
        <v>0</v>
      </c>
      <c r="W15" s="11">
        <f t="shared" si="17"/>
        <v>4018.415094339623</v>
      </c>
      <c r="X15" s="11">
        <f t="shared" si="18"/>
        <v>3.6805555555555554</v>
      </c>
      <c r="Y15" s="11">
        <f>$C15/3600*$W15*($E15-$D15)/(Thermodynamics!$B$14-Thermodynamics!$E$21)</f>
        <v>0.90190626029051268</v>
      </c>
    </row>
    <row r="16" spans="1:52" x14ac:dyDescent="0.25">
      <c r="A16" s="12" t="s">
        <v>202</v>
      </c>
      <c r="B16" s="13">
        <v>165.9</v>
      </c>
      <c r="C16" s="13">
        <v>14.86</v>
      </c>
      <c r="D16" s="13">
        <v>6</v>
      </c>
      <c r="E16" s="13">
        <v>16</v>
      </c>
      <c r="F16" s="13">
        <f t="shared" si="0"/>
        <v>65.900000000000006</v>
      </c>
      <c r="G16" s="12">
        <f t="shared" si="1"/>
        <v>55.900000000000006</v>
      </c>
      <c r="H16" s="12">
        <f t="shared" si="2"/>
        <v>45.900000000000006</v>
      </c>
      <c r="I16" s="12">
        <f t="shared" si="3"/>
        <v>35.900000000000006</v>
      </c>
      <c r="J16" s="12">
        <f t="shared" si="4"/>
        <v>25.900000000000006</v>
      </c>
      <c r="K16" s="12">
        <f t="shared" si="5"/>
        <v>15.900000000000006</v>
      </c>
      <c r="L16" s="12">
        <f t="shared" si="6"/>
        <v>5.9000000000000057</v>
      </c>
      <c r="M16" s="12">
        <f t="shared" si="7"/>
        <v>0</v>
      </c>
      <c r="N16" s="12">
        <f t="shared" si="8"/>
        <v>0</v>
      </c>
      <c r="O16" s="12">
        <f t="shared" si="9"/>
        <v>0</v>
      </c>
      <c r="P16" s="12">
        <f t="shared" si="10"/>
        <v>0</v>
      </c>
      <c r="Q16" s="12">
        <f t="shared" si="11"/>
        <v>0</v>
      </c>
      <c r="R16" s="12">
        <f t="shared" si="12"/>
        <v>0</v>
      </c>
      <c r="S16" s="12">
        <f t="shared" si="13"/>
        <v>0</v>
      </c>
      <c r="T16" s="12">
        <f t="shared" si="14"/>
        <v>0</v>
      </c>
      <c r="U16" s="12">
        <f t="shared" si="15"/>
        <v>0</v>
      </c>
      <c r="V16" s="12">
        <f t="shared" si="16"/>
        <v>0</v>
      </c>
      <c r="W16" s="11">
        <f t="shared" si="17"/>
        <v>4019.1117092866762</v>
      </c>
      <c r="X16" s="11">
        <f t="shared" si="18"/>
        <v>4.1277777777777782</v>
      </c>
      <c r="Y16" s="11">
        <f>$C16/3600*$W16*($E16-$D16)/(Thermodynamics!$B$14-Thermodynamics!$E$21)</f>
        <v>1.0116717280743481</v>
      </c>
    </row>
    <row r="17" spans="1:25" x14ac:dyDescent="0.25">
      <c r="A17" s="12" t="s">
        <v>201</v>
      </c>
      <c r="B17" s="13">
        <v>181.22</v>
      </c>
      <c r="C17" s="13">
        <v>13.27</v>
      </c>
      <c r="D17" s="13">
        <v>4.5</v>
      </c>
      <c r="E17" s="13">
        <v>16.670000000000002</v>
      </c>
      <c r="F17" s="13">
        <f t="shared" si="0"/>
        <v>81.22</v>
      </c>
      <c r="G17" s="12">
        <f t="shared" si="1"/>
        <v>71.22</v>
      </c>
      <c r="H17" s="12">
        <f t="shared" si="2"/>
        <v>61.22</v>
      </c>
      <c r="I17" s="12">
        <f t="shared" si="3"/>
        <v>51.22</v>
      </c>
      <c r="J17" s="12">
        <f t="shared" si="4"/>
        <v>41.22</v>
      </c>
      <c r="K17" s="12">
        <f t="shared" si="5"/>
        <v>31.22</v>
      </c>
      <c r="L17" s="12">
        <f t="shared" si="6"/>
        <v>21.22</v>
      </c>
      <c r="M17" s="12">
        <f t="shared" si="7"/>
        <v>11.219999999999999</v>
      </c>
      <c r="N17" s="12">
        <f t="shared" si="8"/>
        <v>1.2199999999999989</v>
      </c>
      <c r="O17" s="12">
        <f t="shared" si="9"/>
        <v>0</v>
      </c>
      <c r="P17" s="12">
        <f t="shared" si="10"/>
        <v>0</v>
      </c>
      <c r="Q17" s="12">
        <f t="shared" si="11"/>
        <v>0</v>
      </c>
      <c r="R17" s="12">
        <f t="shared" si="12"/>
        <v>0</v>
      </c>
      <c r="S17" s="12">
        <f t="shared" si="13"/>
        <v>0</v>
      </c>
      <c r="T17" s="12">
        <f t="shared" si="14"/>
        <v>0</v>
      </c>
      <c r="U17" s="12">
        <f t="shared" si="15"/>
        <v>0</v>
      </c>
      <c r="V17" s="12">
        <f t="shared" si="16"/>
        <v>0</v>
      </c>
      <c r="W17" s="11">
        <f t="shared" si="17"/>
        <v>4039.6815027502239</v>
      </c>
      <c r="X17" s="11">
        <f t="shared" si="18"/>
        <v>3.6861111111111109</v>
      </c>
      <c r="Y17" s="11">
        <f>$C17/3600*$W17*($E17-$D17)/(Thermodynamics!$B$14-Thermodynamics!$E$21)</f>
        <v>1.1050943373214788</v>
      </c>
    </row>
    <row r="18" spans="1:25" x14ac:dyDescent="0.25">
      <c r="A18" s="12" t="s">
        <v>200</v>
      </c>
      <c r="B18" s="13">
        <v>201.08</v>
      </c>
      <c r="C18" s="13">
        <v>14.23</v>
      </c>
      <c r="D18" s="13">
        <v>4.67</v>
      </c>
      <c r="E18" s="13">
        <v>17</v>
      </c>
      <c r="F18" s="13">
        <f t="shared" si="0"/>
        <v>101.08000000000001</v>
      </c>
      <c r="G18" s="12">
        <f t="shared" si="1"/>
        <v>91.080000000000013</v>
      </c>
      <c r="H18" s="12">
        <f t="shared" si="2"/>
        <v>81.080000000000013</v>
      </c>
      <c r="I18" s="12">
        <f t="shared" si="3"/>
        <v>71.080000000000013</v>
      </c>
      <c r="J18" s="12">
        <f t="shared" si="4"/>
        <v>61.080000000000013</v>
      </c>
      <c r="K18" s="12">
        <f t="shared" si="5"/>
        <v>51.080000000000013</v>
      </c>
      <c r="L18" s="12">
        <f t="shared" si="6"/>
        <v>41.080000000000013</v>
      </c>
      <c r="M18" s="12">
        <f t="shared" si="7"/>
        <v>31.080000000000013</v>
      </c>
      <c r="N18" s="12">
        <f t="shared" si="8"/>
        <v>21.080000000000013</v>
      </c>
      <c r="O18" s="12">
        <f t="shared" si="9"/>
        <v>11.080000000000013</v>
      </c>
      <c r="P18" s="12">
        <f t="shared" si="10"/>
        <v>1.0800000000000125</v>
      </c>
      <c r="Q18" s="12">
        <f t="shared" si="11"/>
        <v>0</v>
      </c>
      <c r="R18" s="12">
        <f t="shared" si="12"/>
        <v>0</v>
      </c>
      <c r="S18" s="12">
        <f t="shared" si="13"/>
        <v>0</v>
      </c>
      <c r="T18" s="12">
        <f t="shared" si="14"/>
        <v>0</v>
      </c>
      <c r="U18" s="12">
        <f t="shared" si="15"/>
        <v>0</v>
      </c>
      <c r="V18" s="12">
        <f t="shared" si="16"/>
        <v>0</v>
      </c>
      <c r="W18" s="11">
        <f t="shared" si="17"/>
        <v>4125.7546768162256</v>
      </c>
      <c r="X18" s="11">
        <f t="shared" si="18"/>
        <v>3.9527777777777779</v>
      </c>
      <c r="Y18" s="11">
        <f>$C18/3600*$W18*($E18-$D18)/(Thermodynamics!$B$14-Thermodynamics!$E$21)</f>
        <v>1.2262022367763106</v>
      </c>
    </row>
    <row r="19" spans="1:25" x14ac:dyDescent="0.25">
      <c r="A19" s="12" t="s">
        <v>199</v>
      </c>
      <c r="B19" s="13">
        <v>204.32</v>
      </c>
      <c r="C19" s="13">
        <v>15.06</v>
      </c>
      <c r="D19" s="13">
        <v>5</v>
      </c>
      <c r="E19" s="13">
        <v>17</v>
      </c>
      <c r="F19" s="13">
        <f t="shared" si="0"/>
        <v>104.32</v>
      </c>
      <c r="G19" s="12">
        <f t="shared" si="1"/>
        <v>94.32</v>
      </c>
      <c r="H19" s="12">
        <f t="shared" si="2"/>
        <v>84.32</v>
      </c>
      <c r="I19" s="12">
        <f t="shared" si="3"/>
        <v>74.319999999999993</v>
      </c>
      <c r="J19" s="12">
        <f t="shared" si="4"/>
        <v>64.319999999999993</v>
      </c>
      <c r="K19" s="12">
        <f t="shared" si="5"/>
        <v>54.319999999999993</v>
      </c>
      <c r="L19" s="12">
        <f t="shared" si="6"/>
        <v>44.319999999999993</v>
      </c>
      <c r="M19" s="12">
        <f t="shared" si="7"/>
        <v>34.319999999999993</v>
      </c>
      <c r="N19" s="12">
        <f t="shared" si="8"/>
        <v>24.319999999999993</v>
      </c>
      <c r="O19" s="12">
        <f t="shared" si="9"/>
        <v>14.319999999999993</v>
      </c>
      <c r="P19" s="12">
        <f t="shared" si="10"/>
        <v>4.3199999999999932</v>
      </c>
      <c r="Q19" s="12">
        <f t="shared" si="11"/>
        <v>0</v>
      </c>
      <c r="R19" s="12">
        <f t="shared" si="12"/>
        <v>0</v>
      </c>
      <c r="S19" s="12">
        <f t="shared" si="13"/>
        <v>0</v>
      </c>
      <c r="T19" s="12">
        <f t="shared" si="14"/>
        <v>0</v>
      </c>
      <c r="U19" s="12">
        <f t="shared" si="15"/>
        <v>0</v>
      </c>
      <c r="V19" s="12">
        <f t="shared" si="16"/>
        <v>0</v>
      </c>
      <c r="W19" s="11">
        <f t="shared" si="17"/>
        <v>4070.1195219123506</v>
      </c>
      <c r="X19" s="11">
        <f t="shared" si="18"/>
        <v>4.1833333333333336</v>
      </c>
      <c r="Y19" s="11">
        <f>$C19/3600*$W19*($E19-$D19)/(Thermodynamics!$B$14-Thermodynamics!$E$21)</f>
        <v>1.2459600209774004</v>
      </c>
    </row>
    <row r="20" spans="1:25" x14ac:dyDescent="0.25">
      <c r="A20" s="12" t="s">
        <v>198</v>
      </c>
      <c r="B20" s="13">
        <v>207.5</v>
      </c>
      <c r="C20" s="13">
        <v>14.91</v>
      </c>
      <c r="D20" s="13">
        <v>4.67</v>
      </c>
      <c r="E20" s="13">
        <v>17</v>
      </c>
      <c r="F20" s="13">
        <f t="shared" si="0"/>
        <v>107.5</v>
      </c>
      <c r="G20" s="12">
        <f t="shared" si="1"/>
        <v>97.5</v>
      </c>
      <c r="H20" s="12">
        <f t="shared" si="2"/>
        <v>87.5</v>
      </c>
      <c r="I20" s="12">
        <f t="shared" si="3"/>
        <v>77.5</v>
      </c>
      <c r="J20" s="12">
        <f t="shared" si="4"/>
        <v>67.5</v>
      </c>
      <c r="K20" s="12">
        <f t="shared" si="5"/>
        <v>57.5</v>
      </c>
      <c r="L20" s="12">
        <f t="shared" si="6"/>
        <v>47.5</v>
      </c>
      <c r="M20" s="12">
        <f t="shared" si="7"/>
        <v>37.5</v>
      </c>
      <c r="N20" s="12">
        <f t="shared" si="8"/>
        <v>27.5</v>
      </c>
      <c r="O20" s="12">
        <f t="shared" si="9"/>
        <v>17.5</v>
      </c>
      <c r="P20" s="12">
        <f t="shared" si="10"/>
        <v>7.5</v>
      </c>
      <c r="Q20" s="12">
        <f t="shared" si="11"/>
        <v>0</v>
      </c>
      <c r="R20" s="12">
        <f t="shared" si="12"/>
        <v>0</v>
      </c>
      <c r="S20" s="12">
        <f t="shared" si="13"/>
        <v>0</v>
      </c>
      <c r="T20" s="12">
        <f t="shared" si="14"/>
        <v>0</v>
      </c>
      <c r="U20" s="12">
        <f t="shared" si="15"/>
        <v>0</v>
      </c>
      <c r="V20" s="12">
        <f t="shared" si="16"/>
        <v>0</v>
      </c>
      <c r="W20" s="11">
        <f t="shared" si="17"/>
        <v>4063.3092961662919</v>
      </c>
      <c r="X20" s="11">
        <f t="shared" si="18"/>
        <v>4.1416666666666666</v>
      </c>
      <c r="Y20" s="11">
        <f>$C20/3600*$W20*($E20-$D20)/(Thermodynamics!$B$14-Thermodynamics!$E$21)</f>
        <v>1.2653519202858781</v>
      </c>
    </row>
    <row r="21" spans="1:25" x14ac:dyDescent="0.25">
      <c r="A21" s="12" t="s">
        <v>197</v>
      </c>
      <c r="B21" s="13">
        <v>211.23</v>
      </c>
      <c r="C21" s="13">
        <v>14.63</v>
      </c>
      <c r="D21" s="13">
        <v>4.67</v>
      </c>
      <c r="E21" s="13">
        <v>17</v>
      </c>
      <c r="F21" s="13">
        <f t="shared" si="0"/>
        <v>111.22999999999999</v>
      </c>
      <c r="G21" s="12">
        <f t="shared" si="1"/>
        <v>101.22999999999999</v>
      </c>
      <c r="H21" s="12">
        <f t="shared" si="2"/>
        <v>91.22999999999999</v>
      </c>
      <c r="I21" s="12">
        <f t="shared" si="3"/>
        <v>81.22999999999999</v>
      </c>
      <c r="J21" s="12">
        <f t="shared" si="4"/>
        <v>71.22999999999999</v>
      </c>
      <c r="K21" s="12">
        <f t="shared" si="5"/>
        <v>61.22999999999999</v>
      </c>
      <c r="L21" s="12">
        <f t="shared" si="6"/>
        <v>51.22999999999999</v>
      </c>
      <c r="M21" s="12">
        <f t="shared" si="7"/>
        <v>41.22999999999999</v>
      </c>
      <c r="N21" s="12">
        <f t="shared" si="8"/>
        <v>31.22999999999999</v>
      </c>
      <c r="O21" s="12">
        <f t="shared" si="9"/>
        <v>21.22999999999999</v>
      </c>
      <c r="P21" s="12">
        <f t="shared" si="10"/>
        <v>11.22999999999999</v>
      </c>
      <c r="Q21" s="12">
        <f t="shared" si="11"/>
        <v>1.2299999999999898</v>
      </c>
      <c r="R21" s="12">
        <f t="shared" si="12"/>
        <v>0</v>
      </c>
      <c r="S21" s="12">
        <f t="shared" si="13"/>
        <v>0</v>
      </c>
      <c r="T21" s="12">
        <f t="shared" si="14"/>
        <v>0</v>
      </c>
      <c r="U21" s="12">
        <f t="shared" si="15"/>
        <v>0</v>
      </c>
      <c r="V21" s="12">
        <f t="shared" si="16"/>
        <v>0</v>
      </c>
      <c r="W21" s="11">
        <f t="shared" si="17"/>
        <v>4215.515563959666</v>
      </c>
      <c r="X21" s="11">
        <f t="shared" si="18"/>
        <v>4.0638888888888891</v>
      </c>
      <c r="Y21" s="11">
        <f>$C21/3600*$W21*($E21-$D21)/(Thermodynamics!$B$14-Thermodynamics!$E$21)</f>
        <v>1.2880977644433063</v>
      </c>
    </row>
    <row r="22" spans="1:25" x14ac:dyDescent="0.25">
      <c r="A22" s="12" t="s">
        <v>196</v>
      </c>
      <c r="B22" s="13">
        <v>201.25</v>
      </c>
      <c r="C22" s="13">
        <v>14.95</v>
      </c>
      <c r="D22" s="13">
        <v>5.17</v>
      </c>
      <c r="E22" s="13">
        <v>16.829999999999998</v>
      </c>
      <c r="F22" s="13">
        <f t="shared" si="0"/>
        <v>101.25</v>
      </c>
      <c r="G22" s="12">
        <f t="shared" si="1"/>
        <v>91.25</v>
      </c>
      <c r="H22" s="12">
        <f t="shared" si="2"/>
        <v>81.25</v>
      </c>
      <c r="I22" s="12">
        <f t="shared" si="3"/>
        <v>71.25</v>
      </c>
      <c r="J22" s="12">
        <f t="shared" si="4"/>
        <v>61.25</v>
      </c>
      <c r="K22" s="12">
        <f t="shared" si="5"/>
        <v>51.25</v>
      </c>
      <c r="L22" s="12">
        <f t="shared" si="6"/>
        <v>41.25</v>
      </c>
      <c r="M22" s="12">
        <f t="shared" si="7"/>
        <v>31.25</v>
      </c>
      <c r="N22" s="12">
        <f t="shared" si="8"/>
        <v>21.25</v>
      </c>
      <c r="O22" s="12">
        <f t="shared" si="9"/>
        <v>11.25</v>
      </c>
      <c r="P22" s="12">
        <f t="shared" si="10"/>
        <v>1.25</v>
      </c>
      <c r="Q22" s="12">
        <f t="shared" si="11"/>
        <v>0</v>
      </c>
      <c r="R22" s="12">
        <f t="shared" si="12"/>
        <v>0</v>
      </c>
      <c r="S22" s="12">
        <f t="shared" si="13"/>
        <v>0</v>
      </c>
      <c r="T22" s="12">
        <f t="shared" si="14"/>
        <v>0</v>
      </c>
      <c r="U22" s="12">
        <f t="shared" si="15"/>
        <v>0</v>
      </c>
      <c r="V22" s="12">
        <f t="shared" si="16"/>
        <v>0</v>
      </c>
      <c r="W22" s="11">
        <f t="shared" si="17"/>
        <v>4156.2211373532136</v>
      </c>
      <c r="X22" s="11">
        <f t="shared" si="18"/>
        <v>4.1527777777777777</v>
      </c>
      <c r="Y22" s="11">
        <f>$C22/3600*$W22*($E22-$D22)/(Thermodynamics!$B$14-Thermodynamics!$E$21)</f>
        <v>1.2272389106387132</v>
      </c>
    </row>
    <row r="23" spans="1:25" x14ac:dyDescent="0.25">
      <c r="A23" s="12" t="s">
        <v>195</v>
      </c>
      <c r="B23" s="13">
        <v>204.68</v>
      </c>
      <c r="C23" s="13">
        <v>15.03</v>
      </c>
      <c r="D23" s="13">
        <v>5</v>
      </c>
      <c r="E23" s="13">
        <v>17</v>
      </c>
      <c r="F23" s="13">
        <f t="shared" si="0"/>
        <v>104.68</v>
      </c>
      <c r="G23" s="12">
        <f t="shared" si="1"/>
        <v>94.68</v>
      </c>
      <c r="H23" s="12">
        <f t="shared" si="2"/>
        <v>84.68</v>
      </c>
      <c r="I23" s="12">
        <f t="shared" si="3"/>
        <v>74.680000000000007</v>
      </c>
      <c r="J23" s="12">
        <f t="shared" si="4"/>
        <v>64.680000000000007</v>
      </c>
      <c r="K23" s="12">
        <f t="shared" si="5"/>
        <v>54.680000000000007</v>
      </c>
      <c r="L23" s="12">
        <f t="shared" si="6"/>
        <v>44.680000000000007</v>
      </c>
      <c r="M23" s="12">
        <f t="shared" si="7"/>
        <v>34.680000000000007</v>
      </c>
      <c r="N23" s="12">
        <f t="shared" si="8"/>
        <v>24.680000000000007</v>
      </c>
      <c r="O23" s="12">
        <f t="shared" si="9"/>
        <v>14.680000000000007</v>
      </c>
      <c r="P23" s="12">
        <f t="shared" si="10"/>
        <v>4.6800000000000068</v>
      </c>
      <c r="Q23" s="12">
        <f t="shared" si="11"/>
        <v>0</v>
      </c>
      <c r="R23" s="12">
        <f t="shared" si="12"/>
        <v>0</v>
      </c>
      <c r="S23" s="12">
        <f t="shared" si="13"/>
        <v>0</v>
      </c>
      <c r="T23" s="12">
        <f t="shared" si="14"/>
        <v>0</v>
      </c>
      <c r="U23" s="12">
        <f t="shared" si="15"/>
        <v>0</v>
      </c>
      <c r="V23" s="12">
        <f t="shared" si="16"/>
        <v>0</v>
      </c>
      <c r="W23" s="11">
        <f t="shared" si="17"/>
        <v>4085.4291417165673</v>
      </c>
      <c r="X23" s="11">
        <f t="shared" si="18"/>
        <v>4.1749999999999998</v>
      </c>
      <c r="Y23" s="11">
        <f>$C23/3600*$W23*($E23-$D23)/(Thermodynamics!$B$14-Thermodynamics!$E$21)</f>
        <v>1.2481553303330772</v>
      </c>
    </row>
    <row r="24" spans="1:25" x14ac:dyDescent="0.25">
      <c r="A24" s="12" t="s">
        <v>194</v>
      </c>
      <c r="B24" s="13">
        <v>198.02</v>
      </c>
      <c r="C24" s="13">
        <v>14.54</v>
      </c>
      <c r="D24" s="13">
        <v>5</v>
      </c>
      <c r="E24" s="13">
        <v>17</v>
      </c>
      <c r="F24" s="13">
        <f t="shared" si="0"/>
        <v>98.02000000000001</v>
      </c>
      <c r="G24" s="12">
        <f t="shared" si="1"/>
        <v>88.02000000000001</v>
      </c>
      <c r="H24" s="12">
        <f t="shared" si="2"/>
        <v>78.02000000000001</v>
      </c>
      <c r="I24" s="12">
        <f t="shared" si="3"/>
        <v>68.02000000000001</v>
      </c>
      <c r="J24" s="12">
        <f t="shared" si="4"/>
        <v>58.02000000000001</v>
      </c>
      <c r="K24" s="12">
        <f t="shared" si="5"/>
        <v>48.02000000000001</v>
      </c>
      <c r="L24" s="12">
        <f t="shared" si="6"/>
        <v>38.02000000000001</v>
      </c>
      <c r="M24" s="12">
        <f t="shared" si="7"/>
        <v>28.02000000000001</v>
      </c>
      <c r="N24" s="12">
        <f t="shared" si="8"/>
        <v>18.02000000000001</v>
      </c>
      <c r="O24" s="12">
        <f t="shared" si="9"/>
        <v>8.0200000000000102</v>
      </c>
      <c r="P24" s="12">
        <f t="shared" si="10"/>
        <v>0</v>
      </c>
      <c r="Q24" s="12">
        <f t="shared" si="11"/>
        <v>0</v>
      </c>
      <c r="R24" s="12">
        <f t="shared" si="12"/>
        <v>0</v>
      </c>
      <c r="S24" s="12">
        <f t="shared" si="13"/>
        <v>0</v>
      </c>
      <c r="T24" s="12">
        <f t="shared" si="14"/>
        <v>0</v>
      </c>
      <c r="U24" s="12">
        <f t="shared" si="15"/>
        <v>0</v>
      </c>
      <c r="V24" s="12">
        <f t="shared" si="16"/>
        <v>0</v>
      </c>
      <c r="W24" s="11">
        <f t="shared" si="17"/>
        <v>4085.6946354883089</v>
      </c>
      <c r="X24" s="11">
        <f t="shared" si="18"/>
        <v>4.0388888888888888</v>
      </c>
      <c r="Y24" s="11">
        <f>$C24/3600*$W24*($E24-$D24)/(Thermodynamics!$B$14-Thermodynamics!$E$21)</f>
        <v>1.2075421072530585</v>
      </c>
    </row>
    <row r="25" spans="1:25" x14ac:dyDescent="0.25">
      <c r="A25" s="12" t="s">
        <v>193</v>
      </c>
      <c r="B25" s="13">
        <v>184.88</v>
      </c>
      <c r="C25" s="13">
        <v>12.25</v>
      </c>
      <c r="D25" s="13">
        <v>4.83</v>
      </c>
      <c r="E25" s="13">
        <v>17.829999999999998</v>
      </c>
      <c r="F25" s="13">
        <f t="shared" si="0"/>
        <v>84.88</v>
      </c>
      <c r="G25" s="12">
        <f t="shared" si="1"/>
        <v>74.88</v>
      </c>
      <c r="H25" s="12">
        <f t="shared" si="2"/>
        <v>64.88</v>
      </c>
      <c r="I25" s="12">
        <f t="shared" si="3"/>
        <v>54.879999999999995</v>
      </c>
      <c r="J25" s="12">
        <f t="shared" si="4"/>
        <v>44.879999999999995</v>
      </c>
      <c r="K25" s="12">
        <f t="shared" si="5"/>
        <v>34.879999999999995</v>
      </c>
      <c r="L25" s="12">
        <f t="shared" si="6"/>
        <v>24.879999999999995</v>
      </c>
      <c r="M25" s="12">
        <f t="shared" si="7"/>
        <v>14.879999999999995</v>
      </c>
      <c r="N25" s="12">
        <f t="shared" si="8"/>
        <v>4.8799999999999955</v>
      </c>
      <c r="O25" s="12">
        <f t="shared" si="9"/>
        <v>0</v>
      </c>
      <c r="P25" s="12">
        <f t="shared" si="10"/>
        <v>0</v>
      </c>
      <c r="Q25" s="12">
        <f t="shared" si="11"/>
        <v>0</v>
      </c>
      <c r="R25" s="12">
        <f t="shared" si="12"/>
        <v>0</v>
      </c>
      <c r="S25" s="12">
        <f t="shared" si="13"/>
        <v>0</v>
      </c>
      <c r="T25" s="12">
        <f t="shared" si="14"/>
        <v>0</v>
      </c>
      <c r="U25" s="12">
        <f t="shared" si="15"/>
        <v>0</v>
      </c>
      <c r="V25" s="12">
        <f t="shared" si="16"/>
        <v>0</v>
      </c>
      <c r="W25" s="11">
        <f t="shared" si="17"/>
        <v>4179.3908948194667</v>
      </c>
      <c r="X25" s="11">
        <f t="shared" si="18"/>
        <v>3.4027777777777777</v>
      </c>
      <c r="Y25" s="11">
        <f>$C25/3600*$W25*($E25-$D25)/(Thermodynamics!$B$14-Thermodynamics!$E$21)</f>
        <v>1.1274133157708583</v>
      </c>
    </row>
    <row r="26" spans="1:25" x14ac:dyDescent="0.25">
      <c r="A26" s="12" t="s">
        <v>192</v>
      </c>
      <c r="B26" s="13">
        <v>186.37</v>
      </c>
      <c r="C26" s="13">
        <v>11.95</v>
      </c>
      <c r="D26" s="13">
        <v>5</v>
      </c>
      <c r="E26" s="13">
        <v>18.5</v>
      </c>
      <c r="F26" s="13">
        <f t="shared" si="0"/>
        <v>86.37</v>
      </c>
      <c r="G26" s="12">
        <f t="shared" si="1"/>
        <v>76.37</v>
      </c>
      <c r="H26" s="12">
        <f t="shared" si="2"/>
        <v>66.37</v>
      </c>
      <c r="I26" s="12">
        <f t="shared" si="3"/>
        <v>56.370000000000005</v>
      </c>
      <c r="J26" s="12">
        <f t="shared" si="4"/>
        <v>46.370000000000005</v>
      </c>
      <c r="K26" s="12">
        <f t="shared" si="5"/>
        <v>36.370000000000005</v>
      </c>
      <c r="L26" s="12">
        <f t="shared" si="6"/>
        <v>26.370000000000005</v>
      </c>
      <c r="M26" s="12">
        <f t="shared" si="7"/>
        <v>16.370000000000005</v>
      </c>
      <c r="N26" s="12">
        <f t="shared" si="8"/>
        <v>6.3700000000000045</v>
      </c>
      <c r="O26" s="12">
        <f t="shared" si="9"/>
        <v>0</v>
      </c>
      <c r="P26" s="12">
        <f t="shared" si="10"/>
        <v>0</v>
      </c>
      <c r="Q26" s="12">
        <f t="shared" si="11"/>
        <v>0</v>
      </c>
      <c r="R26" s="12">
        <f t="shared" si="12"/>
        <v>0</v>
      </c>
      <c r="S26" s="12">
        <f t="shared" si="13"/>
        <v>0</v>
      </c>
      <c r="T26" s="12">
        <f t="shared" si="14"/>
        <v>0</v>
      </c>
      <c r="U26" s="12">
        <f t="shared" si="15"/>
        <v>0</v>
      </c>
      <c r="V26" s="12">
        <f t="shared" si="16"/>
        <v>0</v>
      </c>
      <c r="W26" s="11">
        <f t="shared" si="17"/>
        <v>4158.8842398884244</v>
      </c>
      <c r="X26" s="11">
        <f t="shared" si="18"/>
        <v>3.3194444444444446</v>
      </c>
      <c r="Y26" s="11">
        <f>$C26/3600*$W26*($E26-$D26)/(Thermodynamics!$B$14-Thermodynamics!$E$21)</f>
        <v>1.1364994572707428</v>
      </c>
    </row>
    <row r="27" spans="1:25" x14ac:dyDescent="0.25">
      <c r="A27" s="12" t="s">
        <v>191</v>
      </c>
      <c r="B27" s="13">
        <v>161.16999999999999</v>
      </c>
      <c r="C27" s="13">
        <v>11.75</v>
      </c>
      <c r="D27" s="13">
        <v>5</v>
      </c>
      <c r="E27" s="13">
        <v>16.670000000000002</v>
      </c>
      <c r="F27" s="13">
        <f t="shared" si="0"/>
        <v>61.169999999999987</v>
      </c>
      <c r="G27" s="12">
        <f t="shared" si="1"/>
        <v>51.169999999999987</v>
      </c>
      <c r="H27" s="12">
        <f t="shared" si="2"/>
        <v>41.169999999999987</v>
      </c>
      <c r="I27" s="12">
        <f t="shared" si="3"/>
        <v>31.169999999999987</v>
      </c>
      <c r="J27" s="12">
        <f t="shared" si="4"/>
        <v>21.169999999999987</v>
      </c>
      <c r="K27" s="12">
        <f t="shared" si="5"/>
        <v>11.169999999999987</v>
      </c>
      <c r="L27" s="12">
        <f t="shared" si="6"/>
        <v>1.1699999999999875</v>
      </c>
      <c r="M27" s="12">
        <f t="shared" si="7"/>
        <v>0</v>
      </c>
      <c r="N27" s="12">
        <f t="shared" si="8"/>
        <v>0</v>
      </c>
      <c r="O27" s="12">
        <f t="shared" si="9"/>
        <v>0</v>
      </c>
      <c r="P27" s="12">
        <f t="shared" si="10"/>
        <v>0</v>
      </c>
      <c r="Q27" s="12">
        <f t="shared" si="11"/>
        <v>0</v>
      </c>
      <c r="R27" s="12">
        <f t="shared" si="12"/>
        <v>0</v>
      </c>
      <c r="S27" s="12">
        <f t="shared" si="13"/>
        <v>0</v>
      </c>
      <c r="T27" s="12">
        <f t="shared" si="14"/>
        <v>0</v>
      </c>
      <c r="U27" s="12">
        <f t="shared" si="15"/>
        <v>0</v>
      </c>
      <c r="V27" s="12">
        <f t="shared" si="16"/>
        <v>0</v>
      </c>
      <c r="W27" s="11">
        <f t="shared" si="17"/>
        <v>4231.3405896187705</v>
      </c>
      <c r="X27" s="11">
        <f t="shared" si="18"/>
        <v>3.2638888888888888</v>
      </c>
      <c r="Y27" s="11">
        <f>$C27/3600*$W27*($E27-$D27)/(Thermodynamics!$B$14-Thermodynamics!$E$21)</f>
        <v>0.98282780237337353</v>
      </c>
    </row>
    <row r="28" spans="1:25" x14ac:dyDescent="0.25">
      <c r="A28" s="12" t="s">
        <v>190</v>
      </c>
      <c r="B28" s="13">
        <v>132.27000000000001</v>
      </c>
      <c r="C28" s="13">
        <v>10.57</v>
      </c>
      <c r="D28" s="13">
        <v>5</v>
      </c>
      <c r="E28" s="13">
        <v>16</v>
      </c>
      <c r="F28" s="13">
        <f t="shared" si="0"/>
        <v>32.27000000000001</v>
      </c>
      <c r="G28" s="12">
        <f t="shared" si="1"/>
        <v>22.27000000000001</v>
      </c>
      <c r="H28" s="12">
        <f t="shared" si="2"/>
        <v>12.27000000000001</v>
      </c>
      <c r="I28" s="12">
        <f t="shared" si="3"/>
        <v>2.2700000000000102</v>
      </c>
      <c r="J28" s="12">
        <f t="shared" si="4"/>
        <v>0</v>
      </c>
      <c r="K28" s="12">
        <f t="shared" si="5"/>
        <v>0</v>
      </c>
      <c r="L28" s="12">
        <f t="shared" si="6"/>
        <v>0</v>
      </c>
      <c r="M28" s="12">
        <f t="shared" si="7"/>
        <v>0</v>
      </c>
      <c r="N28" s="12">
        <f t="shared" si="8"/>
        <v>0</v>
      </c>
      <c r="O28" s="12">
        <f t="shared" si="9"/>
        <v>0</v>
      </c>
      <c r="P28" s="12">
        <f t="shared" si="10"/>
        <v>0</v>
      </c>
      <c r="Q28" s="12">
        <f t="shared" si="11"/>
        <v>0</v>
      </c>
      <c r="R28" s="12">
        <f t="shared" si="12"/>
        <v>0</v>
      </c>
      <c r="S28" s="12">
        <f t="shared" si="13"/>
        <v>0</v>
      </c>
      <c r="T28" s="12">
        <f t="shared" si="14"/>
        <v>0</v>
      </c>
      <c r="U28" s="12">
        <f t="shared" si="15"/>
        <v>0</v>
      </c>
      <c r="V28" s="12">
        <f t="shared" si="16"/>
        <v>0</v>
      </c>
      <c r="W28" s="11">
        <f t="shared" si="17"/>
        <v>4095.3986410940061</v>
      </c>
      <c r="X28" s="11">
        <f t="shared" si="18"/>
        <v>2.9361111111111109</v>
      </c>
      <c r="Y28" s="11">
        <f>$C28/3600*$W28*($E28-$D28)/(Thermodynamics!$B$14-Thermodynamics!$E$21)</f>
        <v>0.80659324576488267</v>
      </c>
    </row>
    <row r="29" spans="1:25" x14ac:dyDescent="0.25">
      <c r="A29" s="12" t="s">
        <v>189</v>
      </c>
      <c r="B29" s="13">
        <v>114.67</v>
      </c>
      <c r="C29" s="13">
        <v>9.67</v>
      </c>
      <c r="D29" s="13">
        <v>5</v>
      </c>
      <c r="E29" s="13">
        <v>15.5</v>
      </c>
      <c r="F29" s="13">
        <f t="shared" si="0"/>
        <v>14.670000000000002</v>
      </c>
      <c r="G29" s="12">
        <f t="shared" si="1"/>
        <v>4.6700000000000017</v>
      </c>
      <c r="H29" s="12">
        <f t="shared" si="2"/>
        <v>0</v>
      </c>
      <c r="I29" s="12">
        <f t="shared" si="3"/>
        <v>0</v>
      </c>
      <c r="J29" s="12">
        <f t="shared" si="4"/>
        <v>0</v>
      </c>
      <c r="K29" s="12">
        <f t="shared" si="5"/>
        <v>0</v>
      </c>
      <c r="L29" s="12">
        <f t="shared" si="6"/>
        <v>0</v>
      </c>
      <c r="M29" s="12">
        <f t="shared" si="7"/>
        <v>0</v>
      </c>
      <c r="N29" s="12">
        <f t="shared" si="8"/>
        <v>0</v>
      </c>
      <c r="O29" s="12">
        <f t="shared" si="9"/>
        <v>0</v>
      </c>
      <c r="P29" s="12">
        <f t="shared" si="10"/>
        <v>0</v>
      </c>
      <c r="Q29" s="12">
        <f t="shared" si="11"/>
        <v>0</v>
      </c>
      <c r="R29" s="12">
        <f t="shared" si="12"/>
        <v>0</v>
      </c>
      <c r="S29" s="12">
        <f t="shared" si="13"/>
        <v>0</v>
      </c>
      <c r="T29" s="12">
        <f t="shared" si="14"/>
        <v>0</v>
      </c>
      <c r="U29" s="12">
        <f t="shared" si="15"/>
        <v>0</v>
      </c>
      <c r="V29" s="12">
        <f t="shared" si="16"/>
        <v>0</v>
      </c>
      <c r="W29" s="11">
        <f t="shared" si="17"/>
        <v>4065.7113310681043</v>
      </c>
      <c r="X29" s="11">
        <f t="shared" si="18"/>
        <v>2.6861111111111109</v>
      </c>
      <c r="Y29" s="11">
        <f>$C29/3600*$W29*($E29-$D29)/(Thermodynamics!$B$14-Thermodynamics!$E$21)</f>
        <v>0.69926701059846563</v>
      </c>
    </row>
    <row r="30" spans="1:25" x14ac:dyDescent="0.25">
      <c r="A30" s="12" t="s">
        <v>188</v>
      </c>
      <c r="B30" s="13">
        <v>80.680000000000007</v>
      </c>
      <c r="C30" s="13">
        <v>7.21</v>
      </c>
      <c r="D30" s="13">
        <v>5</v>
      </c>
      <c r="E30" s="13">
        <v>14.83</v>
      </c>
      <c r="F30" s="13">
        <f t="shared" si="0"/>
        <v>0</v>
      </c>
      <c r="G30" s="12">
        <f t="shared" si="1"/>
        <v>0</v>
      </c>
      <c r="H30" s="12">
        <f t="shared" si="2"/>
        <v>0</v>
      </c>
      <c r="I30" s="12">
        <f t="shared" si="3"/>
        <v>0</v>
      </c>
      <c r="J30" s="12">
        <f t="shared" si="4"/>
        <v>0</v>
      </c>
      <c r="K30" s="12">
        <f t="shared" si="5"/>
        <v>0</v>
      </c>
      <c r="L30" s="12">
        <f t="shared" si="6"/>
        <v>0</v>
      </c>
      <c r="M30" s="12">
        <f t="shared" si="7"/>
        <v>0</v>
      </c>
      <c r="N30" s="12">
        <f t="shared" si="8"/>
        <v>0</v>
      </c>
      <c r="O30" s="12">
        <f t="shared" si="9"/>
        <v>0</v>
      </c>
      <c r="P30" s="12">
        <f t="shared" si="10"/>
        <v>0</v>
      </c>
      <c r="Q30" s="12">
        <f t="shared" si="11"/>
        <v>0</v>
      </c>
      <c r="R30" s="12">
        <f t="shared" si="12"/>
        <v>0</v>
      </c>
      <c r="S30" s="12">
        <f t="shared" si="13"/>
        <v>0</v>
      </c>
      <c r="T30" s="12">
        <f t="shared" si="14"/>
        <v>0</v>
      </c>
      <c r="U30" s="12">
        <f t="shared" si="15"/>
        <v>0</v>
      </c>
      <c r="V30" s="12">
        <f t="shared" si="16"/>
        <v>0</v>
      </c>
      <c r="W30" s="11">
        <f t="shared" si="17"/>
        <v>4098.0722208191128</v>
      </c>
      <c r="X30" s="11">
        <f t="shared" si="18"/>
        <v>2.0027777777777778</v>
      </c>
      <c r="Y30" s="11">
        <f>$C30/3600*$W30*($E30-$D30)/(Thermodynamics!$B$14-Thermodynamics!$E$21)</f>
        <v>0.49199321893332365</v>
      </c>
    </row>
    <row r="31" spans="1:25" x14ac:dyDescent="0.25">
      <c r="A31" s="12" t="s">
        <v>187</v>
      </c>
      <c r="B31" s="13">
        <v>46.42</v>
      </c>
      <c r="C31" s="13">
        <v>4.7</v>
      </c>
      <c r="D31" s="13">
        <v>5</v>
      </c>
      <c r="E31" s="13">
        <v>14</v>
      </c>
      <c r="F31" s="13">
        <f t="shared" si="0"/>
        <v>0</v>
      </c>
      <c r="G31" s="12">
        <f t="shared" si="1"/>
        <v>0</v>
      </c>
      <c r="H31" s="12">
        <f t="shared" si="2"/>
        <v>0</v>
      </c>
      <c r="I31" s="12">
        <f t="shared" si="3"/>
        <v>0</v>
      </c>
      <c r="J31" s="12">
        <f t="shared" si="4"/>
        <v>0</v>
      </c>
      <c r="K31" s="12">
        <f t="shared" si="5"/>
        <v>0</v>
      </c>
      <c r="L31" s="12">
        <f t="shared" si="6"/>
        <v>0</v>
      </c>
      <c r="M31" s="12">
        <f t="shared" si="7"/>
        <v>0</v>
      </c>
      <c r="N31" s="12">
        <f t="shared" si="8"/>
        <v>0</v>
      </c>
      <c r="O31" s="12">
        <f t="shared" si="9"/>
        <v>0</v>
      </c>
      <c r="P31" s="12">
        <f t="shared" si="10"/>
        <v>0</v>
      </c>
      <c r="Q31" s="12">
        <f t="shared" si="11"/>
        <v>0</v>
      </c>
      <c r="R31" s="12">
        <f t="shared" si="12"/>
        <v>0</v>
      </c>
      <c r="S31" s="12">
        <f t="shared" si="13"/>
        <v>0</v>
      </c>
      <c r="T31" s="12">
        <f t="shared" si="14"/>
        <v>0</v>
      </c>
      <c r="U31" s="12">
        <f t="shared" si="15"/>
        <v>0</v>
      </c>
      <c r="V31" s="12">
        <f t="shared" si="16"/>
        <v>0</v>
      </c>
      <c r="W31" s="11">
        <f t="shared" si="17"/>
        <v>3950.63829787234</v>
      </c>
      <c r="X31" s="11">
        <f t="shared" si="18"/>
        <v>1.3055555555555556</v>
      </c>
      <c r="Y31" s="11">
        <f>$C31/3600*$W31*($E31-$D31)/(Thermodynamics!$B$14-Thermodynamics!$E$21)</f>
        <v>0.2830729452514239</v>
      </c>
    </row>
    <row r="32" spans="1:25" x14ac:dyDescent="0.25">
      <c r="A32" s="12" t="s">
        <v>186</v>
      </c>
      <c r="B32" s="13">
        <v>44.92</v>
      </c>
      <c r="C32" s="13">
        <v>4.6900000000000004</v>
      </c>
      <c r="D32" s="13">
        <v>5.67</v>
      </c>
      <c r="E32" s="13">
        <v>13.83</v>
      </c>
      <c r="F32" s="13">
        <f t="shared" si="0"/>
        <v>0</v>
      </c>
      <c r="G32" s="12">
        <f t="shared" si="1"/>
        <v>0</v>
      </c>
      <c r="H32" s="12">
        <f t="shared" si="2"/>
        <v>0</v>
      </c>
      <c r="I32" s="12">
        <f t="shared" si="3"/>
        <v>0</v>
      </c>
      <c r="J32" s="12">
        <f t="shared" si="4"/>
        <v>0</v>
      </c>
      <c r="K32" s="12">
        <f t="shared" si="5"/>
        <v>0</v>
      </c>
      <c r="L32" s="12">
        <f t="shared" si="6"/>
        <v>0</v>
      </c>
      <c r="M32" s="12">
        <f t="shared" si="7"/>
        <v>0</v>
      </c>
      <c r="N32" s="12">
        <f t="shared" si="8"/>
        <v>0</v>
      </c>
      <c r="O32" s="12">
        <f t="shared" si="9"/>
        <v>0</v>
      </c>
      <c r="P32" s="12">
        <f t="shared" si="10"/>
        <v>0</v>
      </c>
      <c r="Q32" s="12">
        <f t="shared" si="11"/>
        <v>0</v>
      </c>
      <c r="R32" s="12">
        <f t="shared" si="12"/>
        <v>0</v>
      </c>
      <c r="S32" s="12">
        <f t="shared" si="13"/>
        <v>0</v>
      </c>
      <c r="T32" s="12">
        <f t="shared" si="14"/>
        <v>0</v>
      </c>
      <c r="U32" s="12">
        <f t="shared" si="15"/>
        <v>0</v>
      </c>
      <c r="V32" s="12">
        <f t="shared" si="16"/>
        <v>0</v>
      </c>
      <c r="W32" s="11">
        <f t="shared" si="17"/>
        <v>4225.511099962373</v>
      </c>
      <c r="X32" s="11">
        <f t="shared" si="18"/>
        <v>1.3027777777777778</v>
      </c>
      <c r="Y32" s="11">
        <f>$C32/3600*$W32*($E32-$D32)/(Thermodynamics!$B$14-Thermodynamics!$E$21)</f>
        <v>0.27392582293610435</v>
      </c>
    </row>
    <row r="33" spans="1:25" x14ac:dyDescent="0.25">
      <c r="A33" s="12" t="s">
        <v>185</v>
      </c>
      <c r="B33" s="13">
        <v>54.37</v>
      </c>
      <c r="C33" s="13">
        <v>3.84</v>
      </c>
      <c r="D33" s="13">
        <v>6</v>
      </c>
      <c r="E33" s="13">
        <v>17</v>
      </c>
      <c r="F33" s="13">
        <f t="shared" si="0"/>
        <v>0</v>
      </c>
      <c r="G33" s="12">
        <f t="shared" si="1"/>
        <v>0</v>
      </c>
      <c r="H33" s="12">
        <f t="shared" si="2"/>
        <v>0</v>
      </c>
      <c r="I33" s="12">
        <f t="shared" si="3"/>
        <v>0</v>
      </c>
      <c r="J33" s="12">
        <f t="shared" si="4"/>
        <v>0</v>
      </c>
      <c r="K33" s="12">
        <f t="shared" si="5"/>
        <v>0</v>
      </c>
      <c r="L33" s="12">
        <f t="shared" si="6"/>
        <v>0</v>
      </c>
      <c r="M33" s="12">
        <f t="shared" si="7"/>
        <v>0</v>
      </c>
      <c r="N33" s="12">
        <f t="shared" si="8"/>
        <v>0</v>
      </c>
      <c r="O33" s="12">
        <f t="shared" si="9"/>
        <v>0</v>
      </c>
      <c r="P33" s="12">
        <f t="shared" si="10"/>
        <v>0</v>
      </c>
      <c r="Q33" s="12">
        <f t="shared" si="11"/>
        <v>0</v>
      </c>
      <c r="R33" s="12">
        <f t="shared" si="12"/>
        <v>0</v>
      </c>
      <c r="S33" s="12">
        <f t="shared" si="13"/>
        <v>0</v>
      </c>
      <c r="T33" s="12">
        <f t="shared" si="14"/>
        <v>0</v>
      </c>
      <c r="U33" s="12">
        <f t="shared" si="15"/>
        <v>0</v>
      </c>
      <c r="V33" s="12">
        <f t="shared" si="16"/>
        <v>0</v>
      </c>
      <c r="W33" s="11">
        <f t="shared" si="17"/>
        <v>4633.806818181818</v>
      </c>
      <c r="X33" s="11">
        <f t="shared" si="18"/>
        <v>1.0666666666666667</v>
      </c>
      <c r="Y33" s="11">
        <f>$C33/3600*$W33*($E33-$D33)/(Thermodynamics!$B$14-Thermodynamics!$E$21)</f>
        <v>0.33155269352261779</v>
      </c>
    </row>
    <row r="34" spans="1:25" x14ac:dyDescent="0.25">
      <c r="A34" s="12" t="s">
        <v>184</v>
      </c>
      <c r="B34" s="13">
        <v>88.17</v>
      </c>
      <c r="C34" s="13">
        <v>5.81</v>
      </c>
      <c r="D34" s="13">
        <v>6</v>
      </c>
      <c r="E34" s="13">
        <v>19.170000000000002</v>
      </c>
      <c r="F34" s="13">
        <f t="shared" si="0"/>
        <v>0</v>
      </c>
      <c r="G34" s="12">
        <f t="shared" si="1"/>
        <v>0</v>
      </c>
      <c r="H34" s="12">
        <f t="shared" si="2"/>
        <v>0</v>
      </c>
      <c r="I34" s="12">
        <f t="shared" si="3"/>
        <v>0</v>
      </c>
      <c r="J34" s="12">
        <f t="shared" si="4"/>
        <v>0</v>
      </c>
      <c r="K34" s="12">
        <f t="shared" si="5"/>
        <v>0</v>
      </c>
      <c r="L34" s="12">
        <f t="shared" si="6"/>
        <v>0</v>
      </c>
      <c r="M34" s="12">
        <f t="shared" si="7"/>
        <v>0</v>
      </c>
      <c r="N34" s="12">
        <f t="shared" si="8"/>
        <v>0</v>
      </c>
      <c r="O34" s="12">
        <f t="shared" si="9"/>
        <v>0</v>
      </c>
      <c r="P34" s="12">
        <f t="shared" si="10"/>
        <v>0</v>
      </c>
      <c r="Q34" s="12">
        <f t="shared" si="11"/>
        <v>0</v>
      </c>
      <c r="R34" s="12">
        <f t="shared" si="12"/>
        <v>0</v>
      </c>
      <c r="S34" s="12">
        <f t="shared" si="13"/>
        <v>0</v>
      </c>
      <c r="T34" s="12">
        <f t="shared" si="14"/>
        <v>0</v>
      </c>
      <c r="U34" s="12">
        <f t="shared" si="15"/>
        <v>0</v>
      </c>
      <c r="V34" s="12">
        <f t="shared" si="16"/>
        <v>0</v>
      </c>
      <c r="W34" s="11">
        <f t="shared" si="17"/>
        <v>4148.2166871194504</v>
      </c>
      <c r="X34" s="11">
        <f t="shared" si="18"/>
        <v>1.6138888888888889</v>
      </c>
      <c r="Y34" s="11">
        <f>$C34/3600*$W34*($E34-$D34)/(Thermodynamics!$B$14-Thermodynamics!$E$21)</f>
        <v>0.53766784969448611</v>
      </c>
    </row>
    <row r="35" spans="1:25" x14ac:dyDescent="0.25">
      <c r="A35" s="12" t="s">
        <v>183</v>
      </c>
      <c r="B35" s="13">
        <v>67.819999999999993</v>
      </c>
      <c r="C35" s="13">
        <v>4.6900000000000004</v>
      </c>
      <c r="D35" s="13">
        <v>6</v>
      </c>
      <c r="E35" s="13">
        <v>18.329999999999998</v>
      </c>
      <c r="F35" s="13">
        <f t="shared" si="0"/>
        <v>0</v>
      </c>
      <c r="G35" s="12">
        <f t="shared" si="1"/>
        <v>0</v>
      </c>
      <c r="H35" s="12">
        <f t="shared" si="2"/>
        <v>0</v>
      </c>
      <c r="I35" s="12">
        <f t="shared" si="3"/>
        <v>0</v>
      </c>
      <c r="J35" s="12">
        <f t="shared" si="4"/>
        <v>0</v>
      </c>
      <c r="K35" s="12">
        <f t="shared" si="5"/>
        <v>0</v>
      </c>
      <c r="L35" s="12">
        <f t="shared" si="6"/>
        <v>0</v>
      </c>
      <c r="M35" s="12">
        <f t="shared" si="7"/>
        <v>0</v>
      </c>
      <c r="N35" s="12">
        <f t="shared" si="8"/>
        <v>0</v>
      </c>
      <c r="O35" s="12">
        <f t="shared" si="9"/>
        <v>0</v>
      </c>
      <c r="P35" s="12">
        <f t="shared" si="10"/>
        <v>0</v>
      </c>
      <c r="Q35" s="12">
        <f t="shared" si="11"/>
        <v>0</v>
      </c>
      <c r="R35" s="12">
        <f t="shared" si="12"/>
        <v>0</v>
      </c>
      <c r="S35" s="12">
        <f t="shared" si="13"/>
        <v>0</v>
      </c>
      <c r="T35" s="12">
        <f t="shared" si="14"/>
        <v>0</v>
      </c>
      <c r="U35" s="12">
        <f t="shared" si="15"/>
        <v>0</v>
      </c>
      <c r="V35" s="12">
        <f t="shared" si="16"/>
        <v>0</v>
      </c>
      <c r="W35" s="11">
        <f t="shared" si="17"/>
        <v>4222.0596703655856</v>
      </c>
      <c r="X35" s="11">
        <f t="shared" si="18"/>
        <v>1.3027777777777778</v>
      </c>
      <c r="Y35" s="11">
        <f>$C35/3600*$W35*($E35-$D35)/(Thermodynamics!$B$14-Thermodynamics!$E$21)</f>
        <v>0.41357189028331687</v>
      </c>
    </row>
    <row r="36" spans="1:25" x14ac:dyDescent="0.25">
      <c r="A36" s="12" t="s">
        <v>182</v>
      </c>
      <c r="B36" s="13">
        <v>86.63</v>
      </c>
      <c r="C36" s="13">
        <v>5.91</v>
      </c>
      <c r="D36" s="13">
        <v>6</v>
      </c>
      <c r="E36" s="13">
        <v>18.670000000000002</v>
      </c>
      <c r="F36" s="13">
        <f t="shared" si="0"/>
        <v>0</v>
      </c>
      <c r="G36" s="12">
        <f t="shared" si="1"/>
        <v>0</v>
      </c>
      <c r="H36" s="12">
        <f t="shared" si="2"/>
        <v>0</v>
      </c>
      <c r="I36" s="12">
        <f t="shared" si="3"/>
        <v>0</v>
      </c>
      <c r="J36" s="12">
        <f t="shared" si="4"/>
        <v>0</v>
      </c>
      <c r="K36" s="12">
        <f t="shared" si="5"/>
        <v>0</v>
      </c>
      <c r="L36" s="12">
        <f t="shared" si="6"/>
        <v>0</v>
      </c>
      <c r="M36" s="12">
        <f t="shared" si="7"/>
        <v>0</v>
      </c>
      <c r="N36" s="12">
        <f t="shared" si="8"/>
        <v>0</v>
      </c>
      <c r="O36" s="12">
        <f t="shared" si="9"/>
        <v>0</v>
      </c>
      <c r="P36" s="12">
        <f t="shared" si="10"/>
        <v>0</v>
      </c>
      <c r="Q36" s="12">
        <f t="shared" si="11"/>
        <v>0</v>
      </c>
      <c r="R36" s="12">
        <f t="shared" si="12"/>
        <v>0</v>
      </c>
      <c r="S36" s="12">
        <f t="shared" si="13"/>
        <v>0</v>
      </c>
      <c r="T36" s="12">
        <f t="shared" si="14"/>
        <v>0</v>
      </c>
      <c r="U36" s="12">
        <f t="shared" si="15"/>
        <v>0</v>
      </c>
      <c r="V36" s="12">
        <f t="shared" si="16"/>
        <v>0</v>
      </c>
      <c r="W36" s="11">
        <f t="shared" si="17"/>
        <v>4164.9205325341836</v>
      </c>
      <c r="X36" s="11">
        <f t="shared" si="18"/>
        <v>1.6416666666666666</v>
      </c>
      <c r="Y36" s="11">
        <f>$C36/3600*$W36*($E36-$D36)/(Thermodynamics!$B$14-Thermodynamics!$E$21)</f>
        <v>0.52827680411742461</v>
      </c>
    </row>
    <row r="37" spans="1:25" x14ac:dyDescent="0.25">
      <c r="A37" s="12" t="s">
        <v>181</v>
      </c>
      <c r="B37" s="13">
        <v>103.55</v>
      </c>
      <c r="C37" s="13">
        <v>6.15</v>
      </c>
      <c r="D37" s="13">
        <v>4</v>
      </c>
      <c r="E37" s="13">
        <v>19</v>
      </c>
      <c r="F37" s="13">
        <f t="shared" si="0"/>
        <v>3.5499999999999972</v>
      </c>
      <c r="G37" s="12">
        <f t="shared" si="1"/>
        <v>0</v>
      </c>
      <c r="H37" s="12">
        <f t="shared" si="2"/>
        <v>0</v>
      </c>
      <c r="I37" s="12">
        <f t="shared" si="3"/>
        <v>0</v>
      </c>
      <c r="J37" s="12">
        <f t="shared" si="4"/>
        <v>0</v>
      </c>
      <c r="K37" s="12">
        <f t="shared" si="5"/>
        <v>0</v>
      </c>
      <c r="L37" s="12">
        <f t="shared" si="6"/>
        <v>0</v>
      </c>
      <c r="M37" s="12">
        <f t="shared" si="7"/>
        <v>0</v>
      </c>
      <c r="N37" s="12">
        <f t="shared" si="8"/>
        <v>0</v>
      </c>
      <c r="O37" s="12">
        <f t="shared" si="9"/>
        <v>0</v>
      </c>
      <c r="P37" s="12">
        <f t="shared" si="10"/>
        <v>0</v>
      </c>
      <c r="Q37" s="12">
        <f t="shared" si="11"/>
        <v>0</v>
      </c>
      <c r="R37" s="12">
        <f t="shared" si="12"/>
        <v>0</v>
      </c>
      <c r="S37" s="12">
        <f t="shared" si="13"/>
        <v>0</v>
      </c>
      <c r="T37" s="12">
        <f t="shared" si="14"/>
        <v>0</v>
      </c>
      <c r="U37" s="12">
        <f t="shared" si="15"/>
        <v>0</v>
      </c>
      <c r="V37" s="12">
        <f t="shared" si="16"/>
        <v>0</v>
      </c>
      <c r="W37" s="11">
        <f t="shared" si="17"/>
        <v>4040.9756097560971</v>
      </c>
      <c r="X37" s="11">
        <f t="shared" si="18"/>
        <v>1.7083333333333333</v>
      </c>
      <c r="Y37" s="11">
        <f>$C37/3600*$W37*($E37-$D37)/(Thermodynamics!$B$14-Thermodynamics!$E$21)</f>
        <v>0.63145634383422977</v>
      </c>
    </row>
    <row r="38" spans="1:25" x14ac:dyDescent="0.25">
      <c r="A38" s="12" t="s">
        <v>180</v>
      </c>
      <c r="B38" s="13">
        <v>126.02</v>
      </c>
      <c r="C38" s="13">
        <v>7.42</v>
      </c>
      <c r="D38" s="13">
        <v>4</v>
      </c>
      <c r="E38" s="13">
        <v>19</v>
      </c>
      <c r="F38" s="13">
        <f t="shared" ref="F38:F69" si="19">IF($B38&gt;=AF$3, $B38-AF$3,0)</f>
        <v>26.019999999999996</v>
      </c>
      <c r="G38" s="12">
        <f t="shared" ref="G38:G69" si="20">IF($B38&gt;=AG$3, $B38-AG$3,0)</f>
        <v>16.019999999999996</v>
      </c>
      <c r="H38" s="12">
        <f t="shared" ref="H38:H69" si="21">IF($B38&gt;=AH$3, $B38-AH$3,0)</f>
        <v>6.019999999999996</v>
      </c>
      <c r="I38" s="12">
        <f t="shared" ref="I38:I69" si="22">IF($B38&gt;=AI$3, $B38-AI$3,0)</f>
        <v>0</v>
      </c>
      <c r="J38" s="12">
        <f t="shared" ref="J38:J69" si="23">IF($B38&gt;=AJ$3, $B38-AJ$3,0)</f>
        <v>0</v>
      </c>
      <c r="K38" s="12">
        <f t="shared" ref="K38:K69" si="24">IF($B38&gt;=AK$3, $B38-AK$3,0)</f>
        <v>0</v>
      </c>
      <c r="L38" s="12">
        <f t="shared" ref="L38:L69" si="25">IF($B38&gt;=AL$3, $B38-AL$3,0)</f>
        <v>0</v>
      </c>
      <c r="M38" s="12">
        <f t="shared" ref="M38:M69" si="26">IF($B38&gt;=AM$3, $B38-AM$3,0)</f>
        <v>0</v>
      </c>
      <c r="N38" s="12">
        <f t="shared" ref="N38:N69" si="27">IF($B38&gt;=AN$3, $B38-AN$3,0)</f>
        <v>0</v>
      </c>
      <c r="O38" s="12">
        <f t="shared" ref="O38:O69" si="28">IF($B38&gt;=AO$3, $B38-AO$3,0)</f>
        <v>0</v>
      </c>
      <c r="P38" s="12">
        <f t="shared" ref="P38:P69" si="29">IF($B38&gt;=AP$3, $B38-AP$3,0)</f>
        <v>0</v>
      </c>
      <c r="Q38" s="12">
        <f t="shared" ref="Q38:Q69" si="30">IF($B38&gt;=AQ$3, $B38-AQ$3,0)</f>
        <v>0</v>
      </c>
      <c r="R38" s="12">
        <f t="shared" ref="R38:R69" si="31">IF($B38&gt;=AR$3, $B38-AR$3,0)</f>
        <v>0</v>
      </c>
      <c r="S38" s="12">
        <f t="shared" ref="S38:S69" si="32">IF($B38&gt;=AS$3, $B38-AS$3,0)</f>
        <v>0</v>
      </c>
      <c r="T38" s="12">
        <f t="shared" ref="T38:T69" si="33">IF($B38&gt;=AT$3, $B38-AT$3,0)</f>
        <v>0</v>
      </c>
      <c r="U38" s="12">
        <f t="shared" ref="U38:U69" si="34">IF($B38&gt;=AU$3, $B38-AU$3,0)</f>
        <v>0</v>
      </c>
      <c r="V38" s="12">
        <f t="shared" ref="V38:V69" si="35">IF($B38&gt;=AV$3, $B38-AV$3,0)</f>
        <v>0</v>
      </c>
      <c r="W38" s="11">
        <f t="shared" ref="W38:W69" si="36">B38/C38/(E38-D38)*3600</f>
        <v>4076.118598382749</v>
      </c>
      <c r="X38" s="11">
        <f t="shared" ref="X38:X69" si="37">$C38*$AC$2/3600</f>
        <v>2.0611111111111109</v>
      </c>
      <c r="Y38" s="11">
        <f>$C38/3600*$W38*($E38-$D38)/(Thermodynamics!$B$14-Thermodynamics!$E$21)</f>
        <v>0.76848023611771743</v>
      </c>
    </row>
    <row r="39" spans="1:25" x14ac:dyDescent="0.25">
      <c r="A39" s="12" t="s">
        <v>179</v>
      </c>
      <c r="B39" s="13">
        <v>169.23</v>
      </c>
      <c r="C39" s="13">
        <v>10.119999999999999</v>
      </c>
      <c r="D39" s="13">
        <v>4.33</v>
      </c>
      <c r="E39" s="13">
        <v>19</v>
      </c>
      <c r="F39" s="13">
        <f t="shared" si="19"/>
        <v>69.22999999999999</v>
      </c>
      <c r="G39" s="12">
        <f t="shared" si="20"/>
        <v>59.22999999999999</v>
      </c>
      <c r="H39" s="12">
        <f t="shared" si="21"/>
        <v>49.22999999999999</v>
      </c>
      <c r="I39" s="12">
        <f t="shared" si="22"/>
        <v>39.22999999999999</v>
      </c>
      <c r="J39" s="12">
        <f t="shared" si="23"/>
        <v>29.22999999999999</v>
      </c>
      <c r="K39" s="12">
        <f t="shared" si="24"/>
        <v>19.22999999999999</v>
      </c>
      <c r="L39" s="12">
        <f t="shared" si="25"/>
        <v>9.2299999999999898</v>
      </c>
      <c r="M39" s="12">
        <f t="shared" si="26"/>
        <v>0</v>
      </c>
      <c r="N39" s="12">
        <f t="shared" si="27"/>
        <v>0</v>
      </c>
      <c r="O39" s="12">
        <f t="shared" si="28"/>
        <v>0</v>
      </c>
      <c r="P39" s="12">
        <f t="shared" si="29"/>
        <v>0</v>
      </c>
      <c r="Q39" s="12">
        <f t="shared" si="30"/>
        <v>0</v>
      </c>
      <c r="R39" s="12">
        <f t="shared" si="31"/>
        <v>0</v>
      </c>
      <c r="S39" s="12">
        <f t="shared" si="32"/>
        <v>0</v>
      </c>
      <c r="T39" s="12">
        <f t="shared" si="33"/>
        <v>0</v>
      </c>
      <c r="U39" s="12">
        <f t="shared" si="34"/>
        <v>0</v>
      </c>
      <c r="V39" s="12">
        <f t="shared" si="35"/>
        <v>0</v>
      </c>
      <c r="W39" s="11">
        <f t="shared" si="36"/>
        <v>4103.6397584810502</v>
      </c>
      <c r="X39" s="11">
        <f t="shared" si="37"/>
        <v>2.8111111111111109</v>
      </c>
      <c r="Y39" s="11">
        <f>$C39/3600*$W39*($E39-$D39)/(Thermodynamics!$B$14-Thermodynamics!$E$21)</f>
        <v>1.0319783396143576</v>
      </c>
    </row>
    <row r="40" spans="1:25" x14ac:dyDescent="0.25">
      <c r="A40" s="12" t="s">
        <v>178</v>
      </c>
      <c r="B40" s="13">
        <v>199.22</v>
      </c>
      <c r="C40" s="13">
        <v>12.06</v>
      </c>
      <c r="D40" s="13">
        <v>4.67</v>
      </c>
      <c r="E40" s="13">
        <v>19</v>
      </c>
      <c r="F40" s="13">
        <f t="shared" si="19"/>
        <v>99.22</v>
      </c>
      <c r="G40" s="12">
        <f t="shared" si="20"/>
        <v>89.22</v>
      </c>
      <c r="H40" s="12">
        <f t="shared" si="21"/>
        <v>79.22</v>
      </c>
      <c r="I40" s="12">
        <f t="shared" si="22"/>
        <v>69.22</v>
      </c>
      <c r="J40" s="12">
        <f t="shared" si="23"/>
        <v>59.22</v>
      </c>
      <c r="K40" s="12">
        <f t="shared" si="24"/>
        <v>49.22</v>
      </c>
      <c r="L40" s="12">
        <f t="shared" si="25"/>
        <v>39.22</v>
      </c>
      <c r="M40" s="12">
        <f t="shared" si="26"/>
        <v>29.22</v>
      </c>
      <c r="N40" s="12">
        <f t="shared" si="27"/>
        <v>19.22</v>
      </c>
      <c r="O40" s="12">
        <f t="shared" si="28"/>
        <v>9.2199999999999989</v>
      </c>
      <c r="P40" s="12">
        <f t="shared" si="29"/>
        <v>0</v>
      </c>
      <c r="Q40" s="12">
        <f t="shared" si="30"/>
        <v>0</v>
      </c>
      <c r="R40" s="12">
        <f t="shared" si="31"/>
        <v>0</v>
      </c>
      <c r="S40" s="12">
        <f t="shared" si="32"/>
        <v>0</v>
      </c>
      <c r="T40" s="12">
        <f t="shared" si="33"/>
        <v>0</v>
      </c>
      <c r="U40" s="12">
        <f t="shared" si="34"/>
        <v>0</v>
      </c>
      <c r="V40" s="12">
        <f t="shared" si="35"/>
        <v>0</v>
      </c>
      <c r="W40" s="11">
        <f t="shared" si="36"/>
        <v>4149.9411525762671</v>
      </c>
      <c r="X40" s="11">
        <f t="shared" si="37"/>
        <v>3.35</v>
      </c>
      <c r="Y40" s="11">
        <f>$C40/3600*$W40*($E40-$D40)/(Thermodynamics!$B$14-Thermodynamics!$E$21)</f>
        <v>1.2148598051053139</v>
      </c>
    </row>
    <row r="41" spans="1:25" x14ac:dyDescent="0.25">
      <c r="A41" s="12" t="s">
        <v>177</v>
      </c>
      <c r="B41" s="13">
        <v>240.22</v>
      </c>
      <c r="C41" s="13">
        <v>16.64</v>
      </c>
      <c r="D41" s="13">
        <v>5.5</v>
      </c>
      <c r="E41" s="13">
        <v>18.5</v>
      </c>
      <c r="F41" s="13">
        <f t="shared" si="19"/>
        <v>140.22</v>
      </c>
      <c r="G41" s="12">
        <f t="shared" si="20"/>
        <v>130.22</v>
      </c>
      <c r="H41" s="12">
        <f t="shared" si="21"/>
        <v>120.22</v>
      </c>
      <c r="I41" s="12">
        <f t="shared" si="22"/>
        <v>110.22</v>
      </c>
      <c r="J41" s="12">
        <f t="shared" si="23"/>
        <v>100.22</v>
      </c>
      <c r="K41" s="12">
        <f t="shared" si="24"/>
        <v>90.22</v>
      </c>
      <c r="L41" s="12">
        <f t="shared" si="25"/>
        <v>80.22</v>
      </c>
      <c r="M41" s="12">
        <f t="shared" si="26"/>
        <v>70.22</v>
      </c>
      <c r="N41" s="12">
        <f t="shared" si="27"/>
        <v>60.22</v>
      </c>
      <c r="O41" s="12">
        <f t="shared" si="28"/>
        <v>50.22</v>
      </c>
      <c r="P41" s="12">
        <f t="shared" si="29"/>
        <v>40.22</v>
      </c>
      <c r="Q41" s="12">
        <f t="shared" si="30"/>
        <v>30.22</v>
      </c>
      <c r="R41" s="12">
        <f t="shared" si="31"/>
        <v>20.22</v>
      </c>
      <c r="S41" s="12">
        <f t="shared" si="32"/>
        <v>10.219999999999999</v>
      </c>
      <c r="T41" s="12">
        <f t="shared" si="33"/>
        <v>0.21999999999999886</v>
      </c>
      <c r="U41" s="12">
        <f t="shared" si="34"/>
        <v>0</v>
      </c>
      <c r="V41" s="12">
        <f t="shared" si="35"/>
        <v>0</v>
      </c>
      <c r="W41" s="11">
        <f t="shared" si="36"/>
        <v>3997.7440828402368</v>
      </c>
      <c r="X41" s="11">
        <f t="shared" si="37"/>
        <v>4.6222222222222218</v>
      </c>
      <c r="Y41" s="11">
        <f>$C41/3600*$W41*($E41-$D41)/(Thermodynamics!$B$14-Thermodynamics!$E$21)</f>
        <v>1.4648811483907163</v>
      </c>
    </row>
    <row r="42" spans="1:25" x14ac:dyDescent="0.25">
      <c r="A42" s="12" t="s">
        <v>176</v>
      </c>
      <c r="B42" s="13">
        <v>245.78</v>
      </c>
      <c r="C42" s="13">
        <v>16.57</v>
      </c>
      <c r="D42" s="13">
        <v>6</v>
      </c>
      <c r="E42" s="13">
        <v>18.670000000000002</v>
      </c>
      <c r="F42" s="13">
        <f t="shared" si="19"/>
        <v>145.78</v>
      </c>
      <c r="G42" s="12">
        <f t="shared" si="20"/>
        <v>135.78</v>
      </c>
      <c r="H42" s="12">
        <f t="shared" si="21"/>
        <v>125.78</v>
      </c>
      <c r="I42" s="12">
        <f t="shared" si="22"/>
        <v>115.78</v>
      </c>
      <c r="J42" s="12">
        <f t="shared" si="23"/>
        <v>105.78</v>
      </c>
      <c r="K42" s="12">
        <f t="shared" si="24"/>
        <v>95.78</v>
      </c>
      <c r="L42" s="12">
        <f t="shared" si="25"/>
        <v>85.78</v>
      </c>
      <c r="M42" s="12">
        <f t="shared" si="26"/>
        <v>75.78</v>
      </c>
      <c r="N42" s="12">
        <f t="shared" si="27"/>
        <v>65.78</v>
      </c>
      <c r="O42" s="12">
        <f t="shared" si="28"/>
        <v>55.78</v>
      </c>
      <c r="P42" s="12">
        <f t="shared" si="29"/>
        <v>45.78</v>
      </c>
      <c r="Q42" s="12">
        <f t="shared" si="30"/>
        <v>35.78</v>
      </c>
      <c r="R42" s="12">
        <f t="shared" si="31"/>
        <v>25.78</v>
      </c>
      <c r="S42" s="12">
        <f t="shared" si="32"/>
        <v>15.780000000000001</v>
      </c>
      <c r="T42" s="12">
        <f t="shared" si="33"/>
        <v>5.7800000000000011</v>
      </c>
      <c r="U42" s="12">
        <f t="shared" si="34"/>
        <v>0</v>
      </c>
      <c r="V42" s="12">
        <f t="shared" si="35"/>
        <v>0</v>
      </c>
      <c r="W42" s="11">
        <f t="shared" si="36"/>
        <v>4214.5374505994278</v>
      </c>
      <c r="X42" s="11">
        <f t="shared" si="37"/>
        <v>4.6027777777777779</v>
      </c>
      <c r="Y42" s="11">
        <f>$C42/3600*$W42*($E42-$D42)/(Thermodynamics!$B$14-Thermodynamics!$E$21)</f>
        <v>1.4987864817728345</v>
      </c>
    </row>
    <row r="43" spans="1:25" x14ac:dyDescent="0.25">
      <c r="A43" s="12" t="s">
        <v>175</v>
      </c>
      <c r="B43" s="13">
        <v>264.52999999999997</v>
      </c>
      <c r="C43" s="13">
        <v>16.579999999999998</v>
      </c>
      <c r="D43" s="13">
        <v>5.17</v>
      </c>
      <c r="E43" s="13">
        <v>19</v>
      </c>
      <c r="F43" s="13">
        <f t="shared" si="19"/>
        <v>164.52999999999997</v>
      </c>
      <c r="G43" s="12">
        <f t="shared" si="20"/>
        <v>154.52999999999997</v>
      </c>
      <c r="H43" s="12">
        <f t="shared" si="21"/>
        <v>144.52999999999997</v>
      </c>
      <c r="I43" s="12">
        <f t="shared" si="22"/>
        <v>134.52999999999997</v>
      </c>
      <c r="J43" s="12">
        <f t="shared" si="23"/>
        <v>124.52999999999997</v>
      </c>
      <c r="K43" s="12">
        <f t="shared" si="24"/>
        <v>114.52999999999997</v>
      </c>
      <c r="L43" s="12">
        <f t="shared" si="25"/>
        <v>104.52999999999997</v>
      </c>
      <c r="M43" s="12">
        <f t="shared" si="26"/>
        <v>94.529999999999973</v>
      </c>
      <c r="N43" s="12">
        <f t="shared" si="27"/>
        <v>84.529999999999973</v>
      </c>
      <c r="O43" s="12">
        <f t="shared" si="28"/>
        <v>74.529999999999973</v>
      </c>
      <c r="P43" s="12">
        <f t="shared" si="29"/>
        <v>64.529999999999973</v>
      </c>
      <c r="Q43" s="12">
        <f t="shared" si="30"/>
        <v>54.529999999999973</v>
      </c>
      <c r="R43" s="12">
        <f t="shared" si="31"/>
        <v>44.529999999999973</v>
      </c>
      <c r="S43" s="12">
        <f t="shared" si="32"/>
        <v>34.529999999999973</v>
      </c>
      <c r="T43" s="12">
        <f t="shared" si="33"/>
        <v>24.529999999999973</v>
      </c>
      <c r="U43" s="12">
        <f t="shared" si="34"/>
        <v>14.529999999999973</v>
      </c>
      <c r="V43" s="12">
        <f t="shared" si="35"/>
        <v>4.5299999999999727</v>
      </c>
      <c r="W43" s="11">
        <f t="shared" si="36"/>
        <v>4153.0841067695183</v>
      </c>
      <c r="X43" s="11">
        <f t="shared" si="37"/>
        <v>4.6055555555555552</v>
      </c>
      <c r="Y43" s="11">
        <f>$C43/3600*$W43*($E43-$D43)/(Thermodynamics!$B$14-Thermodynamics!$E$21)</f>
        <v>1.6131255107143292</v>
      </c>
    </row>
    <row r="44" spans="1:25" x14ac:dyDescent="0.25">
      <c r="A44" s="12" t="s">
        <v>174</v>
      </c>
      <c r="B44" s="13">
        <v>263.2</v>
      </c>
      <c r="C44" s="13">
        <v>16.13</v>
      </c>
      <c r="D44" s="13">
        <v>5</v>
      </c>
      <c r="E44" s="13">
        <v>19</v>
      </c>
      <c r="F44" s="13">
        <f t="shared" si="19"/>
        <v>163.19999999999999</v>
      </c>
      <c r="G44" s="12">
        <f t="shared" si="20"/>
        <v>153.19999999999999</v>
      </c>
      <c r="H44" s="12">
        <f t="shared" si="21"/>
        <v>143.19999999999999</v>
      </c>
      <c r="I44" s="12">
        <f t="shared" si="22"/>
        <v>133.19999999999999</v>
      </c>
      <c r="J44" s="12">
        <f t="shared" si="23"/>
        <v>123.19999999999999</v>
      </c>
      <c r="K44" s="12">
        <f t="shared" si="24"/>
        <v>113.19999999999999</v>
      </c>
      <c r="L44" s="12">
        <f t="shared" si="25"/>
        <v>103.19999999999999</v>
      </c>
      <c r="M44" s="12">
        <f t="shared" si="26"/>
        <v>93.199999999999989</v>
      </c>
      <c r="N44" s="12">
        <f t="shared" si="27"/>
        <v>83.199999999999989</v>
      </c>
      <c r="O44" s="12">
        <f t="shared" si="28"/>
        <v>73.199999999999989</v>
      </c>
      <c r="P44" s="12">
        <f t="shared" si="29"/>
        <v>63.199999999999989</v>
      </c>
      <c r="Q44" s="12">
        <f t="shared" si="30"/>
        <v>53.199999999999989</v>
      </c>
      <c r="R44" s="12">
        <f t="shared" si="31"/>
        <v>43.199999999999989</v>
      </c>
      <c r="S44" s="12">
        <f t="shared" si="32"/>
        <v>33.199999999999989</v>
      </c>
      <c r="T44" s="12">
        <f t="shared" si="33"/>
        <v>23.199999999999989</v>
      </c>
      <c r="U44" s="12">
        <f t="shared" si="34"/>
        <v>13.199999999999989</v>
      </c>
      <c r="V44" s="12">
        <f t="shared" si="35"/>
        <v>3.1999999999999886</v>
      </c>
      <c r="W44" s="11">
        <f t="shared" si="36"/>
        <v>4195.9082455052694</v>
      </c>
      <c r="X44" s="11">
        <f t="shared" si="37"/>
        <v>4.4805555555555552</v>
      </c>
      <c r="Y44" s="11">
        <f>$C44/3600*$W44*($E44-$D44)/(Thermodynamics!$B$14-Thermodynamics!$E$21)</f>
        <v>1.6050150622614123</v>
      </c>
    </row>
    <row r="45" spans="1:25" x14ac:dyDescent="0.25">
      <c r="A45" s="12" t="s">
        <v>173</v>
      </c>
      <c r="B45" s="13">
        <v>263.10000000000002</v>
      </c>
      <c r="C45" s="13">
        <v>16.190000000000001</v>
      </c>
      <c r="D45" s="13">
        <v>5</v>
      </c>
      <c r="E45" s="13">
        <v>19</v>
      </c>
      <c r="F45" s="13">
        <f t="shared" si="19"/>
        <v>163.10000000000002</v>
      </c>
      <c r="G45" s="12">
        <f t="shared" si="20"/>
        <v>153.10000000000002</v>
      </c>
      <c r="H45" s="12">
        <f t="shared" si="21"/>
        <v>143.10000000000002</v>
      </c>
      <c r="I45" s="12">
        <f t="shared" si="22"/>
        <v>133.10000000000002</v>
      </c>
      <c r="J45" s="12">
        <f t="shared" si="23"/>
        <v>123.10000000000002</v>
      </c>
      <c r="K45" s="12">
        <f t="shared" si="24"/>
        <v>113.10000000000002</v>
      </c>
      <c r="L45" s="12">
        <f t="shared" si="25"/>
        <v>103.10000000000002</v>
      </c>
      <c r="M45" s="12">
        <f t="shared" si="26"/>
        <v>93.100000000000023</v>
      </c>
      <c r="N45" s="12">
        <f t="shared" si="27"/>
        <v>83.100000000000023</v>
      </c>
      <c r="O45" s="12">
        <f t="shared" si="28"/>
        <v>73.100000000000023</v>
      </c>
      <c r="P45" s="12">
        <f t="shared" si="29"/>
        <v>63.100000000000023</v>
      </c>
      <c r="Q45" s="12">
        <f t="shared" si="30"/>
        <v>53.100000000000023</v>
      </c>
      <c r="R45" s="12">
        <f t="shared" si="31"/>
        <v>43.100000000000023</v>
      </c>
      <c r="S45" s="12">
        <f t="shared" si="32"/>
        <v>33.100000000000023</v>
      </c>
      <c r="T45" s="12">
        <f t="shared" si="33"/>
        <v>23.100000000000023</v>
      </c>
      <c r="U45" s="12">
        <f t="shared" si="34"/>
        <v>13.100000000000023</v>
      </c>
      <c r="V45" s="12">
        <f t="shared" si="35"/>
        <v>3.1000000000000227</v>
      </c>
      <c r="W45" s="11">
        <f t="shared" si="36"/>
        <v>4178.7699638224658</v>
      </c>
      <c r="X45" s="11">
        <f t="shared" si="37"/>
        <v>4.4972222222222227</v>
      </c>
      <c r="Y45" s="11">
        <f>$C45/3600*$W45*($E45-$D45)/(Thermodynamics!$B$14-Thermodynamics!$E$21)</f>
        <v>1.6044052541070586</v>
      </c>
    </row>
    <row r="46" spans="1:25" x14ac:dyDescent="0.25">
      <c r="A46" s="12" t="s">
        <v>172</v>
      </c>
      <c r="B46" s="13">
        <v>267.95</v>
      </c>
      <c r="C46" s="13">
        <v>16.48</v>
      </c>
      <c r="D46" s="13">
        <v>5</v>
      </c>
      <c r="E46" s="13">
        <v>19</v>
      </c>
      <c r="F46" s="13">
        <f t="shared" si="19"/>
        <v>167.95</v>
      </c>
      <c r="G46" s="12">
        <f t="shared" si="20"/>
        <v>157.94999999999999</v>
      </c>
      <c r="H46" s="12">
        <f t="shared" si="21"/>
        <v>147.94999999999999</v>
      </c>
      <c r="I46" s="12">
        <f t="shared" si="22"/>
        <v>137.94999999999999</v>
      </c>
      <c r="J46" s="12">
        <f t="shared" si="23"/>
        <v>127.94999999999999</v>
      </c>
      <c r="K46" s="12">
        <f t="shared" si="24"/>
        <v>117.94999999999999</v>
      </c>
      <c r="L46" s="12">
        <f t="shared" si="25"/>
        <v>107.94999999999999</v>
      </c>
      <c r="M46" s="12">
        <f t="shared" si="26"/>
        <v>97.949999999999989</v>
      </c>
      <c r="N46" s="12">
        <f t="shared" si="27"/>
        <v>87.949999999999989</v>
      </c>
      <c r="O46" s="12">
        <f t="shared" si="28"/>
        <v>77.949999999999989</v>
      </c>
      <c r="P46" s="12">
        <f t="shared" si="29"/>
        <v>67.949999999999989</v>
      </c>
      <c r="Q46" s="12">
        <f t="shared" si="30"/>
        <v>57.949999999999989</v>
      </c>
      <c r="R46" s="12">
        <f t="shared" si="31"/>
        <v>47.949999999999989</v>
      </c>
      <c r="S46" s="12">
        <f t="shared" si="32"/>
        <v>37.949999999999989</v>
      </c>
      <c r="T46" s="12">
        <f t="shared" si="33"/>
        <v>27.949999999999989</v>
      </c>
      <c r="U46" s="12">
        <f t="shared" si="34"/>
        <v>17.949999999999989</v>
      </c>
      <c r="V46" s="12">
        <f t="shared" si="35"/>
        <v>7.9499999999999886</v>
      </c>
      <c r="W46" s="11">
        <f t="shared" si="36"/>
        <v>4180.9119278779472</v>
      </c>
      <c r="X46" s="11">
        <f t="shared" si="37"/>
        <v>4.5777777777777775</v>
      </c>
      <c r="Y46" s="11">
        <f>$C46/3600*$W46*($E46-$D46)/(Thermodynamics!$B$14-Thermodynamics!$E$21)</f>
        <v>1.633980949593258</v>
      </c>
    </row>
    <row r="47" spans="1:25" x14ac:dyDescent="0.25">
      <c r="A47" s="12" t="s">
        <v>171</v>
      </c>
      <c r="B47" s="13">
        <v>255.48</v>
      </c>
      <c r="C47" s="13">
        <v>15.77</v>
      </c>
      <c r="D47" s="13">
        <v>5</v>
      </c>
      <c r="E47" s="13">
        <v>19</v>
      </c>
      <c r="F47" s="13">
        <f t="shared" si="19"/>
        <v>155.47999999999999</v>
      </c>
      <c r="G47" s="12">
        <f t="shared" si="20"/>
        <v>145.47999999999999</v>
      </c>
      <c r="H47" s="12">
        <f t="shared" si="21"/>
        <v>135.47999999999999</v>
      </c>
      <c r="I47" s="12">
        <f t="shared" si="22"/>
        <v>125.47999999999999</v>
      </c>
      <c r="J47" s="12">
        <f t="shared" si="23"/>
        <v>115.47999999999999</v>
      </c>
      <c r="K47" s="12">
        <f t="shared" si="24"/>
        <v>105.47999999999999</v>
      </c>
      <c r="L47" s="12">
        <f t="shared" si="25"/>
        <v>95.47999999999999</v>
      </c>
      <c r="M47" s="12">
        <f t="shared" si="26"/>
        <v>85.47999999999999</v>
      </c>
      <c r="N47" s="12">
        <f t="shared" si="27"/>
        <v>75.47999999999999</v>
      </c>
      <c r="O47" s="12">
        <f t="shared" si="28"/>
        <v>65.47999999999999</v>
      </c>
      <c r="P47" s="12">
        <f t="shared" si="29"/>
        <v>55.47999999999999</v>
      </c>
      <c r="Q47" s="12">
        <f t="shared" si="30"/>
        <v>45.47999999999999</v>
      </c>
      <c r="R47" s="12">
        <f t="shared" si="31"/>
        <v>35.47999999999999</v>
      </c>
      <c r="S47" s="12">
        <f t="shared" si="32"/>
        <v>25.47999999999999</v>
      </c>
      <c r="T47" s="12">
        <f t="shared" si="33"/>
        <v>15.47999999999999</v>
      </c>
      <c r="U47" s="12">
        <f t="shared" si="34"/>
        <v>5.4799999999999898</v>
      </c>
      <c r="V47" s="12">
        <f t="shared" si="35"/>
        <v>0</v>
      </c>
      <c r="W47" s="11">
        <f t="shared" si="36"/>
        <v>4165.812120663104</v>
      </c>
      <c r="X47" s="11">
        <f t="shared" si="37"/>
        <v>4.3805555555555555</v>
      </c>
      <c r="Y47" s="11">
        <f>$C47/3600*$W47*($E47-$D47)/(Thermodynamics!$B$14-Thermodynamics!$E$21)</f>
        <v>1.5579378727452344</v>
      </c>
    </row>
    <row r="48" spans="1:25" x14ac:dyDescent="0.25">
      <c r="A48" s="12" t="s">
        <v>170</v>
      </c>
      <c r="B48" s="13">
        <v>239.98</v>
      </c>
      <c r="C48" s="13">
        <v>14.75</v>
      </c>
      <c r="D48" s="13">
        <v>5</v>
      </c>
      <c r="E48" s="13">
        <v>19</v>
      </c>
      <c r="F48" s="13">
        <f t="shared" si="19"/>
        <v>139.97999999999999</v>
      </c>
      <c r="G48" s="12">
        <f t="shared" si="20"/>
        <v>129.97999999999999</v>
      </c>
      <c r="H48" s="12">
        <f t="shared" si="21"/>
        <v>119.97999999999999</v>
      </c>
      <c r="I48" s="12">
        <f t="shared" si="22"/>
        <v>109.97999999999999</v>
      </c>
      <c r="J48" s="12">
        <f t="shared" si="23"/>
        <v>99.97999999999999</v>
      </c>
      <c r="K48" s="12">
        <f t="shared" si="24"/>
        <v>89.97999999999999</v>
      </c>
      <c r="L48" s="12">
        <f t="shared" si="25"/>
        <v>79.97999999999999</v>
      </c>
      <c r="M48" s="12">
        <f t="shared" si="26"/>
        <v>69.97999999999999</v>
      </c>
      <c r="N48" s="12">
        <f t="shared" si="27"/>
        <v>59.97999999999999</v>
      </c>
      <c r="O48" s="12">
        <f t="shared" si="28"/>
        <v>49.97999999999999</v>
      </c>
      <c r="P48" s="12">
        <f t="shared" si="29"/>
        <v>39.97999999999999</v>
      </c>
      <c r="Q48" s="12">
        <f t="shared" si="30"/>
        <v>29.97999999999999</v>
      </c>
      <c r="R48" s="12">
        <f t="shared" si="31"/>
        <v>19.97999999999999</v>
      </c>
      <c r="S48" s="12">
        <f t="shared" si="32"/>
        <v>9.9799999999999898</v>
      </c>
      <c r="T48" s="12">
        <f t="shared" si="33"/>
        <v>0</v>
      </c>
      <c r="U48" s="12">
        <f t="shared" si="34"/>
        <v>0</v>
      </c>
      <c r="V48" s="12">
        <f t="shared" si="35"/>
        <v>0</v>
      </c>
      <c r="W48" s="11">
        <f t="shared" si="36"/>
        <v>4183.6707021791772</v>
      </c>
      <c r="X48" s="11">
        <f t="shared" si="37"/>
        <v>4.0972222222222223</v>
      </c>
      <c r="Y48" s="11">
        <f>$C48/3600*$W48*($E48-$D48)/(Thermodynamics!$B$14-Thermodynamics!$E$21)</f>
        <v>1.4634176088202653</v>
      </c>
    </row>
    <row r="49" spans="1:25" x14ac:dyDescent="0.25">
      <c r="A49" s="12" t="s">
        <v>169</v>
      </c>
      <c r="B49" s="13">
        <v>221.8</v>
      </c>
      <c r="C49" s="13">
        <v>13.79</v>
      </c>
      <c r="D49" s="13">
        <v>5</v>
      </c>
      <c r="E49" s="13">
        <v>19</v>
      </c>
      <c r="F49" s="13">
        <f t="shared" si="19"/>
        <v>121.80000000000001</v>
      </c>
      <c r="G49" s="12">
        <f t="shared" si="20"/>
        <v>111.80000000000001</v>
      </c>
      <c r="H49" s="12">
        <f t="shared" si="21"/>
        <v>101.80000000000001</v>
      </c>
      <c r="I49" s="12">
        <f t="shared" si="22"/>
        <v>91.800000000000011</v>
      </c>
      <c r="J49" s="12">
        <f t="shared" si="23"/>
        <v>81.800000000000011</v>
      </c>
      <c r="K49" s="12">
        <f t="shared" si="24"/>
        <v>71.800000000000011</v>
      </c>
      <c r="L49" s="12">
        <f t="shared" si="25"/>
        <v>61.800000000000011</v>
      </c>
      <c r="M49" s="12">
        <f t="shared" si="26"/>
        <v>51.800000000000011</v>
      </c>
      <c r="N49" s="12">
        <f t="shared" si="27"/>
        <v>41.800000000000011</v>
      </c>
      <c r="O49" s="12">
        <f t="shared" si="28"/>
        <v>31.800000000000011</v>
      </c>
      <c r="P49" s="12">
        <f t="shared" si="29"/>
        <v>21.800000000000011</v>
      </c>
      <c r="Q49" s="12">
        <f t="shared" si="30"/>
        <v>11.800000000000011</v>
      </c>
      <c r="R49" s="12">
        <f t="shared" si="31"/>
        <v>1.8000000000000114</v>
      </c>
      <c r="S49" s="12">
        <f t="shared" si="32"/>
        <v>0</v>
      </c>
      <c r="T49" s="12">
        <f t="shared" si="33"/>
        <v>0</v>
      </c>
      <c r="U49" s="12">
        <f t="shared" si="34"/>
        <v>0</v>
      </c>
      <c r="V49" s="12">
        <f t="shared" si="35"/>
        <v>0</v>
      </c>
      <c r="W49" s="11">
        <f t="shared" si="36"/>
        <v>4135.9162954521908</v>
      </c>
      <c r="X49" s="11">
        <f t="shared" si="37"/>
        <v>3.8305555555555557</v>
      </c>
      <c r="Y49" s="11">
        <f>$C49/3600*$W49*($E49-$D49)/(Thermodynamics!$B$14-Thermodynamics!$E$21)</f>
        <v>1.3525544863585917</v>
      </c>
    </row>
    <row r="50" spans="1:25" x14ac:dyDescent="0.25">
      <c r="A50" s="12" t="s">
        <v>168</v>
      </c>
      <c r="B50" s="13">
        <v>149.07</v>
      </c>
      <c r="C50" s="13">
        <v>10.42</v>
      </c>
      <c r="D50" s="13">
        <v>5</v>
      </c>
      <c r="E50" s="13">
        <v>17.170000000000002</v>
      </c>
      <c r="F50" s="13">
        <f t="shared" si="19"/>
        <v>49.069999999999993</v>
      </c>
      <c r="G50" s="12">
        <f t="shared" si="20"/>
        <v>39.069999999999993</v>
      </c>
      <c r="H50" s="12">
        <f t="shared" si="21"/>
        <v>29.069999999999993</v>
      </c>
      <c r="I50" s="12">
        <f t="shared" si="22"/>
        <v>19.069999999999993</v>
      </c>
      <c r="J50" s="12">
        <f t="shared" si="23"/>
        <v>9.0699999999999932</v>
      </c>
      <c r="K50" s="12">
        <f t="shared" si="24"/>
        <v>0</v>
      </c>
      <c r="L50" s="12">
        <f t="shared" si="25"/>
        <v>0</v>
      </c>
      <c r="M50" s="12">
        <f t="shared" si="26"/>
        <v>0</v>
      </c>
      <c r="N50" s="12">
        <f t="shared" si="27"/>
        <v>0</v>
      </c>
      <c r="O50" s="12">
        <f t="shared" si="28"/>
        <v>0</v>
      </c>
      <c r="P50" s="12">
        <f t="shared" si="29"/>
        <v>0</v>
      </c>
      <c r="Q50" s="12">
        <f t="shared" si="30"/>
        <v>0</v>
      </c>
      <c r="R50" s="12">
        <f t="shared" si="31"/>
        <v>0</v>
      </c>
      <c r="S50" s="12">
        <f t="shared" si="32"/>
        <v>0</v>
      </c>
      <c r="T50" s="12">
        <f t="shared" si="33"/>
        <v>0</v>
      </c>
      <c r="U50" s="12">
        <f t="shared" si="34"/>
        <v>0</v>
      </c>
      <c r="V50" s="12">
        <f t="shared" si="35"/>
        <v>0</v>
      </c>
      <c r="W50" s="11">
        <f t="shared" si="36"/>
        <v>4231.8908236956613</v>
      </c>
      <c r="X50" s="11">
        <f t="shared" si="37"/>
        <v>2.8944444444444444</v>
      </c>
      <c r="Y50" s="11">
        <f>$C50/3600*$W50*($E50-$D50)/(Thermodynamics!$B$14-Thermodynamics!$E$21)</f>
        <v>0.9090410156964619</v>
      </c>
    </row>
    <row r="51" spans="1:25" x14ac:dyDescent="0.25">
      <c r="A51" s="12" t="s">
        <v>167</v>
      </c>
      <c r="B51" s="13">
        <v>91.67</v>
      </c>
      <c r="C51" s="13">
        <v>7.21</v>
      </c>
      <c r="D51" s="13">
        <v>5</v>
      </c>
      <c r="E51" s="13">
        <v>16</v>
      </c>
      <c r="F51" s="13">
        <f t="shared" si="19"/>
        <v>0</v>
      </c>
      <c r="G51" s="12">
        <f t="shared" si="20"/>
        <v>0</v>
      </c>
      <c r="H51" s="12">
        <f t="shared" si="21"/>
        <v>0</v>
      </c>
      <c r="I51" s="12">
        <f t="shared" si="22"/>
        <v>0</v>
      </c>
      <c r="J51" s="12">
        <f t="shared" si="23"/>
        <v>0</v>
      </c>
      <c r="K51" s="12">
        <f t="shared" si="24"/>
        <v>0</v>
      </c>
      <c r="L51" s="12">
        <f t="shared" si="25"/>
        <v>0</v>
      </c>
      <c r="M51" s="12">
        <f t="shared" si="26"/>
        <v>0</v>
      </c>
      <c r="N51" s="12">
        <f t="shared" si="27"/>
        <v>0</v>
      </c>
      <c r="O51" s="12">
        <f t="shared" si="28"/>
        <v>0</v>
      </c>
      <c r="P51" s="12">
        <f t="shared" si="29"/>
        <v>0</v>
      </c>
      <c r="Q51" s="12">
        <f t="shared" si="30"/>
        <v>0</v>
      </c>
      <c r="R51" s="12">
        <f t="shared" si="31"/>
        <v>0</v>
      </c>
      <c r="S51" s="12">
        <f t="shared" si="32"/>
        <v>0</v>
      </c>
      <c r="T51" s="12">
        <f t="shared" si="33"/>
        <v>0</v>
      </c>
      <c r="U51" s="12">
        <f t="shared" si="34"/>
        <v>0</v>
      </c>
      <c r="V51" s="12">
        <f t="shared" si="35"/>
        <v>0</v>
      </c>
      <c r="W51" s="11">
        <f t="shared" si="36"/>
        <v>4161.0389610389611</v>
      </c>
      <c r="X51" s="11">
        <f t="shared" si="37"/>
        <v>2.0027777777777778</v>
      </c>
      <c r="Y51" s="11">
        <f>$C51/3600*$W51*($E51-$D51)/(Thermodynamics!$B$14-Thermodynamics!$E$21)</f>
        <v>0.55901113509689859</v>
      </c>
    </row>
    <row r="52" spans="1:25" x14ac:dyDescent="0.25">
      <c r="A52" s="12" t="s">
        <v>166</v>
      </c>
      <c r="B52" s="13">
        <v>78.37</v>
      </c>
      <c r="C52" s="13">
        <v>6.29</v>
      </c>
      <c r="D52" s="13">
        <v>4.5</v>
      </c>
      <c r="E52" s="13">
        <v>15.17</v>
      </c>
      <c r="F52" s="13">
        <f t="shared" si="19"/>
        <v>0</v>
      </c>
      <c r="G52" s="12">
        <f t="shared" si="20"/>
        <v>0</v>
      </c>
      <c r="H52" s="12">
        <f t="shared" si="21"/>
        <v>0</v>
      </c>
      <c r="I52" s="12">
        <f t="shared" si="22"/>
        <v>0</v>
      </c>
      <c r="J52" s="12">
        <f t="shared" si="23"/>
        <v>0</v>
      </c>
      <c r="K52" s="12">
        <f t="shared" si="24"/>
        <v>0</v>
      </c>
      <c r="L52" s="12">
        <f t="shared" si="25"/>
        <v>0</v>
      </c>
      <c r="M52" s="12">
        <f t="shared" si="26"/>
        <v>0</v>
      </c>
      <c r="N52" s="12">
        <f t="shared" si="27"/>
        <v>0</v>
      </c>
      <c r="O52" s="12">
        <f t="shared" si="28"/>
        <v>0</v>
      </c>
      <c r="P52" s="12">
        <f t="shared" si="29"/>
        <v>0</v>
      </c>
      <c r="Q52" s="12">
        <f t="shared" si="30"/>
        <v>0</v>
      </c>
      <c r="R52" s="12">
        <f t="shared" si="31"/>
        <v>0</v>
      </c>
      <c r="S52" s="12">
        <f t="shared" si="32"/>
        <v>0</v>
      </c>
      <c r="T52" s="12">
        <f t="shared" si="33"/>
        <v>0</v>
      </c>
      <c r="U52" s="12">
        <f t="shared" si="34"/>
        <v>0</v>
      </c>
      <c r="V52" s="12">
        <f t="shared" si="35"/>
        <v>0</v>
      </c>
      <c r="W52" s="11">
        <f t="shared" si="36"/>
        <v>4203.7538944755433</v>
      </c>
      <c r="X52" s="11">
        <f t="shared" si="37"/>
        <v>1.7472222222222222</v>
      </c>
      <c r="Y52" s="11">
        <f>$C52/3600*$W52*($E52-$D52)/(Thermodynamics!$B$14-Thermodynamics!$E$21)</f>
        <v>0.47790665056773135</v>
      </c>
    </row>
    <row r="53" spans="1:25" x14ac:dyDescent="0.25">
      <c r="A53" s="12" t="s">
        <v>165</v>
      </c>
      <c r="B53" s="13">
        <v>65.55</v>
      </c>
      <c r="C53" s="13">
        <v>5.69</v>
      </c>
      <c r="D53" s="13">
        <v>5</v>
      </c>
      <c r="E53" s="13">
        <v>15</v>
      </c>
      <c r="F53" s="13">
        <f t="shared" si="19"/>
        <v>0</v>
      </c>
      <c r="G53" s="12">
        <f t="shared" si="20"/>
        <v>0</v>
      </c>
      <c r="H53" s="12">
        <f t="shared" si="21"/>
        <v>0</v>
      </c>
      <c r="I53" s="12">
        <f t="shared" si="22"/>
        <v>0</v>
      </c>
      <c r="J53" s="12">
        <f t="shared" si="23"/>
        <v>0</v>
      </c>
      <c r="K53" s="12">
        <f t="shared" si="24"/>
        <v>0</v>
      </c>
      <c r="L53" s="12">
        <f t="shared" si="25"/>
        <v>0</v>
      </c>
      <c r="M53" s="12">
        <f t="shared" si="26"/>
        <v>0</v>
      </c>
      <c r="N53" s="12">
        <f t="shared" si="27"/>
        <v>0</v>
      </c>
      <c r="O53" s="12">
        <f t="shared" si="28"/>
        <v>0</v>
      </c>
      <c r="P53" s="12">
        <f t="shared" si="29"/>
        <v>0</v>
      </c>
      <c r="Q53" s="12">
        <f t="shared" si="30"/>
        <v>0</v>
      </c>
      <c r="R53" s="12">
        <f t="shared" si="31"/>
        <v>0</v>
      </c>
      <c r="S53" s="12">
        <f t="shared" si="32"/>
        <v>0</v>
      </c>
      <c r="T53" s="12">
        <f t="shared" si="33"/>
        <v>0</v>
      </c>
      <c r="U53" s="12">
        <f t="shared" si="34"/>
        <v>0</v>
      </c>
      <c r="V53" s="12">
        <f t="shared" si="35"/>
        <v>0</v>
      </c>
      <c r="W53" s="11">
        <f t="shared" si="36"/>
        <v>4147.2759226713524</v>
      </c>
      <c r="X53" s="11">
        <f t="shared" si="37"/>
        <v>1.5805555555555555</v>
      </c>
      <c r="Y53" s="11">
        <f>$C53/3600*$W53*($E53-$D53)/(Thermodynamics!$B$14-Thermodynamics!$E$21)</f>
        <v>0.39972924517946656</v>
      </c>
    </row>
    <row r="54" spans="1:25" x14ac:dyDescent="0.25">
      <c r="A54" s="12" t="s">
        <v>164</v>
      </c>
      <c r="B54" s="13">
        <v>50.78</v>
      </c>
      <c r="C54" s="13">
        <v>4.78</v>
      </c>
      <c r="D54" s="13">
        <v>5</v>
      </c>
      <c r="E54" s="13">
        <v>14</v>
      </c>
      <c r="F54" s="13">
        <f t="shared" si="19"/>
        <v>0</v>
      </c>
      <c r="G54" s="12">
        <f t="shared" si="20"/>
        <v>0</v>
      </c>
      <c r="H54" s="12">
        <f t="shared" si="21"/>
        <v>0</v>
      </c>
      <c r="I54" s="12">
        <f t="shared" si="22"/>
        <v>0</v>
      </c>
      <c r="J54" s="12">
        <f t="shared" si="23"/>
        <v>0</v>
      </c>
      <c r="K54" s="12">
        <f t="shared" si="24"/>
        <v>0</v>
      </c>
      <c r="L54" s="12">
        <f t="shared" si="25"/>
        <v>0</v>
      </c>
      <c r="M54" s="12">
        <f t="shared" si="26"/>
        <v>0</v>
      </c>
      <c r="N54" s="12">
        <f t="shared" si="27"/>
        <v>0</v>
      </c>
      <c r="O54" s="12">
        <f t="shared" si="28"/>
        <v>0</v>
      </c>
      <c r="P54" s="12">
        <f t="shared" si="29"/>
        <v>0</v>
      </c>
      <c r="Q54" s="12">
        <f t="shared" si="30"/>
        <v>0</v>
      </c>
      <c r="R54" s="12">
        <f t="shared" si="31"/>
        <v>0</v>
      </c>
      <c r="S54" s="12">
        <f t="shared" si="32"/>
        <v>0</v>
      </c>
      <c r="T54" s="12">
        <f t="shared" si="33"/>
        <v>0</v>
      </c>
      <c r="U54" s="12">
        <f t="shared" si="34"/>
        <v>0</v>
      </c>
      <c r="V54" s="12">
        <f t="shared" si="35"/>
        <v>0</v>
      </c>
      <c r="W54" s="11">
        <f t="shared" si="36"/>
        <v>4249.3723849372391</v>
      </c>
      <c r="X54" s="11">
        <f t="shared" si="37"/>
        <v>1.3277777777777777</v>
      </c>
      <c r="Y54" s="11">
        <f>$C54/3600*$W54*($E54-$D54)/(Thermodynamics!$B$14-Thermodynamics!$E$21)</f>
        <v>0.30966058078128628</v>
      </c>
    </row>
    <row r="55" spans="1:25" x14ac:dyDescent="0.25">
      <c r="A55" s="12" t="s">
        <v>163</v>
      </c>
      <c r="B55" s="13">
        <v>47.45</v>
      </c>
      <c r="C55" s="13">
        <v>4.6399999999999997</v>
      </c>
      <c r="D55" s="13">
        <v>5</v>
      </c>
      <c r="E55" s="13">
        <v>13.83</v>
      </c>
      <c r="F55" s="13">
        <f t="shared" si="19"/>
        <v>0</v>
      </c>
      <c r="G55" s="12">
        <f t="shared" si="20"/>
        <v>0</v>
      </c>
      <c r="H55" s="12">
        <f t="shared" si="21"/>
        <v>0</v>
      </c>
      <c r="I55" s="12">
        <f t="shared" si="22"/>
        <v>0</v>
      </c>
      <c r="J55" s="12">
        <f t="shared" si="23"/>
        <v>0</v>
      </c>
      <c r="K55" s="12">
        <f t="shared" si="24"/>
        <v>0</v>
      </c>
      <c r="L55" s="12">
        <f t="shared" si="25"/>
        <v>0</v>
      </c>
      <c r="M55" s="12">
        <f t="shared" si="26"/>
        <v>0</v>
      </c>
      <c r="N55" s="12">
        <f t="shared" si="27"/>
        <v>0</v>
      </c>
      <c r="O55" s="12">
        <f t="shared" si="28"/>
        <v>0</v>
      </c>
      <c r="P55" s="12">
        <f t="shared" si="29"/>
        <v>0</v>
      </c>
      <c r="Q55" s="12">
        <f t="shared" si="30"/>
        <v>0</v>
      </c>
      <c r="R55" s="12">
        <f t="shared" si="31"/>
        <v>0</v>
      </c>
      <c r="S55" s="12">
        <f t="shared" si="32"/>
        <v>0</v>
      </c>
      <c r="T55" s="12">
        <f t="shared" si="33"/>
        <v>0</v>
      </c>
      <c r="U55" s="12">
        <f t="shared" si="34"/>
        <v>0</v>
      </c>
      <c r="V55" s="12">
        <f t="shared" si="35"/>
        <v>0</v>
      </c>
      <c r="W55" s="11">
        <f t="shared" si="36"/>
        <v>4169.2701214511662</v>
      </c>
      <c r="X55" s="11">
        <f t="shared" si="37"/>
        <v>1.288888888888889</v>
      </c>
      <c r="Y55" s="11">
        <f>$C55/3600*$W55*($E55-$D55)/(Thermodynamics!$B$14-Thermodynamics!$E$21)</f>
        <v>0.28935396924127676</v>
      </c>
    </row>
    <row r="56" spans="1:25" x14ac:dyDescent="0.25">
      <c r="A56" s="12" t="s">
        <v>162</v>
      </c>
      <c r="B56" s="13">
        <v>47.53</v>
      </c>
      <c r="C56" s="13">
        <v>4.68</v>
      </c>
      <c r="D56" s="13">
        <v>5</v>
      </c>
      <c r="E56" s="13">
        <v>14</v>
      </c>
      <c r="F56" s="13">
        <f t="shared" si="19"/>
        <v>0</v>
      </c>
      <c r="G56" s="12">
        <f t="shared" si="20"/>
        <v>0</v>
      </c>
      <c r="H56" s="12">
        <f t="shared" si="21"/>
        <v>0</v>
      </c>
      <c r="I56" s="12">
        <f t="shared" si="22"/>
        <v>0</v>
      </c>
      <c r="J56" s="12">
        <f t="shared" si="23"/>
        <v>0</v>
      </c>
      <c r="K56" s="12">
        <f t="shared" si="24"/>
        <v>0</v>
      </c>
      <c r="L56" s="12">
        <f t="shared" si="25"/>
        <v>0</v>
      </c>
      <c r="M56" s="12">
        <f t="shared" si="26"/>
        <v>0</v>
      </c>
      <c r="N56" s="12">
        <f t="shared" si="27"/>
        <v>0</v>
      </c>
      <c r="O56" s="12">
        <f t="shared" si="28"/>
        <v>0</v>
      </c>
      <c r="P56" s="12">
        <f t="shared" si="29"/>
        <v>0</v>
      </c>
      <c r="Q56" s="12">
        <f t="shared" si="30"/>
        <v>0</v>
      </c>
      <c r="R56" s="12">
        <f t="shared" si="31"/>
        <v>0</v>
      </c>
      <c r="S56" s="12">
        <f t="shared" si="32"/>
        <v>0</v>
      </c>
      <c r="T56" s="12">
        <f t="shared" si="33"/>
        <v>0</v>
      </c>
      <c r="U56" s="12">
        <f t="shared" si="34"/>
        <v>0</v>
      </c>
      <c r="V56" s="12">
        <f t="shared" si="35"/>
        <v>0</v>
      </c>
      <c r="W56" s="11">
        <f t="shared" si="36"/>
        <v>4062.3931623931621</v>
      </c>
      <c r="X56" s="11">
        <f t="shared" si="37"/>
        <v>1.3</v>
      </c>
      <c r="Y56" s="11">
        <f>$C56/3600*$W56*($E56-$D56)/(Thermodynamics!$B$14-Thermodynamics!$E$21)</f>
        <v>0.28984181576476037</v>
      </c>
    </row>
    <row r="57" spans="1:25" x14ac:dyDescent="0.25">
      <c r="A57" s="12" t="s">
        <v>161</v>
      </c>
      <c r="B57" s="13">
        <v>50.98</v>
      </c>
      <c r="C57" s="13">
        <v>4.95</v>
      </c>
      <c r="D57" s="13">
        <v>5</v>
      </c>
      <c r="E57" s="13">
        <v>14</v>
      </c>
      <c r="F57" s="13">
        <f t="shared" si="19"/>
        <v>0</v>
      </c>
      <c r="G57" s="12">
        <f t="shared" si="20"/>
        <v>0</v>
      </c>
      <c r="H57" s="12">
        <f t="shared" si="21"/>
        <v>0</v>
      </c>
      <c r="I57" s="12">
        <f t="shared" si="22"/>
        <v>0</v>
      </c>
      <c r="J57" s="12">
        <f t="shared" si="23"/>
        <v>0</v>
      </c>
      <c r="K57" s="12">
        <f t="shared" si="24"/>
        <v>0</v>
      </c>
      <c r="L57" s="12">
        <f t="shared" si="25"/>
        <v>0</v>
      </c>
      <c r="M57" s="12">
        <f t="shared" si="26"/>
        <v>0</v>
      </c>
      <c r="N57" s="12">
        <f t="shared" si="27"/>
        <v>0</v>
      </c>
      <c r="O57" s="12">
        <f t="shared" si="28"/>
        <v>0</v>
      </c>
      <c r="P57" s="12">
        <f t="shared" si="29"/>
        <v>0</v>
      </c>
      <c r="Q57" s="12">
        <f t="shared" si="30"/>
        <v>0</v>
      </c>
      <c r="R57" s="12">
        <f t="shared" si="31"/>
        <v>0</v>
      </c>
      <c r="S57" s="12">
        <f t="shared" si="32"/>
        <v>0</v>
      </c>
      <c r="T57" s="12">
        <f t="shared" si="33"/>
        <v>0</v>
      </c>
      <c r="U57" s="12">
        <f t="shared" si="34"/>
        <v>0</v>
      </c>
      <c r="V57" s="12">
        <f t="shared" si="35"/>
        <v>0</v>
      </c>
      <c r="W57" s="11">
        <f t="shared" si="36"/>
        <v>4119.5959595959594</v>
      </c>
      <c r="X57" s="11">
        <f t="shared" si="37"/>
        <v>1.375</v>
      </c>
      <c r="Y57" s="11">
        <f>$C57/3600*$W57*($E57-$D57)/(Thermodynamics!$B$14-Thermodynamics!$E$21)</f>
        <v>0.31088019708999548</v>
      </c>
    </row>
    <row r="58" spans="1:25" x14ac:dyDescent="0.25">
      <c r="A58" s="12" t="s">
        <v>160</v>
      </c>
      <c r="B58" s="13">
        <v>70.63</v>
      </c>
      <c r="C58" s="13">
        <v>6.66</v>
      </c>
      <c r="D58" s="13">
        <v>5</v>
      </c>
      <c r="E58" s="13">
        <v>14.33</v>
      </c>
      <c r="F58" s="13">
        <f t="shared" si="19"/>
        <v>0</v>
      </c>
      <c r="G58" s="12">
        <f t="shared" si="20"/>
        <v>0</v>
      </c>
      <c r="H58" s="12">
        <f t="shared" si="21"/>
        <v>0</v>
      </c>
      <c r="I58" s="12">
        <f t="shared" si="22"/>
        <v>0</v>
      </c>
      <c r="J58" s="12">
        <f t="shared" si="23"/>
        <v>0</v>
      </c>
      <c r="K58" s="12">
        <f t="shared" si="24"/>
        <v>0</v>
      </c>
      <c r="L58" s="12">
        <f t="shared" si="25"/>
        <v>0</v>
      </c>
      <c r="M58" s="12">
        <f t="shared" si="26"/>
        <v>0</v>
      </c>
      <c r="N58" s="12">
        <f t="shared" si="27"/>
        <v>0</v>
      </c>
      <c r="O58" s="12">
        <f t="shared" si="28"/>
        <v>0</v>
      </c>
      <c r="P58" s="12">
        <f t="shared" si="29"/>
        <v>0</v>
      </c>
      <c r="Q58" s="12">
        <f t="shared" si="30"/>
        <v>0</v>
      </c>
      <c r="R58" s="12">
        <f t="shared" si="31"/>
        <v>0</v>
      </c>
      <c r="S58" s="12">
        <f t="shared" si="32"/>
        <v>0</v>
      </c>
      <c r="T58" s="12">
        <f t="shared" si="33"/>
        <v>0</v>
      </c>
      <c r="U58" s="12">
        <f t="shared" si="34"/>
        <v>0</v>
      </c>
      <c r="V58" s="12">
        <f t="shared" si="35"/>
        <v>0</v>
      </c>
      <c r="W58" s="11">
        <f t="shared" si="36"/>
        <v>4092.0019698154747</v>
      </c>
      <c r="X58" s="11">
        <f t="shared" si="37"/>
        <v>1.85</v>
      </c>
      <c r="Y58" s="11">
        <f>$C58/3600*$W58*($E58-$D58)/(Thermodynamics!$B$14-Thermodynamics!$E$21)</f>
        <v>0.43070749942068232</v>
      </c>
    </row>
    <row r="59" spans="1:25" x14ac:dyDescent="0.25">
      <c r="A59" s="12" t="s">
        <v>159</v>
      </c>
      <c r="B59" s="13">
        <v>67.08</v>
      </c>
      <c r="C59" s="13">
        <v>6.48</v>
      </c>
      <c r="D59" s="13">
        <v>5</v>
      </c>
      <c r="E59" s="13">
        <v>14.17</v>
      </c>
      <c r="F59" s="13">
        <f t="shared" si="19"/>
        <v>0</v>
      </c>
      <c r="G59" s="12">
        <f t="shared" si="20"/>
        <v>0</v>
      </c>
      <c r="H59" s="12">
        <f t="shared" si="21"/>
        <v>0</v>
      </c>
      <c r="I59" s="12">
        <f t="shared" si="22"/>
        <v>0</v>
      </c>
      <c r="J59" s="12">
        <f t="shared" si="23"/>
        <v>0</v>
      </c>
      <c r="K59" s="12">
        <f t="shared" si="24"/>
        <v>0</v>
      </c>
      <c r="L59" s="12">
        <f t="shared" si="25"/>
        <v>0</v>
      </c>
      <c r="M59" s="12">
        <f t="shared" si="26"/>
        <v>0</v>
      </c>
      <c r="N59" s="12">
        <f t="shared" si="27"/>
        <v>0</v>
      </c>
      <c r="O59" s="12">
        <f t="shared" si="28"/>
        <v>0</v>
      </c>
      <c r="P59" s="12">
        <f t="shared" si="29"/>
        <v>0</v>
      </c>
      <c r="Q59" s="12">
        <f t="shared" si="30"/>
        <v>0</v>
      </c>
      <c r="R59" s="12">
        <f t="shared" si="31"/>
        <v>0</v>
      </c>
      <c r="S59" s="12">
        <f t="shared" si="32"/>
        <v>0</v>
      </c>
      <c r="T59" s="12">
        <f t="shared" si="33"/>
        <v>0</v>
      </c>
      <c r="U59" s="12">
        <f t="shared" si="34"/>
        <v>0</v>
      </c>
      <c r="V59" s="12">
        <f t="shared" si="35"/>
        <v>0</v>
      </c>
      <c r="W59" s="11">
        <f t="shared" si="36"/>
        <v>4063.9767357324608</v>
      </c>
      <c r="X59" s="11">
        <f t="shared" si="37"/>
        <v>1.8</v>
      </c>
      <c r="Y59" s="11">
        <f>$C59/3600*$W59*($E59-$D59)/(Thermodynamics!$B$14-Thermodynamics!$E$21)</f>
        <v>0.40905930994109263</v>
      </c>
    </row>
    <row r="60" spans="1:25" x14ac:dyDescent="0.25">
      <c r="A60" s="12" t="s">
        <v>158</v>
      </c>
      <c r="B60" s="13">
        <v>84.9</v>
      </c>
      <c r="C60" s="13">
        <v>7.71</v>
      </c>
      <c r="D60" s="13">
        <v>5</v>
      </c>
      <c r="E60" s="13">
        <v>14.67</v>
      </c>
      <c r="F60" s="13">
        <f t="shared" si="19"/>
        <v>0</v>
      </c>
      <c r="G60" s="12">
        <f t="shared" si="20"/>
        <v>0</v>
      </c>
      <c r="H60" s="12">
        <f t="shared" si="21"/>
        <v>0</v>
      </c>
      <c r="I60" s="12">
        <f t="shared" si="22"/>
        <v>0</v>
      </c>
      <c r="J60" s="12">
        <f t="shared" si="23"/>
        <v>0</v>
      </c>
      <c r="K60" s="12">
        <f t="shared" si="24"/>
        <v>0</v>
      </c>
      <c r="L60" s="12">
        <f t="shared" si="25"/>
        <v>0</v>
      </c>
      <c r="M60" s="12">
        <f t="shared" si="26"/>
        <v>0</v>
      </c>
      <c r="N60" s="12">
        <f t="shared" si="27"/>
        <v>0</v>
      </c>
      <c r="O60" s="12">
        <f t="shared" si="28"/>
        <v>0</v>
      </c>
      <c r="P60" s="12">
        <f t="shared" si="29"/>
        <v>0</v>
      </c>
      <c r="Q60" s="12">
        <f t="shared" si="30"/>
        <v>0</v>
      </c>
      <c r="R60" s="12">
        <f t="shared" si="31"/>
        <v>0</v>
      </c>
      <c r="S60" s="12">
        <f t="shared" si="32"/>
        <v>0</v>
      </c>
      <c r="T60" s="12">
        <f t="shared" si="33"/>
        <v>0</v>
      </c>
      <c r="U60" s="12">
        <f t="shared" si="34"/>
        <v>0</v>
      </c>
      <c r="V60" s="12">
        <f t="shared" si="35"/>
        <v>0</v>
      </c>
      <c r="W60" s="11">
        <f t="shared" si="36"/>
        <v>4099.4853512206309</v>
      </c>
      <c r="X60" s="11">
        <f t="shared" si="37"/>
        <v>2.1416666666666666</v>
      </c>
      <c r="Y60" s="11">
        <f>$C60/3600*$W60*($E60-$D60)/(Thermodynamics!$B$14-Thermodynamics!$E$21)</f>
        <v>0.51772712304708945</v>
      </c>
    </row>
    <row r="61" spans="1:25" x14ac:dyDescent="0.25">
      <c r="A61" s="12" t="s">
        <v>157</v>
      </c>
      <c r="B61" s="13">
        <v>78.92</v>
      </c>
      <c r="C61" s="13">
        <v>5.37</v>
      </c>
      <c r="D61" s="13">
        <v>5.33</v>
      </c>
      <c r="E61" s="13">
        <v>18.670000000000002</v>
      </c>
      <c r="F61" s="13">
        <f t="shared" si="19"/>
        <v>0</v>
      </c>
      <c r="G61" s="12">
        <f t="shared" si="20"/>
        <v>0</v>
      </c>
      <c r="H61" s="12">
        <f t="shared" si="21"/>
        <v>0</v>
      </c>
      <c r="I61" s="12">
        <f t="shared" si="22"/>
        <v>0</v>
      </c>
      <c r="J61" s="12">
        <f t="shared" si="23"/>
        <v>0</v>
      </c>
      <c r="K61" s="12">
        <f t="shared" si="24"/>
        <v>0</v>
      </c>
      <c r="L61" s="12">
        <f t="shared" si="25"/>
        <v>0</v>
      </c>
      <c r="M61" s="12">
        <f t="shared" si="26"/>
        <v>0</v>
      </c>
      <c r="N61" s="12">
        <f t="shared" si="27"/>
        <v>0</v>
      </c>
      <c r="O61" s="12">
        <f t="shared" si="28"/>
        <v>0</v>
      </c>
      <c r="P61" s="12">
        <f t="shared" si="29"/>
        <v>0</v>
      </c>
      <c r="Q61" s="12">
        <f t="shared" si="30"/>
        <v>0</v>
      </c>
      <c r="R61" s="12">
        <f t="shared" si="31"/>
        <v>0</v>
      </c>
      <c r="S61" s="12">
        <f t="shared" si="32"/>
        <v>0</v>
      </c>
      <c r="T61" s="12">
        <f t="shared" si="33"/>
        <v>0</v>
      </c>
      <c r="U61" s="12">
        <f t="shared" si="34"/>
        <v>0</v>
      </c>
      <c r="V61" s="12">
        <f t="shared" si="35"/>
        <v>0</v>
      </c>
      <c r="W61" s="11">
        <f t="shared" si="36"/>
        <v>3966.0616619064763</v>
      </c>
      <c r="X61" s="11">
        <f t="shared" si="37"/>
        <v>1.4916666666666667</v>
      </c>
      <c r="Y61" s="11">
        <f>$C61/3600*$W61*($E61-$D61)/(Thermodynamics!$B$14-Thermodynamics!$E$21)</f>
        <v>0.48126059541668192</v>
      </c>
    </row>
    <row r="62" spans="1:25" x14ac:dyDescent="0.25">
      <c r="A62" s="12" t="s">
        <v>156</v>
      </c>
      <c r="B62" s="13">
        <v>99.08</v>
      </c>
      <c r="C62" s="13">
        <v>6.08</v>
      </c>
      <c r="D62" s="13">
        <v>5.33</v>
      </c>
      <c r="E62" s="13">
        <v>19.670000000000002</v>
      </c>
      <c r="F62" s="13">
        <f t="shared" si="19"/>
        <v>0</v>
      </c>
      <c r="G62" s="12">
        <f t="shared" si="20"/>
        <v>0</v>
      </c>
      <c r="H62" s="12">
        <f t="shared" si="21"/>
        <v>0</v>
      </c>
      <c r="I62" s="12">
        <f t="shared" si="22"/>
        <v>0</v>
      </c>
      <c r="J62" s="12">
        <f t="shared" si="23"/>
        <v>0</v>
      </c>
      <c r="K62" s="12">
        <f t="shared" si="24"/>
        <v>0</v>
      </c>
      <c r="L62" s="12">
        <f t="shared" si="25"/>
        <v>0</v>
      </c>
      <c r="M62" s="12">
        <f t="shared" si="26"/>
        <v>0</v>
      </c>
      <c r="N62" s="12">
        <f t="shared" si="27"/>
        <v>0</v>
      </c>
      <c r="O62" s="12">
        <f t="shared" si="28"/>
        <v>0</v>
      </c>
      <c r="P62" s="12">
        <f t="shared" si="29"/>
        <v>0</v>
      </c>
      <c r="Q62" s="12">
        <f t="shared" si="30"/>
        <v>0</v>
      </c>
      <c r="R62" s="12">
        <f t="shared" si="31"/>
        <v>0</v>
      </c>
      <c r="S62" s="12">
        <f t="shared" si="32"/>
        <v>0</v>
      </c>
      <c r="T62" s="12">
        <f t="shared" si="33"/>
        <v>0</v>
      </c>
      <c r="U62" s="12">
        <f t="shared" si="34"/>
        <v>0</v>
      </c>
      <c r="V62" s="12">
        <f t="shared" si="35"/>
        <v>0</v>
      </c>
      <c r="W62" s="11">
        <f t="shared" si="36"/>
        <v>4091.0592380532917</v>
      </c>
      <c r="X62" s="11">
        <f t="shared" si="37"/>
        <v>1.6888888888888889</v>
      </c>
      <c r="Y62" s="11">
        <f>$C62/3600*$W62*($E62-$D62)/(Thermodynamics!$B$14-Thermodynamics!$E$21)</f>
        <v>0.60419791933457723</v>
      </c>
    </row>
    <row r="63" spans="1:25" x14ac:dyDescent="0.25">
      <c r="A63" s="12" t="s">
        <v>155</v>
      </c>
      <c r="B63" s="13">
        <v>95.82</v>
      </c>
      <c r="C63" s="13">
        <v>5.69</v>
      </c>
      <c r="D63" s="13">
        <v>5</v>
      </c>
      <c r="E63" s="13">
        <v>19.670000000000002</v>
      </c>
      <c r="F63" s="13">
        <f t="shared" si="19"/>
        <v>0</v>
      </c>
      <c r="G63" s="12">
        <f t="shared" si="20"/>
        <v>0</v>
      </c>
      <c r="H63" s="12">
        <f t="shared" si="21"/>
        <v>0</v>
      </c>
      <c r="I63" s="12">
        <f t="shared" si="22"/>
        <v>0</v>
      </c>
      <c r="J63" s="12">
        <f t="shared" si="23"/>
        <v>0</v>
      </c>
      <c r="K63" s="12">
        <f t="shared" si="24"/>
        <v>0</v>
      </c>
      <c r="L63" s="12">
        <f t="shared" si="25"/>
        <v>0</v>
      </c>
      <c r="M63" s="12">
        <f t="shared" si="26"/>
        <v>0</v>
      </c>
      <c r="N63" s="12">
        <f t="shared" si="27"/>
        <v>0</v>
      </c>
      <c r="O63" s="12">
        <f t="shared" si="28"/>
        <v>0</v>
      </c>
      <c r="P63" s="12">
        <f t="shared" si="29"/>
        <v>0</v>
      </c>
      <c r="Q63" s="12">
        <f t="shared" si="30"/>
        <v>0</v>
      </c>
      <c r="R63" s="12">
        <f t="shared" si="31"/>
        <v>0</v>
      </c>
      <c r="S63" s="12">
        <f t="shared" si="32"/>
        <v>0</v>
      </c>
      <c r="T63" s="12">
        <f t="shared" si="33"/>
        <v>0</v>
      </c>
      <c r="U63" s="12">
        <f t="shared" si="34"/>
        <v>0</v>
      </c>
      <c r="V63" s="12">
        <f t="shared" si="35"/>
        <v>0</v>
      </c>
      <c r="W63" s="11">
        <f t="shared" si="36"/>
        <v>4132.5325886551582</v>
      </c>
      <c r="X63" s="11">
        <f t="shared" si="37"/>
        <v>1.5805555555555555</v>
      </c>
      <c r="Y63" s="11">
        <f>$C63/3600*$W63*($E63-$D63)/(Thermodynamics!$B$14-Thermodynamics!$E$21)</f>
        <v>0.58431817350261617</v>
      </c>
    </row>
    <row r="64" spans="1:25" x14ac:dyDescent="0.25">
      <c r="A64" s="12" t="s">
        <v>154</v>
      </c>
      <c r="B64" s="13">
        <v>123.68</v>
      </c>
      <c r="C64" s="13">
        <v>7.09</v>
      </c>
      <c r="D64" s="13">
        <v>3.83</v>
      </c>
      <c r="E64" s="13">
        <v>19.170000000000002</v>
      </c>
      <c r="F64" s="13">
        <f t="shared" si="19"/>
        <v>23.680000000000007</v>
      </c>
      <c r="G64" s="12">
        <f t="shared" si="20"/>
        <v>13.680000000000007</v>
      </c>
      <c r="H64" s="12">
        <f t="shared" si="21"/>
        <v>3.6800000000000068</v>
      </c>
      <c r="I64" s="12">
        <f t="shared" si="22"/>
        <v>0</v>
      </c>
      <c r="J64" s="12">
        <f t="shared" si="23"/>
        <v>0</v>
      </c>
      <c r="K64" s="12">
        <f t="shared" si="24"/>
        <v>0</v>
      </c>
      <c r="L64" s="12">
        <f t="shared" si="25"/>
        <v>0</v>
      </c>
      <c r="M64" s="12">
        <f t="shared" si="26"/>
        <v>0</v>
      </c>
      <c r="N64" s="12">
        <f t="shared" si="27"/>
        <v>0</v>
      </c>
      <c r="O64" s="12">
        <f t="shared" si="28"/>
        <v>0</v>
      </c>
      <c r="P64" s="12">
        <f t="shared" si="29"/>
        <v>0</v>
      </c>
      <c r="Q64" s="12">
        <f t="shared" si="30"/>
        <v>0</v>
      </c>
      <c r="R64" s="12">
        <f t="shared" si="31"/>
        <v>0</v>
      </c>
      <c r="S64" s="12">
        <f t="shared" si="32"/>
        <v>0</v>
      </c>
      <c r="T64" s="12">
        <f t="shared" si="33"/>
        <v>0</v>
      </c>
      <c r="U64" s="12">
        <f t="shared" si="34"/>
        <v>0</v>
      </c>
      <c r="V64" s="12">
        <f t="shared" si="35"/>
        <v>0</v>
      </c>
      <c r="W64" s="11">
        <f t="shared" si="36"/>
        <v>4093.8354514410548</v>
      </c>
      <c r="X64" s="11">
        <f t="shared" si="37"/>
        <v>1.9694444444444446</v>
      </c>
      <c r="Y64" s="11">
        <f>$C64/3600*$W64*($E64-$D64)/(Thermodynamics!$B$14-Thermodynamics!$E$21)</f>
        <v>0.75421072530581879</v>
      </c>
    </row>
    <row r="65" spans="1:25" x14ac:dyDescent="0.25">
      <c r="A65" s="12" t="s">
        <v>153</v>
      </c>
      <c r="B65" s="13">
        <v>175.45</v>
      </c>
      <c r="C65" s="13">
        <v>10.23</v>
      </c>
      <c r="D65" s="13">
        <v>4</v>
      </c>
      <c r="E65" s="13">
        <v>19</v>
      </c>
      <c r="F65" s="13">
        <f t="shared" si="19"/>
        <v>75.449999999999989</v>
      </c>
      <c r="G65" s="12">
        <f t="shared" si="20"/>
        <v>65.449999999999989</v>
      </c>
      <c r="H65" s="12">
        <f t="shared" si="21"/>
        <v>55.449999999999989</v>
      </c>
      <c r="I65" s="12">
        <f t="shared" si="22"/>
        <v>45.449999999999989</v>
      </c>
      <c r="J65" s="12">
        <f t="shared" si="23"/>
        <v>35.449999999999989</v>
      </c>
      <c r="K65" s="12">
        <f t="shared" si="24"/>
        <v>25.449999999999989</v>
      </c>
      <c r="L65" s="12">
        <f t="shared" si="25"/>
        <v>15.449999999999989</v>
      </c>
      <c r="M65" s="12">
        <f t="shared" si="26"/>
        <v>5.4499999999999886</v>
      </c>
      <c r="N65" s="12">
        <f t="shared" si="27"/>
        <v>0</v>
      </c>
      <c r="O65" s="12">
        <f t="shared" si="28"/>
        <v>0</v>
      </c>
      <c r="P65" s="12">
        <f t="shared" si="29"/>
        <v>0</v>
      </c>
      <c r="Q65" s="12">
        <f t="shared" si="30"/>
        <v>0</v>
      </c>
      <c r="R65" s="12">
        <f t="shared" si="31"/>
        <v>0</v>
      </c>
      <c r="S65" s="12">
        <f t="shared" si="32"/>
        <v>0</v>
      </c>
      <c r="T65" s="12">
        <f t="shared" si="33"/>
        <v>0</v>
      </c>
      <c r="U65" s="12">
        <f t="shared" si="34"/>
        <v>0</v>
      </c>
      <c r="V65" s="12">
        <f t="shared" si="35"/>
        <v>0</v>
      </c>
      <c r="W65" s="11">
        <f t="shared" si="36"/>
        <v>4116.1290322580635</v>
      </c>
      <c r="X65" s="11">
        <f t="shared" si="37"/>
        <v>2.8416666666666668</v>
      </c>
      <c r="Y65" s="11">
        <f>$C65/3600*$W65*($E65-$D65)/(Thermodynamics!$B$14-Thermodynamics!$E$21)</f>
        <v>1.0699084068152158</v>
      </c>
    </row>
    <row r="66" spans="1:25" x14ac:dyDescent="0.25">
      <c r="A66" s="12" t="s">
        <v>152</v>
      </c>
      <c r="B66" s="13">
        <v>199.63</v>
      </c>
      <c r="C66" s="13">
        <v>12.49</v>
      </c>
      <c r="D66" s="13">
        <v>5</v>
      </c>
      <c r="E66" s="13">
        <v>19</v>
      </c>
      <c r="F66" s="13">
        <f t="shared" si="19"/>
        <v>99.63</v>
      </c>
      <c r="G66" s="12">
        <f t="shared" si="20"/>
        <v>89.63</v>
      </c>
      <c r="H66" s="12">
        <f t="shared" si="21"/>
        <v>79.63</v>
      </c>
      <c r="I66" s="12">
        <f t="shared" si="22"/>
        <v>69.63</v>
      </c>
      <c r="J66" s="12">
        <f t="shared" si="23"/>
        <v>59.629999999999995</v>
      </c>
      <c r="K66" s="12">
        <f t="shared" si="24"/>
        <v>49.629999999999995</v>
      </c>
      <c r="L66" s="12">
        <f t="shared" si="25"/>
        <v>39.629999999999995</v>
      </c>
      <c r="M66" s="12">
        <f t="shared" si="26"/>
        <v>29.629999999999995</v>
      </c>
      <c r="N66" s="12">
        <f t="shared" si="27"/>
        <v>19.629999999999995</v>
      </c>
      <c r="O66" s="12">
        <f t="shared" si="28"/>
        <v>9.6299999999999955</v>
      </c>
      <c r="P66" s="12">
        <f t="shared" si="29"/>
        <v>0</v>
      </c>
      <c r="Q66" s="12">
        <f t="shared" si="30"/>
        <v>0</v>
      </c>
      <c r="R66" s="12">
        <f t="shared" si="31"/>
        <v>0</v>
      </c>
      <c r="S66" s="12">
        <f t="shared" si="32"/>
        <v>0</v>
      </c>
      <c r="T66" s="12">
        <f t="shared" si="33"/>
        <v>0</v>
      </c>
      <c r="U66" s="12">
        <f t="shared" si="34"/>
        <v>0</v>
      </c>
      <c r="V66" s="12">
        <f t="shared" si="35"/>
        <v>0</v>
      </c>
      <c r="W66" s="11">
        <f t="shared" si="36"/>
        <v>4109.9622555187007</v>
      </c>
      <c r="X66" s="11">
        <f t="shared" si="37"/>
        <v>3.4694444444444446</v>
      </c>
      <c r="Y66" s="11">
        <f>$C66/3600*$W66*($E66-$D66)/(Thermodynamics!$B$14-Thermodynamics!$E$21)</f>
        <v>1.2173600185381681</v>
      </c>
    </row>
    <row r="67" spans="1:25" x14ac:dyDescent="0.25">
      <c r="A67" s="12" t="s">
        <v>151</v>
      </c>
      <c r="B67" s="13">
        <v>227.1</v>
      </c>
      <c r="C67" s="13">
        <v>14.07</v>
      </c>
      <c r="D67" s="13">
        <v>5</v>
      </c>
      <c r="E67" s="13">
        <v>19</v>
      </c>
      <c r="F67" s="13">
        <f t="shared" si="19"/>
        <v>127.1</v>
      </c>
      <c r="G67" s="12">
        <f t="shared" si="20"/>
        <v>117.1</v>
      </c>
      <c r="H67" s="12">
        <f t="shared" si="21"/>
        <v>107.1</v>
      </c>
      <c r="I67" s="12">
        <f t="shared" si="22"/>
        <v>97.1</v>
      </c>
      <c r="J67" s="12">
        <f t="shared" si="23"/>
        <v>87.1</v>
      </c>
      <c r="K67" s="12">
        <f t="shared" si="24"/>
        <v>77.099999999999994</v>
      </c>
      <c r="L67" s="12">
        <f t="shared" si="25"/>
        <v>67.099999999999994</v>
      </c>
      <c r="M67" s="12">
        <f t="shared" si="26"/>
        <v>57.099999999999994</v>
      </c>
      <c r="N67" s="12">
        <f t="shared" si="27"/>
        <v>47.099999999999994</v>
      </c>
      <c r="O67" s="12">
        <f t="shared" si="28"/>
        <v>37.099999999999994</v>
      </c>
      <c r="P67" s="12">
        <f t="shared" si="29"/>
        <v>27.099999999999994</v>
      </c>
      <c r="Q67" s="12">
        <f t="shared" si="30"/>
        <v>17.099999999999994</v>
      </c>
      <c r="R67" s="12">
        <f t="shared" si="31"/>
        <v>7.0999999999999943</v>
      </c>
      <c r="S67" s="12">
        <f t="shared" si="32"/>
        <v>0</v>
      </c>
      <c r="T67" s="12">
        <f t="shared" si="33"/>
        <v>0</v>
      </c>
      <c r="U67" s="12">
        <f t="shared" si="34"/>
        <v>0</v>
      </c>
      <c r="V67" s="12">
        <f t="shared" si="35"/>
        <v>0</v>
      </c>
      <c r="W67" s="11">
        <f t="shared" si="36"/>
        <v>4150.4721291501673</v>
      </c>
      <c r="X67" s="11">
        <f t="shared" si="37"/>
        <v>3.9083333333333332</v>
      </c>
      <c r="Y67" s="11">
        <f>$C67/3600*$W67*($E67-$D67)/(Thermodynamics!$B$14-Thermodynamics!$E$21)</f>
        <v>1.3848743185393875</v>
      </c>
    </row>
    <row r="68" spans="1:25" x14ac:dyDescent="0.25">
      <c r="A68" s="12" t="s">
        <v>150</v>
      </c>
      <c r="B68" s="13">
        <v>232.6</v>
      </c>
      <c r="C68" s="13">
        <v>14.25</v>
      </c>
      <c r="D68" s="13">
        <v>5</v>
      </c>
      <c r="E68" s="13">
        <v>19</v>
      </c>
      <c r="F68" s="13">
        <f t="shared" si="19"/>
        <v>132.6</v>
      </c>
      <c r="G68" s="12">
        <f t="shared" si="20"/>
        <v>122.6</v>
      </c>
      <c r="H68" s="12">
        <f t="shared" si="21"/>
        <v>112.6</v>
      </c>
      <c r="I68" s="12">
        <f t="shared" si="22"/>
        <v>102.6</v>
      </c>
      <c r="J68" s="12">
        <f t="shared" si="23"/>
        <v>92.6</v>
      </c>
      <c r="K68" s="12">
        <f t="shared" si="24"/>
        <v>82.6</v>
      </c>
      <c r="L68" s="12">
        <f t="shared" si="25"/>
        <v>72.599999999999994</v>
      </c>
      <c r="M68" s="12">
        <f t="shared" si="26"/>
        <v>62.599999999999994</v>
      </c>
      <c r="N68" s="12">
        <f t="shared" si="27"/>
        <v>52.599999999999994</v>
      </c>
      <c r="O68" s="12">
        <f t="shared" si="28"/>
        <v>42.599999999999994</v>
      </c>
      <c r="P68" s="12">
        <f t="shared" si="29"/>
        <v>32.599999999999994</v>
      </c>
      <c r="Q68" s="12">
        <f t="shared" si="30"/>
        <v>22.599999999999994</v>
      </c>
      <c r="R68" s="12">
        <f t="shared" si="31"/>
        <v>12.599999999999994</v>
      </c>
      <c r="S68" s="12">
        <f t="shared" si="32"/>
        <v>2.5999999999999943</v>
      </c>
      <c r="T68" s="12">
        <f t="shared" si="33"/>
        <v>0</v>
      </c>
      <c r="U68" s="12">
        <f t="shared" si="34"/>
        <v>0</v>
      </c>
      <c r="V68" s="12">
        <f t="shared" si="35"/>
        <v>0</v>
      </c>
      <c r="W68" s="11">
        <f t="shared" si="36"/>
        <v>4197.2932330827061</v>
      </c>
      <c r="X68" s="11">
        <f t="shared" si="37"/>
        <v>3.9583333333333335</v>
      </c>
      <c r="Y68" s="11">
        <f>$C68/3600*$W68*($E68-$D68)/(Thermodynamics!$B$14-Thermodynamics!$E$21)</f>
        <v>1.4184137670288928</v>
      </c>
    </row>
    <row r="69" spans="1:25" x14ac:dyDescent="0.25">
      <c r="A69" s="12" t="s">
        <v>149</v>
      </c>
      <c r="B69" s="13">
        <v>234.47</v>
      </c>
      <c r="C69" s="13">
        <v>14.41</v>
      </c>
      <c r="D69" s="13">
        <v>5</v>
      </c>
      <c r="E69" s="13">
        <v>19</v>
      </c>
      <c r="F69" s="13">
        <f t="shared" si="19"/>
        <v>134.47</v>
      </c>
      <c r="G69" s="12">
        <f t="shared" si="20"/>
        <v>124.47</v>
      </c>
      <c r="H69" s="12">
        <f t="shared" si="21"/>
        <v>114.47</v>
      </c>
      <c r="I69" s="12">
        <f t="shared" si="22"/>
        <v>104.47</v>
      </c>
      <c r="J69" s="12">
        <f t="shared" si="23"/>
        <v>94.47</v>
      </c>
      <c r="K69" s="12">
        <f t="shared" si="24"/>
        <v>84.47</v>
      </c>
      <c r="L69" s="12">
        <f t="shared" si="25"/>
        <v>74.47</v>
      </c>
      <c r="M69" s="12">
        <f t="shared" si="26"/>
        <v>64.47</v>
      </c>
      <c r="N69" s="12">
        <f t="shared" si="27"/>
        <v>54.47</v>
      </c>
      <c r="O69" s="12">
        <f t="shared" si="28"/>
        <v>44.47</v>
      </c>
      <c r="P69" s="12">
        <f t="shared" si="29"/>
        <v>34.47</v>
      </c>
      <c r="Q69" s="12">
        <f t="shared" si="30"/>
        <v>24.47</v>
      </c>
      <c r="R69" s="12">
        <f t="shared" si="31"/>
        <v>14.469999999999999</v>
      </c>
      <c r="S69" s="12">
        <f t="shared" si="32"/>
        <v>4.4699999999999989</v>
      </c>
      <c r="T69" s="12">
        <f t="shared" si="33"/>
        <v>0</v>
      </c>
      <c r="U69" s="12">
        <f t="shared" si="34"/>
        <v>0</v>
      </c>
      <c r="V69" s="12">
        <f t="shared" si="35"/>
        <v>0</v>
      </c>
      <c r="W69" s="11">
        <f t="shared" si="36"/>
        <v>4184.0586894022017</v>
      </c>
      <c r="X69" s="11">
        <f t="shared" si="37"/>
        <v>4.0027777777777782</v>
      </c>
      <c r="Y69" s="11">
        <f>$C69/3600*$W69*($E69-$D69)/(Thermodynamics!$B$14-Thermodynamics!$E$21)</f>
        <v>1.4298171795153249</v>
      </c>
    </row>
    <row r="70" spans="1:25" x14ac:dyDescent="0.25">
      <c r="A70" s="12" t="s">
        <v>148</v>
      </c>
      <c r="B70" s="13">
        <v>242.04</v>
      </c>
      <c r="C70" s="13">
        <v>15.09</v>
      </c>
      <c r="D70" s="13">
        <v>5</v>
      </c>
      <c r="E70" s="13">
        <v>19</v>
      </c>
      <c r="F70" s="13">
        <f t="shared" ref="F70:F101" si="38">IF($B70&gt;=AF$3, $B70-AF$3,0)</f>
        <v>142.04</v>
      </c>
      <c r="G70" s="12">
        <f t="shared" ref="G70:G101" si="39">IF($B70&gt;=AG$3, $B70-AG$3,0)</f>
        <v>132.04</v>
      </c>
      <c r="H70" s="12">
        <f t="shared" ref="H70:H101" si="40">IF($B70&gt;=AH$3, $B70-AH$3,0)</f>
        <v>122.03999999999999</v>
      </c>
      <c r="I70" s="12">
        <f t="shared" ref="I70:I101" si="41">IF($B70&gt;=AI$3, $B70-AI$3,0)</f>
        <v>112.03999999999999</v>
      </c>
      <c r="J70" s="12">
        <f t="shared" ref="J70:J101" si="42">IF($B70&gt;=AJ$3, $B70-AJ$3,0)</f>
        <v>102.03999999999999</v>
      </c>
      <c r="K70" s="12">
        <f t="shared" ref="K70:K101" si="43">IF($B70&gt;=AK$3, $B70-AK$3,0)</f>
        <v>92.039999999999992</v>
      </c>
      <c r="L70" s="12">
        <f t="shared" ref="L70:L101" si="44">IF($B70&gt;=AL$3, $B70-AL$3,0)</f>
        <v>82.039999999999992</v>
      </c>
      <c r="M70" s="12">
        <f t="shared" ref="M70:M101" si="45">IF($B70&gt;=AM$3, $B70-AM$3,0)</f>
        <v>72.039999999999992</v>
      </c>
      <c r="N70" s="12">
        <f t="shared" ref="N70:N101" si="46">IF($B70&gt;=AN$3, $B70-AN$3,0)</f>
        <v>62.039999999999992</v>
      </c>
      <c r="O70" s="12">
        <f t="shared" ref="O70:O101" si="47">IF($B70&gt;=AO$3, $B70-AO$3,0)</f>
        <v>52.039999999999992</v>
      </c>
      <c r="P70" s="12">
        <f t="shared" ref="P70:P101" si="48">IF($B70&gt;=AP$3, $B70-AP$3,0)</f>
        <v>42.039999999999992</v>
      </c>
      <c r="Q70" s="12">
        <f t="shared" ref="Q70:Q101" si="49">IF($B70&gt;=AQ$3, $B70-AQ$3,0)</f>
        <v>32.039999999999992</v>
      </c>
      <c r="R70" s="12">
        <f t="shared" ref="R70:R101" si="50">IF($B70&gt;=AR$3, $B70-AR$3,0)</f>
        <v>22.039999999999992</v>
      </c>
      <c r="S70" s="12">
        <f t="shared" ref="S70:S101" si="51">IF($B70&gt;=AS$3, $B70-AS$3,0)</f>
        <v>12.039999999999992</v>
      </c>
      <c r="T70" s="12">
        <f t="shared" ref="T70:T101" si="52">IF($B70&gt;=AT$3, $B70-AT$3,0)</f>
        <v>2.039999999999992</v>
      </c>
      <c r="U70" s="12">
        <f t="shared" ref="U70:U101" si="53">IF($B70&gt;=AU$3, $B70-AU$3,0)</f>
        <v>0</v>
      </c>
      <c r="V70" s="12">
        <f t="shared" ref="V70:V101" si="54">IF($B70&gt;=AV$3, $B70-AV$3,0)</f>
        <v>0</v>
      </c>
      <c r="W70" s="11">
        <f t="shared" ref="W70:W101" si="55">B70/C70/(E70-D70)*3600</f>
        <v>4124.5100823629646</v>
      </c>
      <c r="X70" s="11">
        <f t="shared" ref="X70:X101" si="56">$C70*$AC$2/3600</f>
        <v>4.1916666666666664</v>
      </c>
      <c r="Y70" s="11">
        <f>$C70/3600*$W70*($E70-$D70)/(Thermodynamics!$B$14-Thermodynamics!$E$21)</f>
        <v>1.4759796567999706</v>
      </c>
    </row>
    <row r="71" spans="1:25" x14ac:dyDescent="0.25">
      <c r="A71" s="12" t="s">
        <v>147</v>
      </c>
      <c r="B71" s="13">
        <v>226.87</v>
      </c>
      <c r="C71" s="13">
        <v>14</v>
      </c>
      <c r="D71" s="13">
        <v>5</v>
      </c>
      <c r="E71" s="13">
        <v>19</v>
      </c>
      <c r="F71" s="13">
        <f t="shared" si="38"/>
        <v>126.87</v>
      </c>
      <c r="G71" s="12">
        <f t="shared" si="39"/>
        <v>116.87</v>
      </c>
      <c r="H71" s="12">
        <f t="shared" si="40"/>
        <v>106.87</v>
      </c>
      <c r="I71" s="12">
        <f t="shared" si="41"/>
        <v>96.87</v>
      </c>
      <c r="J71" s="12">
        <f t="shared" si="42"/>
        <v>86.87</v>
      </c>
      <c r="K71" s="12">
        <f t="shared" si="43"/>
        <v>76.87</v>
      </c>
      <c r="L71" s="12">
        <f t="shared" si="44"/>
        <v>66.87</v>
      </c>
      <c r="M71" s="12">
        <f t="shared" si="45"/>
        <v>56.870000000000005</v>
      </c>
      <c r="N71" s="12">
        <f t="shared" si="46"/>
        <v>46.870000000000005</v>
      </c>
      <c r="O71" s="12">
        <f t="shared" si="47"/>
        <v>36.870000000000005</v>
      </c>
      <c r="P71" s="12">
        <f t="shared" si="48"/>
        <v>26.870000000000005</v>
      </c>
      <c r="Q71" s="12">
        <f t="shared" si="49"/>
        <v>16.870000000000005</v>
      </c>
      <c r="R71" s="12">
        <f t="shared" si="50"/>
        <v>6.8700000000000045</v>
      </c>
      <c r="S71" s="12">
        <f t="shared" si="51"/>
        <v>0</v>
      </c>
      <c r="T71" s="12">
        <f t="shared" si="52"/>
        <v>0</v>
      </c>
      <c r="U71" s="12">
        <f t="shared" si="53"/>
        <v>0</v>
      </c>
      <c r="V71" s="12">
        <f t="shared" si="54"/>
        <v>0</v>
      </c>
      <c r="W71" s="11">
        <f t="shared" si="55"/>
        <v>4167.0000000000009</v>
      </c>
      <c r="X71" s="11">
        <f t="shared" si="56"/>
        <v>3.8888888888888888</v>
      </c>
      <c r="Y71" s="11">
        <f>$C71/3600*$W71*($E71-$D71)/(Thermodynamics!$B$14-Thermodynamics!$E$21)</f>
        <v>1.3834717597843722</v>
      </c>
    </row>
    <row r="72" spans="1:25" x14ac:dyDescent="0.25">
      <c r="A72" s="12" t="s">
        <v>146</v>
      </c>
      <c r="B72" s="13">
        <v>196.33</v>
      </c>
      <c r="C72" s="13">
        <v>12.19</v>
      </c>
      <c r="D72" s="13">
        <v>5</v>
      </c>
      <c r="E72" s="13">
        <v>19</v>
      </c>
      <c r="F72" s="13">
        <f t="shared" si="38"/>
        <v>96.330000000000013</v>
      </c>
      <c r="G72" s="12">
        <f t="shared" si="39"/>
        <v>86.330000000000013</v>
      </c>
      <c r="H72" s="12">
        <f t="shared" si="40"/>
        <v>76.330000000000013</v>
      </c>
      <c r="I72" s="12">
        <f t="shared" si="41"/>
        <v>66.330000000000013</v>
      </c>
      <c r="J72" s="12">
        <f t="shared" si="42"/>
        <v>56.330000000000013</v>
      </c>
      <c r="K72" s="12">
        <f t="shared" si="43"/>
        <v>46.330000000000013</v>
      </c>
      <c r="L72" s="12">
        <f t="shared" si="44"/>
        <v>36.330000000000013</v>
      </c>
      <c r="M72" s="12">
        <f t="shared" si="45"/>
        <v>26.330000000000013</v>
      </c>
      <c r="N72" s="12">
        <f t="shared" si="46"/>
        <v>16.330000000000013</v>
      </c>
      <c r="O72" s="12">
        <f t="shared" si="47"/>
        <v>6.3300000000000125</v>
      </c>
      <c r="P72" s="12">
        <f t="shared" si="48"/>
        <v>0</v>
      </c>
      <c r="Q72" s="12">
        <f t="shared" si="49"/>
        <v>0</v>
      </c>
      <c r="R72" s="12">
        <f t="shared" si="50"/>
        <v>0</v>
      </c>
      <c r="S72" s="12">
        <f t="shared" si="51"/>
        <v>0</v>
      </c>
      <c r="T72" s="12">
        <f t="shared" si="52"/>
        <v>0</v>
      </c>
      <c r="U72" s="12">
        <f t="shared" si="53"/>
        <v>0</v>
      </c>
      <c r="V72" s="12">
        <f t="shared" si="54"/>
        <v>0</v>
      </c>
      <c r="W72" s="11">
        <f t="shared" si="55"/>
        <v>4141.4977147544832</v>
      </c>
      <c r="X72" s="11">
        <f t="shared" si="56"/>
        <v>3.3861111111111111</v>
      </c>
      <c r="Y72" s="11">
        <f>$C72/3600*$W72*($E72-$D72)/(Thermodynamics!$B$14-Thermodynamics!$E$21)</f>
        <v>1.1972363494444649</v>
      </c>
    </row>
    <row r="73" spans="1:25" x14ac:dyDescent="0.25">
      <c r="A73" s="12" t="s">
        <v>145</v>
      </c>
      <c r="B73" s="13">
        <v>182.35</v>
      </c>
      <c r="C73" s="13">
        <v>11.39</v>
      </c>
      <c r="D73" s="13">
        <v>5</v>
      </c>
      <c r="E73" s="13">
        <v>19</v>
      </c>
      <c r="F73" s="13">
        <f t="shared" si="38"/>
        <v>82.35</v>
      </c>
      <c r="G73" s="12">
        <f t="shared" si="39"/>
        <v>72.349999999999994</v>
      </c>
      <c r="H73" s="12">
        <f t="shared" si="40"/>
        <v>62.349999999999994</v>
      </c>
      <c r="I73" s="12">
        <f t="shared" si="41"/>
        <v>52.349999999999994</v>
      </c>
      <c r="J73" s="12">
        <f t="shared" si="42"/>
        <v>42.349999999999994</v>
      </c>
      <c r="K73" s="12">
        <f t="shared" si="43"/>
        <v>32.349999999999994</v>
      </c>
      <c r="L73" s="12">
        <f t="shared" si="44"/>
        <v>22.349999999999994</v>
      </c>
      <c r="M73" s="12">
        <f t="shared" si="45"/>
        <v>12.349999999999994</v>
      </c>
      <c r="N73" s="12">
        <f t="shared" si="46"/>
        <v>2.3499999999999943</v>
      </c>
      <c r="O73" s="12">
        <f t="shared" si="47"/>
        <v>0</v>
      </c>
      <c r="P73" s="12">
        <f t="shared" si="48"/>
        <v>0</v>
      </c>
      <c r="Q73" s="12">
        <f t="shared" si="49"/>
        <v>0</v>
      </c>
      <c r="R73" s="12">
        <f t="shared" si="50"/>
        <v>0</v>
      </c>
      <c r="S73" s="12">
        <f t="shared" si="51"/>
        <v>0</v>
      </c>
      <c r="T73" s="12">
        <f t="shared" si="52"/>
        <v>0</v>
      </c>
      <c r="U73" s="12">
        <f t="shared" si="53"/>
        <v>0</v>
      </c>
      <c r="V73" s="12">
        <f t="shared" si="54"/>
        <v>0</v>
      </c>
      <c r="W73" s="11">
        <f t="shared" si="55"/>
        <v>4116.7690956979804</v>
      </c>
      <c r="X73" s="11">
        <f t="shared" si="56"/>
        <v>3.1638888888888888</v>
      </c>
      <c r="Y73" s="11">
        <f>$C73/3600*$W73*($E73-$D73)/(Thermodynamics!$B$14-Thermodynamics!$E$21)</f>
        <v>1.1119851694656862</v>
      </c>
    </row>
    <row r="74" spans="1:25" x14ac:dyDescent="0.25">
      <c r="A74" s="12" t="s">
        <v>144</v>
      </c>
      <c r="B74" s="13">
        <v>130.97</v>
      </c>
      <c r="C74" s="13">
        <v>9.57</v>
      </c>
      <c r="D74" s="13">
        <v>5</v>
      </c>
      <c r="E74" s="13">
        <v>16.670000000000002</v>
      </c>
      <c r="F74" s="13">
        <f t="shared" si="38"/>
        <v>30.97</v>
      </c>
      <c r="G74" s="12">
        <f t="shared" si="39"/>
        <v>20.97</v>
      </c>
      <c r="H74" s="12">
        <f t="shared" si="40"/>
        <v>10.969999999999999</v>
      </c>
      <c r="I74" s="12">
        <f t="shared" si="41"/>
        <v>0.96999999999999886</v>
      </c>
      <c r="J74" s="12">
        <f t="shared" si="42"/>
        <v>0</v>
      </c>
      <c r="K74" s="12">
        <f t="shared" si="43"/>
        <v>0</v>
      </c>
      <c r="L74" s="12">
        <f t="shared" si="44"/>
        <v>0</v>
      </c>
      <c r="M74" s="12">
        <f t="shared" si="45"/>
        <v>0</v>
      </c>
      <c r="N74" s="12">
        <f t="shared" si="46"/>
        <v>0</v>
      </c>
      <c r="O74" s="12">
        <f t="shared" si="47"/>
        <v>0</v>
      </c>
      <c r="P74" s="12">
        <f t="shared" si="48"/>
        <v>0</v>
      </c>
      <c r="Q74" s="12">
        <f t="shared" si="49"/>
        <v>0</v>
      </c>
      <c r="R74" s="12">
        <f t="shared" si="50"/>
        <v>0</v>
      </c>
      <c r="S74" s="12">
        <f t="shared" si="51"/>
        <v>0</v>
      </c>
      <c r="T74" s="12">
        <f t="shared" si="52"/>
        <v>0</v>
      </c>
      <c r="U74" s="12">
        <f t="shared" si="53"/>
        <v>0</v>
      </c>
      <c r="V74" s="12">
        <f t="shared" si="54"/>
        <v>0</v>
      </c>
      <c r="W74" s="11">
        <f t="shared" si="55"/>
        <v>4221.7404968934079</v>
      </c>
      <c r="X74" s="11">
        <f t="shared" si="56"/>
        <v>2.6583333333333332</v>
      </c>
      <c r="Y74" s="11">
        <f>$C74/3600*$W74*($E74-$D74)/(Thermodynamics!$B$14-Thermodynamics!$E$21)</f>
        <v>0.79866573975827193</v>
      </c>
    </row>
    <row r="75" spans="1:25" x14ac:dyDescent="0.25">
      <c r="A75" s="12" t="s">
        <v>143</v>
      </c>
      <c r="B75" s="13">
        <v>80.8</v>
      </c>
      <c r="C75" s="13">
        <v>6.65</v>
      </c>
      <c r="D75" s="13">
        <v>5</v>
      </c>
      <c r="E75" s="13">
        <v>15.17</v>
      </c>
      <c r="F75" s="13">
        <f t="shared" si="38"/>
        <v>0</v>
      </c>
      <c r="G75" s="12">
        <f t="shared" si="39"/>
        <v>0</v>
      </c>
      <c r="H75" s="12">
        <f t="shared" si="40"/>
        <v>0</v>
      </c>
      <c r="I75" s="12">
        <f t="shared" si="41"/>
        <v>0</v>
      </c>
      <c r="J75" s="12">
        <f t="shared" si="42"/>
        <v>0</v>
      </c>
      <c r="K75" s="12">
        <f t="shared" si="43"/>
        <v>0</v>
      </c>
      <c r="L75" s="12">
        <f t="shared" si="44"/>
        <v>0</v>
      </c>
      <c r="M75" s="12">
        <f t="shared" si="45"/>
        <v>0</v>
      </c>
      <c r="N75" s="12">
        <f t="shared" si="46"/>
        <v>0</v>
      </c>
      <c r="O75" s="12">
        <f t="shared" si="47"/>
        <v>0</v>
      </c>
      <c r="P75" s="12">
        <f t="shared" si="48"/>
        <v>0</v>
      </c>
      <c r="Q75" s="12">
        <f t="shared" si="49"/>
        <v>0</v>
      </c>
      <c r="R75" s="12">
        <f t="shared" si="50"/>
        <v>0</v>
      </c>
      <c r="S75" s="12">
        <f t="shared" si="51"/>
        <v>0</v>
      </c>
      <c r="T75" s="12">
        <f t="shared" si="52"/>
        <v>0</v>
      </c>
      <c r="U75" s="12">
        <f t="shared" si="53"/>
        <v>0</v>
      </c>
      <c r="V75" s="12">
        <f t="shared" si="54"/>
        <v>0</v>
      </c>
      <c r="W75" s="11">
        <f t="shared" si="55"/>
        <v>4301.0180318051762</v>
      </c>
      <c r="X75" s="11">
        <f t="shared" si="56"/>
        <v>1.8472222222222223</v>
      </c>
      <c r="Y75" s="11">
        <f>$C75/3600*$W75*($E75-$D75)/(Thermodynamics!$B$14-Thermodynamics!$E$21)</f>
        <v>0.49272498871854914</v>
      </c>
    </row>
    <row r="76" spans="1:25" x14ac:dyDescent="0.25">
      <c r="A76" s="12" t="s">
        <v>142</v>
      </c>
      <c r="B76" s="13">
        <v>72.849999999999994</v>
      </c>
      <c r="C76" s="13">
        <v>6.05</v>
      </c>
      <c r="D76" s="13">
        <v>4.83</v>
      </c>
      <c r="E76" s="13">
        <v>15</v>
      </c>
      <c r="F76" s="13">
        <f t="shared" si="38"/>
        <v>0</v>
      </c>
      <c r="G76" s="12">
        <f t="shared" si="39"/>
        <v>0</v>
      </c>
      <c r="H76" s="12">
        <f t="shared" si="40"/>
        <v>0</v>
      </c>
      <c r="I76" s="12">
        <f t="shared" si="41"/>
        <v>0</v>
      </c>
      <c r="J76" s="12">
        <f t="shared" si="42"/>
        <v>0</v>
      </c>
      <c r="K76" s="12">
        <f t="shared" si="43"/>
        <v>0</v>
      </c>
      <c r="L76" s="12">
        <f t="shared" si="44"/>
        <v>0</v>
      </c>
      <c r="M76" s="12">
        <f t="shared" si="45"/>
        <v>0</v>
      </c>
      <c r="N76" s="12">
        <f t="shared" si="46"/>
        <v>0</v>
      </c>
      <c r="O76" s="12">
        <f t="shared" si="47"/>
        <v>0</v>
      </c>
      <c r="P76" s="12">
        <f t="shared" si="48"/>
        <v>0</v>
      </c>
      <c r="Q76" s="12">
        <f t="shared" si="49"/>
        <v>0</v>
      </c>
      <c r="R76" s="12">
        <f t="shared" si="50"/>
        <v>0</v>
      </c>
      <c r="S76" s="12">
        <f t="shared" si="51"/>
        <v>0</v>
      </c>
      <c r="T76" s="12">
        <f t="shared" si="52"/>
        <v>0</v>
      </c>
      <c r="U76" s="12">
        <f t="shared" si="53"/>
        <v>0</v>
      </c>
      <c r="V76" s="12">
        <f t="shared" si="54"/>
        <v>0</v>
      </c>
      <c r="W76" s="11">
        <f t="shared" si="55"/>
        <v>4262.414978424632</v>
      </c>
      <c r="X76" s="11">
        <f t="shared" si="56"/>
        <v>1.6805555555555556</v>
      </c>
      <c r="Y76" s="11">
        <f>$C76/3600*$W76*($E76-$D76)/(Thermodynamics!$B$14-Thermodynamics!$E$21)</f>
        <v>0.44424524044735525</v>
      </c>
    </row>
    <row r="77" spans="1:25" x14ac:dyDescent="0.25">
      <c r="A77" s="12" t="s">
        <v>141</v>
      </c>
      <c r="B77" s="13">
        <v>62.87</v>
      </c>
      <c r="C77" s="13">
        <v>5.6</v>
      </c>
      <c r="D77" s="13">
        <v>5</v>
      </c>
      <c r="E77" s="13">
        <v>15</v>
      </c>
      <c r="F77" s="13">
        <f t="shared" si="38"/>
        <v>0</v>
      </c>
      <c r="G77" s="12">
        <f t="shared" si="39"/>
        <v>0</v>
      </c>
      <c r="H77" s="12">
        <f t="shared" si="40"/>
        <v>0</v>
      </c>
      <c r="I77" s="12">
        <f t="shared" si="41"/>
        <v>0</v>
      </c>
      <c r="J77" s="12">
        <f t="shared" si="42"/>
        <v>0</v>
      </c>
      <c r="K77" s="12">
        <f t="shared" si="43"/>
        <v>0</v>
      </c>
      <c r="L77" s="12">
        <f t="shared" si="44"/>
        <v>0</v>
      </c>
      <c r="M77" s="12">
        <f t="shared" si="45"/>
        <v>0</v>
      </c>
      <c r="N77" s="12">
        <f t="shared" si="46"/>
        <v>0</v>
      </c>
      <c r="O77" s="12">
        <f t="shared" si="47"/>
        <v>0</v>
      </c>
      <c r="P77" s="12">
        <f t="shared" si="48"/>
        <v>0</v>
      </c>
      <c r="Q77" s="12">
        <f t="shared" si="49"/>
        <v>0</v>
      </c>
      <c r="R77" s="12">
        <f t="shared" si="50"/>
        <v>0</v>
      </c>
      <c r="S77" s="12">
        <f t="shared" si="51"/>
        <v>0</v>
      </c>
      <c r="T77" s="12">
        <f t="shared" si="52"/>
        <v>0</v>
      </c>
      <c r="U77" s="12">
        <f t="shared" si="53"/>
        <v>0</v>
      </c>
      <c r="V77" s="12">
        <f t="shared" si="54"/>
        <v>0</v>
      </c>
      <c r="W77" s="11">
        <f t="shared" si="55"/>
        <v>4041.6428571428569</v>
      </c>
      <c r="X77" s="11">
        <f t="shared" si="56"/>
        <v>1.5555555555555556</v>
      </c>
      <c r="Y77" s="11">
        <f>$C77/3600*$W77*($E77-$D77)/(Thermodynamics!$B$14-Thermodynamics!$E$21)</f>
        <v>0.38338638664276214</v>
      </c>
    </row>
    <row r="78" spans="1:25" x14ac:dyDescent="0.25">
      <c r="A78" s="12" t="s">
        <v>140</v>
      </c>
      <c r="B78" s="13">
        <v>34.47</v>
      </c>
      <c r="C78" s="13">
        <v>2.25</v>
      </c>
      <c r="D78" s="13">
        <v>5</v>
      </c>
      <c r="E78" s="13">
        <v>18.170000000000002</v>
      </c>
      <c r="F78" s="13">
        <f t="shared" si="38"/>
        <v>0</v>
      </c>
      <c r="G78" s="12">
        <f t="shared" si="39"/>
        <v>0</v>
      </c>
      <c r="H78" s="12">
        <f t="shared" si="40"/>
        <v>0</v>
      </c>
      <c r="I78" s="12">
        <f t="shared" si="41"/>
        <v>0</v>
      </c>
      <c r="J78" s="12">
        <f t="shared" si="42"/>
        <v>0</v>
      </c>
      <c r="K78" s="12">
        <f t="shared" si="43"/>
        <v>0</v>
      </c>
      <c r="L78" s="12">
        <f t="shared" si="44"/>
        <v>0</v>
      </c>
      <c r="M78" s="12">
        <f t="shared" si="45"/>
        <v>0</v>
      </c>
      <c r="N78" s="12">
        <f t="shared" si="46"/>
        <v>0</v>
      </c>
      <c r="O78" s="12">
        <f t="shared" si="47"/>
        <v>0</v>
      </c>
      <c r="P78" s="12">
        <f t="shared" si="48"/>
        <v>0</v>
      </c>
      <c r="Q78" s="12">
        <f t="shared" si="49"/>
        <v>0</v>
      </c>
      <c r="R78" s="12">
        <f t="shared" si="50"/>
        <v>0</v>
      </c>
      <c r="S78" s="12">
        <f t="shared" si="51"/>
        <v>0</v>
      </c>
      <c r="T78" s="12">
        <f t="shared" si="52"/>
        <v>0</v>
      </c>
      <c r="U78" s="12">
        <f t="shared" si="53"/>
        <v>0</v>
      </c>
      <c r="V78" s="12">
        <f t="shared" si="54"/>
        <v>0</v>
      </c>
      <c r="W78" s="11">
        <f t="shared" si="55"/>
        <v>4187.6993166287011</v>
      </c>
      <c r="X78" s="11">
        <f t="shared" si="56"/>
        <v>0.625</v>
      </c>
      <c r="Y78" s="11">
        <f>$C78/3600*$W78*($E78-$D78)/(Thermodynamics!$B$14-Thermodynamics!$E$21)</f>
        <v>0.21020087080604447</v>
      </c>
    </row>
    <row r="79" spans="1:25" x14ac:dyDescent="0.25">
      <c r="A79" s="12" t="s">
        <v>139</v>
      </c>
      <c r="B79" s="13">
        <v>41.88</v>
      </c>
      <c r="C79" s="13">
        <v>2.81</v>
      </c>
      <c r="D79" s="13">
        <v>5.5</v>
      </c>
      <c r="E79" s="13">
        <v>18.670000000000002</v>
      </c>
      <c r="F79" s="13">
        <f t="shared" si="38"/>
        <v>0</v>
      </c>
      <c r="G79" s="12">
        <f t="shared" si="39"/>
        <v>0</v>
      </c>
      <c r="H79" s="12">
        <f t="shared" si="40"/>
        <v>0</v>
      </c>
      <c r="I79" s="12">
        <f t="shared" si="41"/>
        <v>0</v>
      </c>
      <c r="J79" s="12">
        <f t="shared" si="42"/>
        <v>0</v>
      </c>
      <c r="K79" s="12">
        <f t="shared" si="43"/>
        <v>0</v>
      </c>
      <c r="L79" s="12">
        <f t="shared" si="44"/>
        <v>0</v>
      </c>
      <c r="M79" s="12">
        <f t="shared" si="45"/>
        <v>0</v>
      </c>
      <c r="N79" s="12">
        <f t="shared" si="46"/>
        <v>0</v>
      </c>
      <c r="O79" s="12">
        <f t="shared" si="47"/>
        <v>0</v>
      </c>
      <c r="P79" s="12">
        <f t="shared" si="48"/>
        <v>0</v>
      </c>
      <c r="Q79" s="12">
        <f t="shared" si="49"/>
        <v>0</v>
      </c>
      <c r="R79" s="12">
        <f t="shared" si="50"/>
        <v>0</v>
      </c>
      <c r="S79" s="12">
        <f t="shared" si="51"/>
        <v>0</v>
      </c>
      <c r="T79" s="12">
        <f t="shared" si="52"/>
        <v>0</v>
      </c>
      <c r="U79" s="12">
        <f t="shared" si="53"/>
        <v>0</v>
      </c>
      <c r="V79" s="12">
        <f t="shared" si="54"/>
        <v>0</v>
      </c>
      <c r="W79" s="11">
        <f t="shared" si="55"/>
        <v>4073.9629860812747</v>
      </c>
      <c r="X79" s="11">
        <f t="shared" si="56"/>
        <v>0.78055555555555556</v>
      </c>
      <c r="Y79" s="11">
        <f>$C79/3600*$W79*($E79-$D79)/(Thermodynamics!$B$14-Thermodynamics!$E$21)</f>
        <v>0.25538765504372329</v>
      </c>
    </row>
    <row r="80" spans="1:25" x14ac:dyDescent="0.25">
      <c r="A80" s="12" t="s">
        <v>138</v>
      </c>
      <c r="B80" s="13">
        <v>38.03</v>
      </c>
      <c r="C80" s="13">
        <v>2.73</v>
      </c>
      <c r="D80" s="13">
        <v>6</v>
      </c>
      <c r="E80" s="13">
        <v>18.670000000000002</v>
      </c>
      <c r="F80" s="13">
        <f t="shared" si="38"/>
        <v>0</v>
      </c>
      <c r="G80" s="12">
        <f t="shared" si="39"/>
        <v>0</v>
      </c>
      <c r="H80" s="12">
        <f t="shared" si="40"/>
        <v>0</v>
      </c>
      <c r="I80" s="12">
        <f t="shared" si="41"/>
        <v>0</v>
      </c>
      <c r="J80" s="12">
        <f t="shared" si="42"/>
        <v>0</v>
      </c>
      <c r="K80" s="12">
        <f t="shared" si="43"/>
        <v>0</v>
      </c>
      <c r="L80" s="12">
        <f t="shared" si="44"/>
        <v>0</v>
      </c>
      <c r="M80" s="12">
        <f t="shared" si="45"/>
        <v>0</v>
      </c>
      <c r="N80" s="12">
        <f t="shared" si="46"/>
        <v>0</v>
      </c>
      <c r="O80" s="12">
        <f t="shared" si="47"/>
        <v>0</v>
      </c>
      <c r="P80" s="12">
        <f t="shared" si="48"/>
        <v>0</v>
      </c>
      <c r="Q80" s="12">
        <f t="shared" si="49"/>
        <v>0</v>
      </c>
      <c r="R80" s="12">
        <f t="shared" si="50"/>
        <v>0</v>
      </c>
      <c r="S80" s="12">
        <f t="shared" si="51"/>
        <v>0</v>
      </c>
      <c r="T80" s="12">
        <f t="shared" si="52"/>
        <v>0</v>
      </c>
      <c r="U80" s="12">
        <f t="shared" si="53"/>
        <v>0</v>
      </c>
      <c r="V80" s="12">
        <f t="shared" si="54"/>
        <v>0</v>
      </c>
      <c r="W80" s="11">
        <f t="shared" si="55"/>
        <v>3958.1255366575015</v>
      </c>
      <c r="X80" s="11">
        <f t="shared" si="56"/>
        <v>0.7583333333333333</v>
      </c>
      <c r="Y80" s="11">
        <f>$C80/3600*$W80*($E80-$D80)/(Thermodynamics!$B$14-Thermodynamics!$E$21)</f>
        <v>0.23191004110106958</v>
      </c>
    </row>
    <row r="81" spans="1:25" x14ac:dyDescent="0.25">
      <c r="A81" s="12" t="s">
        <v>137</v>
      </c>
      <c r="B81" s="13">
        <v>45.45</v>
      </c>
      <c r="C81" s="13">
        <v>3.02</v>
      </c>
      <c r="D81" s="13">
        <v>5.67</v>
      </c>
      <c r="E81" s="13">
        <v>18.670000000000002</v>
      </c>
      <c r="F81" s="13">
        <f t="shared" si="38"/>
        <v>0</v>
      </c>
      <c r="G81" s="12">
        <f t="shared" si="39"/>
        <v>0</v>
      </c>
      <c r="H81" s="12">
        <f t="shared" si="40"/>
        <v>0</v>
      </c>
      <c r="I81" s="12">
        <f t="shared" si="41"/>
        <v>0</v>
      </c>
      <c r="J81" s="12">
        <f t="shared" si="42"/>
        <v>0</v>
      </c>
      <c r="K81" s="12">
        <f t="shared" si="43"/>
        <v>0</v>
      </c>
      <c r="L81" s="12">
        <f t="shared" si="44"/>
        <v>0</v>
      </c>
      <c r="M81" s="12">
        <f t="shared" si="45"/>
        <v>0</v>
      </c>
      <c r="N81" s="12">
        <f t="shared" si="46"/>
        <v>0</v>
      </c>
      <c r="O81" s="12">
        <f t="shared" si="47"/>
        <v>0</v>
      </c>
      <c r="P81" s="12">
        <f t="shared" si="48"/>
        <v>0</v>
      </c>
      <c r="Q81" s="12">
        <f t="shared" si="49"/>
        <v>0</v>
      </c>
      <c r="R81" s="12">
        <f t="shared" si="50"/>
        <v>0</v>
      </c>
      <c r="S81" s="12">
        <f t="shared" si="51"/>
        <v>0</v>
      </c>
      <c r="T81" s="12">
        <f t="shared" si="52"/>
        <v>0</v>
      </c>
      <c r="U81" s="12">
        <f t="shared" si="53"/>
        <v>0</v>
      </c>
      <c r="V81" s="12">
        <f t="shared" si="54"/>
        <v>0</v>
      </c>
      <c r="W81" s="11">
        <f t="shared" si="55"/>
        <v>4167.6006113092199</v>
      </c>
      <c r="X81" s="11">
        <f t="shared" si="56"/>
        <v>0.83888888888888891</v>
      </c>
      <c r="Y81" s="11">
        <f>$C81/3600*$W81*($E81-$D81)/(Thermodynamics!$B$14-Thermodynamics!$E$21)</f>
        <v>0.27715780615418395</v>
      </c>
    </row>
    <row r="82" spans="1:25" x14ac:dyDescent="0.25">
      <c r="A82" s="12" t="s">
        <v>136</v>
      </c>
      <c r="B82" s="13">
        <v>53.38</v>
      </c>
      <c r="C82" s="13">
        <v>3.59</v>
      </c>
      <c r="D82" s="13">
        <v>5</v>
      </c>
      <c r="E82" s="13">
        <v>18.329999999999998</v>
      </c>
      <c r="F82" s="13">
        <f t="shared" si="38"/>
        <v>0</v>
      </c>
      <c r="G82" s="12">
        <f t="shared" si="39"/>
        <v>0</v>
      </c>
      <c r="H82" s="12">
        <f t="shared" si="40"/>
        <v>0</v>
      </c>
      <c r="I82" s="12">
        <f t="shared" si="41"/>
        <v>0</v>
      </c>
      <c r="J82" s="12">
        <f t="shared" si="42"/>
        <v>0</v>
      </c>
      <c r="K82" s="12">
        <f t="shared" si="43"/>
        <v>0</v>
      </c>
      <c r="L82" s="12">
        <f t="shared" si="44"/>
        <v>0</v>
      </c>
      <c r="M82" s="12">
        <f t="shared" si="45"/>
        <v>0</v>
      </c>
      <c r="N82" s="12">
        <f t="shared" si="46"/>
        <v>0</v>
      </c>
      <c r="O82" s="12">
        <f t="shared" si="47"/>
        <v>0</v>
      </c>
      <c r="P82" s="12">
        <f t="shared" si="48"/>
        <v>0</v>
      </c>
      <c r="Q82" s="12">
        <f t="shared" si="49"/>
        <v>0</v>
      </c>
      <c r="R82" s="12">
        <f t="shared" si="50"/>
        <v>0</v>
      </c>
      <c r="S82" s="12">
        <f t="shared" si="51"/>
        <v>0</v>
      </c>
      <c r="T82" s="12">
        <f t="shared" si="52"/>
        <v>0</v>
      </c>
      <c r="U82" s="12">
        <f t="shared" si="53"/>
        <v>0</v>
      </c>
      <c r="V82" s="12">
        <f t="shared" si="54"/>
        <v>0</v>
      </c>
      <c r="W82" s="11">
        <f t="shared" si="55"/>
        <v>4015.655724516088</v>
      </c>
      <c r="X82" s="11">
        <f t="shared" si="56"/>
        <v>0.99722222222222223</v>
      </c>
      <c r="Y82" s="11">
        <f>$C82/3600*$W82*($E82-$D82)/(Thermodynamics!$B$14-Thermodynamics!$E$21)</f>
        <v>0.32551559279450692</v>
      </c>
    </row>
    <row r="83" spans="1:25" x14ac:dyDescent="0.25">
      <c r="A83" s="12" t="s">
        <v>135</v>
      </c>
      <c r="B83" s="13">
        <v>53.98</v>
      </c>
      <c r="C83" s="13">
        <v>3.84</v>
      </c>
      <c r="D83" s="13">
        <v>6</v>
      </c>
      <c r="E83" s="13">
        <v>18.329999999999998</v>
      </c>
      <c r="F83" s="13">
        <f t="shared" si="38"/>
        <v>0</v>
      </c>
      <c r="G83" s="12">
        <f t="shared" si="39"/>
        <v>0</v>
      </c>
      <c r="H83" s="12">
        <f t="shared" si="40"/>
        <v>0</v>
      </c>
      <c r="I83" s="12">
        <f t="shared" si="41"/>
        <v>0</v>
      </c>
      <c r="J83" s="12">
        <f t="shared" si="42"/>
        <v>0</v>
      </c>
      <c r="K83" s="12">
        <f t="shared" si="43"/>
        <v>0</v>
      </c>
      <c r="L83" s="12">
        <f t="shared" si="44"/>
        <v>0</v>
      </c>
      <c r="M83" s="12">
        <f t="shared" si="45"/>
        <v>0</v>
      </c>
      <c r="N83" s="12">
        <f t="shared" si="46"/>
        <v>0</v>
      </c>
      <c r="O83" s="12">
        <f t="shared" si="47"/>
        <v>0</v>
      </c>
      <c r="P83" s="12">
        <f t="shared" si="48"/>
        <v>0</v>
      </c>
      <c r="Q83" s="12">
        <f t="shared" si="49"/>
        <v>0</v>
      </c>
      <c r="R83" s="12">
        <f t="shared" si="50"/>
        <v>0</v>
      </c>
      <c r="S83" s="12">
        <f t="shared" si="51"/>
        <v>0</v>
      </c>
      <c r="T83" s="12">
        <f t="shared" si="52"/>
        <v>0</v>
      </c>
      <c r="U83" s="12">
        <f t="shared" si="53"/>
        <v>0</v>
      </c>
      <c r="V83" s="12">
        <f t="shared" si="54"/>
        <v>0</v>
      </c>
      <c r="W83" s="11">
        <f t="shared" si="55"/>
        <v>4104.318734793188</v>
      </c>
      <c r="X83" s="11">
        <f t="shared" si="56"/>
        <v>1.0666666666666667</v>
      </c>
      <c r="Y83" s="11">
        <f>$C83/3600*$W83*($E83-$D83)/(Thermodynamics!$B$14-Thermodynamics!$E$21)</f>
        <v>0.32917444172063476</v>
      </c>
    </row>
    <row r="84" spans="1:25" x14ac:dyDescent="0.25">
      <c r="A84" s="12" t="s">
        <v>134</v>
      </c>
      <c r="B84" s="13">
        <v>45.18</v>
      </c>
      <c r="C84" s="13">
        <v>3</v>
      </c>
      <c r="D84" s="13">
        <v>5.83</v>
      </c>
      <c r="E84" s="13">
        <v>19</v>
      </c>
      <c r="F84" s="13">
        <f t="shared" si="38"/>
        <v>0</v>
      </c>
      <c r="G84" s="12">
        <f t="shared" si="39"/>
        <v>0</v>
      </c>
      <c r="H84" s="12">
        <f t="shared" si="40"/>
        <v>0</v>
      </c>
      <c r="I84" s="12">
        <f t="shared" si="41"/>
        <v>0</v>
      </c>
      <c r="J84" s="12">
        <f t="shared" si="42"/>
        <v>0</v>
      </c>
      <c r="K84" s="12">
        <f t="shared" si="43"/>
        <v>0</v>
      </c>
      <c r="L84" s="12">
        <f t="shared" si="44"/>
        <v>0</v>
      </c>
      <c r="M84" s="12">
        <f t="shared" si="45"/>
        <v>0</v>
      </c>
      <c r="N84" s="12">
        <f t="shared" si="46"/>
        <v>0</v>
      </c>
      <c r="O84" s="12">
        <f t="shared" si="47"/>
        <v>0</v>
      </c>
      <c r="P84" s="12">
        <f t="shared" si="48"/>
        <v>0</v>
      </c>
      <c r="Q84" s="12">
        <f t="shared" si="49"/>
        <v>0</v>
      </c>
      <c r="R84" s="12">
        <f t="shared" si="50"/>
        <v>0</v>
      </c>
      <c r="S84" s="12">
        <f t="shared" si="51"/>
        <v>0</v>
      </c>
      <c r="T84" s="12">
        <f t="shared" si="52"/>
        <v>0</v>
      </c>
      <c r="U84" s="12">
        <f t="shared" si="53"/>
        <v>0</v>
      </c>
      <c r="V84" s="12">
        <f t="shared" si="54"/>
        <v>0</v>
      </c>
      <c r="W84" s="11">
        <f t="shared" si="55"/>
        <v>4116.6287015945327</v>
      </c>
      <c r="X84" s="11">
        <f t="shared" si="56"/>
        <v>0.83333333333333337</v>
      </c>
      <c r="Y84" s="11">
        <f>$C84/3600*$W84*($E84-$D84)/(Thermodynamics!$B$14-Thermodynamics!$E$21)</f>
        <v>0.27551132413742641</v>
      </c>
    </row>
    <row r="85" spans="1:25" x14ac:dyDescent="0.25">
      <c r="A85" s="12" t="s">
        <v>133</v>
      </c>
      <c r="B85" s="13">
        <v>61.67</v>
      </c>
      <c r="C85" s="13">
        <v>4.58</v>
      </c>
      <c r="D85" s="13">
        <v>6.83</v>
      </c>
      <c r="E85" s="13">
        <v>18.829999999999998</v>
      </c>
      <c r="F85" s="13">
        <f t="shared" si="38"/>
        <v>0</v>
      </c>
      <c r="G85" s="12">
        <f t="shared" si="39"/>
        <v>0</v>
      </c>
      <c r="H85" s="12">
        <f t="shared" si="40"/>
        <v>0</v>
      </c>
      <c r="I85" s="12">
        <f t="shared" si="41"/>
        <v>0</v>
      </c>
      <c r="J85" s="12">
        <f t="shared" si="42"/>
        <v>0</v>
      </c>
      <c r="K85" s="12">
        <f t="shared" si="43"/>
        <v>0</v>
      </c>
      <c r="L85" s="12">
        <f t="shared" si="44"/>
        <v>0</v>
      </c>
      <c r="M85" s="12">
        <f t="shared" si="45"/>
        <v>0</v>
      </c>
      <c r="N85" s="12">
        <f t="shared" si="46"/>
        <v>0</v>
      </c>
      <c r="O85" s="12">
        <f t="shared" si="47"/>
        <v>0</v>
      </c>
      <c r="P85" s="12">
        <f t="shared" si="48"/>
        <v>0</v>
      </c>
      <c r="Q85" s="12">
        <f t="shared" si="49"/>
        <v>0</v>
      </c>
      <c r="R85" s="12">
        <f t="shared" si="50"/>
        <v>0</v>
      </c>
      <c r="S85" s="12">
        <f t="shared" si="51"/>
        <v>0</v>
      </c>
      <c r="T85" s="12">
        <f t="shared" si="52"/>
        <v>0</v>
      </c>
      <c r="U85" s="12">
        <f t="shared" si="53"/>
        <v>0</v>
      </c>
      <c r="V85" s="12">
        <f t="shared" si="54"/>
        <v>0</v>
      </c>
      <c r="W85" s="11">
        <f t="shared" si="55"/>
        <v>4039.5196506550224</v>
      </c>
      <c r="X85" s="11">
        <f t="shared" si="56"/>
        <v>1.2722222222222221</v>
      </c>
      <c r="Y85" s="11">
        <f>$C85/3600*$W85*($E85-$D85)/(Thermodynamics!$B$14-Thermodynamics!$E$21)</f>
        <v>0.37606868879050659</v>
      </c>
    </row>
    <row r="86" spans="1:25" x14ac:dyDescent="0.25">
      <c r="A86" s="12" t="s">
        <v>132</v>
      </c>
      <c r="B86" s="13">
        <v>63.83</v>
      </c>
      <c r="C86" s="13">
        <v>4.1100000000000003</v>
      </c>
      <c r="D86" s="13">
        <v>6</v>
      </c>
      <c r="E86" s="13">
        <v>19.5</v>
      </c>
      <c r="F86" s="13">
        <f t="shared" si="38"/>
        <v>0</v>
      </c>
      <c r="G86" s="12">
        <f t="shared" si="39"/>
        <v>0</v>
      </c>
      <c r="H86" s="12">
        <f t="shared" si="40"/>
        <v>0</v>
      </c>
      <c r="I86" s="12">
        <f t="shared" si="41"/>
        <v>0</v>
      </c>
      <c r="J86" s="12">
        <f t="shared" si="42"/>
        <v>0</v>
      </c>
      <c r="K86" s="12">
        <f t="shared" si="43"/>
        <v>0</v>
      </c>
      <c r="L86" s="12">
        <f t="shared" si="44"/>
        <v>0</v>
      </c>
      <c r="M86" s="12">
        <f t="shared" si="45"/>
        <v>0</v>
      </c>
      <c r="N86" s="12">
        <f t="shared" si="46"/>
        <v>0</v>
      </c>
      <c r="O86" s="12">
        <f t="shared" si="47"/>
        <v>0</v>
      </c>
      <c r="P86" s="12">
        <f t="shared" si="48"/>
        <v>0</v>
      </c>
      <c r="Q86" s="12">
        <f t="shared" si="49"/>
        <v>0</v>
      </c>
      <c r="R86" s="12">
        <f t="shared" si="50"/>
        <v>0</v>
      </c>
      <c r="S86" s="12">
        <f t="shared" si="51"/>
        <v>0</v>
      </c>
      <c r="T86" s="12">
        <f t="shared" si="52"/>
        <v>0</v>
      </c>
      <c r="U86" s="12">
        <f t="shared" si="53"/>
        <v>0</v>
      </c>
      <c r="V86" s="12">
        <f t="shared" si="54"/>
        <v>0</v>
      </c>
      <c r="W86" s="11">
        <f t="shared" si="55"/>
        <v>4141.4436334144357</v>
      </c>
      <c r="X86" s="11">
        <f t="shared" si="56"/>
        <v>1.1416666666666666</v>
      </c>
      <c r="Y86" s="11">
        <f>$C86/3600*$W86*($E86-$D86)/(Thermodynamics!$B$14-Thermodynamics!$E$21)</f>
        <v>0.38924054492456667</v>
      </c>
    </row>
    <row r="87" spans="1:25" x14ac:dyDescent="0.25">
      <c r="A87" s="12" t="s">
        <v>131</v>
      </c>
      <c r="B87" s="13">
        <v>72.58</v>
      </c>
      <c r="C87" s="13">
        <v>4.62</v>
      </c>
      <c r="D87" s="13">
        <v>6</v>
      </c>
      <c r="E87" s="13">
        <v>19.829999999999998</v>
      </c>
      <c r="F87" s="13">
        <f t="shared" si="38"/>
        <v>0</v>
      </c>
      <c r="G87" s="12">
        <f t="shared" si="39"/>
        <v>0</v>
      </c>
      <c r="H87" s="12">
        <f t="shared" si="40"/>
        <v>0</v>
      </c>
      <c r="I87" s="12">
        <f t="shared" si="41"/>
        <v>0</v>
      </c>
      <c r="J87" s="12">
        <f t="shared" si="42"/>
        <v>0</v>
      </c>
      <c r="K87" s="12">
        <f t="shared" si="43"/>
        <v>0</v>
      </c>
      <c r="L87" s="12">
        <f t="shared" si="44"/>
        <v>0</v>
      </c>
      <c r="M87" s="12">
        <f t="shared" si="45"/>
        <v>0</v>
      </c>
      <c r="N87" s="12">
        <f t="shared" si="46"/>
        <v>0</v>
      </c>
      <c r="O87" s="12">
        <f t="shared" si="47"/>
        <v>0</v>
      </c>
      <c r="P87" s="12">
        <f t="shared" si="48"/>
        <v>0</v>
      </c>
      <c r="Q87" s="12">
        <f t="shared" si="49"/>
        <v>0</v>
      </c>
      <c r="R87" s="12">
        <f t="shared" si="50"/>
        <v>0</v>
      </c>
      <c r="S87" s="12">
        <f t="shared" si="51"/>
        <v>0</v>
      </c>
      <c r="T87" s="12">
        <f t="shared" si="52"/>
        <v>0</v>
      </c>
      <c r="U87" s="12">
        <f t="shared" si="53"/>
        <v>0</v>
      </c>
      <c r="V87" s="12">
        <f t="shared" si="54"/>
        <v>0</v>
      </c>
      <c r="W87" s="11">
        <f t="shared" si="55"/>
        <v>4089.3596641969743</v>
      </c>
      <c r="X87" s="11">
        <f t="shared" si="56"/>
        <v>1.2833333333333334</v>
      </c>
      <c r="Y87" s="11">
        <f>$C87/3600*$W87*($E87-$D87)/(Thermodynamics!$B$14-Thermodynamics!$E$21)</f>
        <v>0.44259875843059765</v>
      </c>
    </row>
    <row r="88" spans="1:25" x14ac:dyDescent="0.25">
      <c r="A88" s="12" t="s">
        <v>130</v>
      </c>
      <c r="B88" s="13">
        <v>78.349999999999994</v>
      </c>
      <c r="C88" s="13">
        <v>4.99</v>
      </c>
      <c r="D88" s="13">
        <v>6</v>
      </c>
      <c r="E88" s="13">
        <v>19.670000000000002</v>
      </c>
      <c r="F88" s="13">
        <f t="shared" si="38"/>
        <v>0</v>
      </c>
      <c r="G88" s="12">
        <f t="shared" si="39"/>
        <v>0</v>
      </c>
      <c r="H88" s="12">
        <f t="shared" si="40"/>
        <v>0</v>
      </c>
      <c r="I88" s="12">
        <f t="shared" si="41"/>
        <v>0</v>
      </c>
      <c r="J88" s="12">
        <f t="shared" si="42"/>
        <v>0</v>
      </c>
      <c r="K88" s="12">
        <f t="shared" si="43"/>
        <v>0</v>
      </c>
      <c r="L88" s="12">
        <f t="shared" si="44"/>
        <v>0</v>
      </c>
      <c r="M88" s="12">
        <f t="shared" si="45"/>
        <v>0</v>
      </c>
      <c r="N88" s="12">
        <f t="shared" si="46"/>
        <v>0</v>
      </c>
      <c r="O88" s="12">
        <f t="shared" si="47"/>
        <v>0</v>
      </c>
      <c r="P88" s="12">
        <f t="shared" si="48"/>
        <v>0</v>
      </c>
      <c r="Q88" s="12">
        <f t="shared" si="49"/>
        <v>0</v>
      </c>
      <c r="R88" s="12">
        <f t="shared" si="50"/>
        <v>0</v>
      </c>
      <c r="S88" s="12">
        <f t="shared" si="51"/>
        <v>0</v>
      </c>
      <c r="T88" s="12">
        <f t="shared" si="52"/>
        <v>0</v>
      </c>
      <c r="U88" s="12">
        <f t="shared" si="53"/>
        <v>0</v>
      </c>
      <c r="V88" s="12">
        <f t="shared" si="54"/>
        <v>0</v>
      </c>
      <c r="W88" s="11">
        <f t="shared" si="55"/>
        <v>4134.9707461741327</v>
      </c>
      <c r="X88" s="11">
        <f t="shared" si="56"/>
        <v>1.3861111111111111</v>
      </c>
      <c r="Y88" s="11">
        <f>$C88/3600*$W88*($E88-$D88)/(Thermodynamics!$B$14-Thermodynamics!$E$21)</f>
        <v>0.47778468893686044</v>
      </c>
    </row>
    <row r="89" spans="1:25" x14ac:dyDescent="0.25">
      <c r="A89" s="12" t="s">
        <v>129</v>
      </c>
      <c r="B89" s="13">
        <v>75.58</v>
      </c>
      <c r="C89" s="13">
        <v>4.3499999999999996</v>
      </c>
      <c r="D89" s="13">
        <v>4.83</v>
      </c>
      <c r="E89" s="13">
        <v>20</v>
      </c>
      <c r="F89" s="13">
        <f t="shared" si="38"/>
        <v>0</v>
      </c>
      <c r="G89" s="12">
        <f t="shared" si="39"/>
        <v>0</v>
      </c>
      <c r="H89" s="12">
        <f t="shared" si="40"/>
        <v>0</v>
      </c>
      <c r="I89" s="12">
        <f t="shared" si="41"/>
        <v>0</v>
      </c>
      <c r="J89" s="12">
        <f t="shared" si="42"/>
        <v>0</v>
      </c>
      <c r="K89" s="12">
        <f t="shared" si="43"/>
        <v>0</v>
      </c>
      <c r="L89" s="12">
        <f t="shared" si="44"/>
        <v>0</v>
      </c>
      <c r="M89" s="12">
        <f t="shared" si="45"/>
        <v>0</v>
      </c>
      <c r="N89" s="12">
        <f t="shared" si="46"/>
        <v>0</v>
      </c>
      <c r="O89" s="12">
        <f t="shared" si="47"/>
        <v>0</v>
      </c>
      <c r="P89" s="12">
        <f t="shared" si="48"/>
        <v>0</v>
      </c>
      <c r="Q89" s="12">
        <f t="shared" si="49"/>
        <v>0</v>
      </c>
      <c r="R89" s="12">
        <f t="shared" si="50"/>
        <v>0</v>
      </c>
      <c r="S89" s="12">
        <f t="shared" si="51"/>
        <v>0</v>
      </c>
      <c r="T89" s="12">
        <f t="shared" si="52"/>
        <v>0</v>
      </c>
      <c r="U89" s="12">
        <f t="shared" si="53"/>
        <v>0</v>
      </c>
      <c r="V89" s="12">
        <f t="shared" si="54"/>
        <v>0</v>
      </c>
      <c r="W89" s="11">
        <f t="shared" si="55"/>
        <v>4123.2014184074742</v>
      </c>
      <c r="X89" s="11">
        <f t="shared" si="56"/>
        <v>1.2083333333333333</v>
      </c>
      <c r="Y89" s="11">
        <f>$C89/3600*$W89*($E89-$D89)/(Thermodynamics!$B$14-Thermodynamics!$E$21)</f>
        <v>0.46089300306123693</v>
      </c>
    </row>
    <row r="90" spans="1:25" x14ac:dyDescent="0.25">
      <c r="A90" s="12" t="s">
        <v>128</v>
      </c>
      <c r="B90" s="13">
        <v>87.53</v>
      </c>
      <c r="C90" s="13">
        <v>4.95</v>
      </c>
      <c r="D90" s="13">
        <v>4.33</v>
      </c>
      <c r="E90" s="13">
        <v>20</v>
      </c>
      <c r="F90" s="13">
        <f t="shared" si="38"/>
        <v>0</v>
      </c>
      <c r="G90" s="12">
        <f t="shared" si="39"/>
        <v>0</v>
      </c>
      <c r="H90" s="12">
        <f t="shared" si="40"/>
        <v>0</v>
      </c>
      <c r="I90" s="12">
        <f t="shared" si="41"/>
        <v>0</v>
      </c>
      <c r="J90" s="12">
        <f t="shared" si="42"/>
        <v>0</v>
      </c>
      <c r="K90" s="12">
        <f t="shared" si="43"/>
        <v>0</v>
      </c>
      <c r="L90" s="12">
        <f t="shared" si="44"/>
        <v>0</v>
      </c>
      <c r="M90" s="12">
        <f t="shared" si="45"/>
        <v>0</v>
      </c>
      <c r="N90" s="12">
        <f t="shared" si="46"/>
        <v>0</v>
      </c>
      <c r="O90" s="12">
        <f t="shared" si="47"/>
        <v>0</v>
      </c>
      <c r="P90" s="12">
        <f t="shared" si="48"/>
        <v>0</v>
      </c>
      <c r="Q90" s="12">
        <f t="shared" si="49"/>
        <v>0</v>
      </c>
      <c r="R90" s="12">
        <f t="shared" si="50"/>
        <v>0</v>
      </c>
      <c r="S90" s="12">
        <f t="shared" si="51"/>
        <v>0</v>
      </c>
      <c r="T90" s="12">
        <f t="shared" si="52"/>
        <v>0</v>
      </c>
      <c r="U90" s="12">
        <f t="shared" si="53"/>
        <v>0</v>
      </c>
      <c r="V90" s="12">
        <f t="shared" si="54"/>
        <v>0</v>
      </c>
      <c r="W90" s="11">
        <f t="shared" si="55"/>
        <v>4062.4238556593373</v>
      </c>
      <c r="X90" s="11">
        <f t="shared" si="56"/>
        <v>1.375</v>
      </c>
      <c r="Y90" s="11">
        <f>$C90/3600*$W90*($E90-$D90)/(Thermodynamics!$B$14-Thermodynamics!$E$21)</f>
        <v>0.5337650775066165</v>
      </c>
    </row>
    <row r="91" spans="1:25" x14ac:dyDescent="0.25">
      <c r="A91" s="12" t="s">
        <v>127</v>
      </c>
      <c r="B91" s="13">
        <v>78.5</v>
      </c>
      <c r="C91" s="13">
        <v>4.74</v>
      </c>
      <c r="D91" s="13">
        <v>5.17</v>
      </c>
      <c r="E91" s="13">
        <v>20</v>
      </c>
      <c r="F91" s="13">
        <f t="shared" si="38"/>
        <v>0</v>
      </c>
      <c r="G91" s="12">
        <f t="shared" si="39"/>
        <v>0</v>
      </c>
      <c r="H91" s="12">
        <f t="shared" si="40"/>
        <v>0</v>
      </c>
      <c r="I91" s="12">
        <f t="shared" si="41"/>
        <v>0</v>
      </c>
      <c r="J91" s="12">
        <f t="shared" si="42"/>
        <v>0</v>
      </c>
      <c r="K91" s="12">
        <f t="shared" si="43"/>
        <v>0</v>
      </c>
      <c r="L91" s="12">
        <f t="shared" si="44"/>
        <v>0</v>
      </c>
      <c r="M91" s="12">
        <f t="shared" si="45"/>
        <v>0</v>
      </c>
      <c r="N91" s="12">
        <f t="shared" si="46"/>
        <v>0</v>
      </c>
      <c r="O91" s="12">
        <f t="shared" si="47"/>
        <v>0</v>
      </c>
      <c r="P91" s="12">
        <f t="shared" si="48"/>
        <v>0</v>
      </c>
      <c r="Q91" s="12">
        <f t="shared" si="49"/>
        <v>0</v>
      </c>
      <c r="R91" s="12">
        <f t="shared" si="50"/>
        <v>0</v>
      </c>
      <c r="S91" s="12">
        <f t="shared" si="51"/>
        <v>0</v>
      </c>
      <c r="T91" s="12">
        <f t="shared" si="52"/>
        <v>0</v>
      </c>
      <c r="U91" s="12">
        <f t="shared" si="53"/>
        <v>0</v>
      </c>
      <c r="V91" s="12">
        <f t="shared" si="54"/>
        <v>0</v>
      </c>
      <c r="W91" s="11">
        <f t="shared" si="55"/>
        <v>4020.246336113079</v>
      </c>
      <c r="X91" s="11">
        <f t="shared" si="56"/>
        <v>1.3166666666666667</v>
      </c>
      <c r="Y91" s="11">
        <f>$C91/3600*$W91*($E91-$D91)/(Thermodynamics!$B$14-Thermodynamics!$E$21)</f>
        <v>0.47869940116839244</v>
      </c>
    </row>
    <row r="92" spans="1:25" x14ac:dyDescent="0.25">
      <c r="A92" s="12" t="s">
        <v>126</v>
      </c>
      <c r="B92" s="13">
        <v>103.25</v>
      </c>
      <c r="C92" s="13">
        <v>6.3</v>
      </c>
      <c r="D92" s="13">
        <v>5</v>
      </c>
      <c r="E92" s="13">
        <v>19.670000000000002</v>
      </c>
      <c r="F92" s="13">
        <f t="shared" si="38"/>
        <v>3.25</v>
      </c>
      <c r="G92" s="12">
        <f t="shared" si="39"/>
        <v>0</v>
      </c>
      <c r="H92" s="12">
        <f t="shared" si="40"/>
        <v>0</v>
      </c>
      <c r="I92" s="12">
        <f t="shared" si="41"/>
        <v>0</v>
      </c>
      <c r="J92" s="12">
        <f t="shared" si="42"/>
        <v>0</v>
      </c>
      <c r="K92" s="12">
        <f t="shared" si="43"/>
        <v>0</v>
      </c>
      <c r="L92" s="12">
        <f t="shared" si="44"/>
        <v>0</v>
      </c>
      <c r="M92" s="12">
        <f t="shared" si="45"/>
        <v>0</v>
      </c>
      <c r="N92" s="12">
        <f t="shared" si="46"/>
        <v>0</v>
      </c>
      <c r="O92" s="12">
        <f t="shared" si="47"/>
        <v>0</v>
      </c>
      <c r="P92" s="12">
        <f t="shared" si="48"/>
        <v>0</v>
      </c>
      <c r="Q92" s="12">
        <f t="shared" si="49"/>
        <v>0</v>
      </c>
      <c r="R92" s="12">
        <f t="shared" si="50"/>
        <v>0</v>
      </c>
      <c r="S92" s="12">
        <f t="shared" si="51"/>
        <v>0</v>
      </c>
      <c r="T92" s="12">
        <f t="shared" si="52"/>
        <v>0</v>
      </c>
      <c r="U92" s="12">
        <f t="shared" si="53"/>
        <v>0</v>
      </c>
      <c r="V92" s="12">
        <f t="shared" si="54"/>
        <v>0</v>
      </c>
      <c r="W92" s="11">
        <f t="shared" si="55"/>
        <v>4021.8132242672118</v>
      </c>
      <c r="X92" s="11">
        <f t="shared" si="56"/>
        <v>1.75</v>
      </c>
      <c r="Y92" s="11">
        <f>$C92/3600*$W92*($E92-$D92)/(Thermodynamics!$B$14-Thermodynamics!$E$21)</f>
        <v>0.62962691937116588</v>
      </c>
    </row>
    <row r="93" spans="1:25" x14ac:dyDescent="0.25">
      <c r="A93" s="12" t="s">
        <v>125</v>
      </c>
      <c r="B93" s="13">
        <v>123.32</v>
      </c>
      <c r="C93" s="13">
        <v>7.73</v>
      </c>
      <c r="D93" s="13">
        <v>5</v>
      </c>
      <c r="E93" s="13">
        <v>19.170000000000002</v>
      </c>
      <c r="F93" s="13">
        <f t="shared" si="38"/>
        <v>23.319999999999993</v>
      </c>
      <c r="G93" s="12">
        <f t="shared" si="39"/>
        <v>13.319999999999993</v>
      </c>
      <c r="H93" s="12">
        <f t="shared" si="40"/>
        <v>3.3199999999999932</v>
      </c>
      <c r="I93" s="12">
        <f t="shared" si="41"/>
        <v>0</v>
      </c>
      <c r="J93" s="12">
        <f t="shared" si="42"/>
        <v>0</v>
      </c>
      <c r="K93" s="12">
        <f t="shared" si="43"/>
        <v>0</v>
      </c>
      <c r="L93" s="12">
        <f t="shared" si="44"/>
        <v>0</v>
      </c>
      <c r="M93" s="12">
        <f t="shared" si="45"/>
        <v>0</v>
      </c>
      <c r="N93" s="12">
        <f t="shared" si="46"/>
        <v>0</v>
      </c>
      <c r="O93" s="12">
        <f t="shared" si="47"/>
        <v>0</v>
      </c>
      <c r="P93" s="12">
        <f t="shared" si="48"/>
        <v>0</v>
      </c>
      <c r="Q93" s="12">
        <f t="shared" si="49"/>
        <v>0</v>
      </c>
      <c r="R93" s="12">
        <f t="shared" si="50"/>
        <v>0</v>
      </c>
      <c r="S93" s="12">
        <f t="shared" si="51"/>
        <v>0</v>
      </c>
      <c r="T93" s="12">
        <f t="shared" si="52"/>
        <v>0</v>
      </c>
      <c r="U93" s="12">
        <f t="shared" si="53"/>
        <v>0</v>
      </c>
      <c r="V93" s="12">
        <f t="shared" si="54"/>
        <v>0</v>
      </c>
      <c r="W93" s="11">
        <f t="shared" si="55"/>
        <v>4053.0939679971798</v>
      </c>
      <c r="X93" s="11">
        <f t="shared" si="56"/>
        <v>2.1472222222222221</v>
      </c>
      <c r="Y93" s="11">
        <f>$C93/3600*$W93*($E93-$D93)/(Thermodynamics!$B$14-Thermodynamics!$E$21)</f>
        <v>0.7520154159501421</v>
      </c>
    </row>
    <row r="94" spans="1:25" x14ac:dyDescent="0.25">
      <c r="A94" s="12" t="s">
        <v>124</v>
      </c>
      <c r="B94" s="13">
        <v>115.07</v>
      </c>
      <c r="C94" s="13">
        <v>7.26</v>
      </c>
      <c r="D94" s="13">
        <v>5</v>
      </c>
      <c r="E94" s="13">
        <v>19.170000000000002</v>
      </c>
      <c r="F94" s="13">
        <f t="shared" si="38"/>
        <v>15.069999999999993</v>
      </c>
      <c r="G94" s="12">
        <f t="shared" si="39"/>
        <v>5.0699999999999932</v>
      </c>
      <c r="H94" s="12">
        <f t="shared" si="40"/>
        <v>0</v>
      </c>
      <c r="I94" s="12">
        <f t="shared" si="41"/>
        <v>0</v>
      </c>
      <c r="J94" s="12">
        <f t="shared" si="42"/>
        <v>0</v>
      </c>
      <c r="K94" s="12">
        <f t="shared" si="43"/>
        <v>0</v>
      </c>
      <c r="L94" s="12">
        <f t="shared" si="44"/>
        <v>0</v>
      </c>
      <c r="M94" s="12">
        <f t="shared" si="45"/>
        <v>0</v>
      </c>
      <c r="N94" s="12">
        <f t="shared" si="46"/>
        <v>0</v>
      </c>
      <c r="O94" s="12">
        <f t="shared" si="47"/>
        <v>0</v>
      </c>
      <c r="P94" s="12">
        <f t="shared" si="48"/>
        <v>0</v>
      </c>
      <c r="Q94" s="12">
        <f t="shared" si="49"/>
        <v>0</v>
      </c>
      <c r="R94" s="12">
        <f t="shared" si="50"/>
        <v>0</v>
      </c>
      <c r="S94" s="12">
        <f t="shared" si="51"/>
        <v>0</v>
      </c>
      <c r="T94" s="12">
        <f t="shared" si="52"/>
        <v>0</v>
      </c>
      <c r="U94" s="12">
        <f t="shared" si="53"/>
        <v>0</v>
      </c>
      <c r="V94" s="12">
        <f t="shared" si="54"/>
        <v>0</v>
      </c>
      <c r="W94" s="11">
        <f t="shared" si="55"/>
        <v>4026.7822252809738</v>
      </c>
      <c r="X94" s="11">
        <f t="shared" si="56"/>
        <v>2.0166666666666666</v>
      </c>
      <c r="Y94" s="11">
        <f>$C94/3600*$W94*($E94-$D94)/(Thermodynamics!$B$14-Thermodynamics!$E$21)</f>
        <v>0.70170624321588426</v>
      </c>
    </row>
    <row r="95" spans="1:25" x14ac:dyDescent="0.25">
      <c r="A95" s="12" t="s">
        <v>123</v>
      </c>
      <c r="B95" s="13">
        <v>86.85</v>
      </c>
      <c r="C95" s="13">
        <v>5.37</v>
      </c>
      <c r="D95" s="13">
        <v>5</v>
      </c>
      <c r="E95" s="13">
        <v>19.5</v>
      </c>
      <c r="F95" s="13">
        <f t="shared" si="38"/>
        <v>0</v>
      </c>
      <c r="G95" s="12">
        <f t="shared" si="39"/>
        <v>0</v>
      </c>
      <c r="H95" s="12">
        <f t="shared" si="40"/>
        <v>0</v>
      </c>
      <c r="I95" s="12">
        <f t="shared" si="41"/>
        <v>0</v>
      </c>
      <c r="J95" s="12">
        <f t="shared" si="42"/>
        <v>0</v>
      </c>
      <c r="K95" s="12">
        <f t="shared" si="43"/>
        <v>0</v>
      </c>
      <c r="L95" s="12">
        <f t="shared" si="44"/>
        <v>0</v>
      </c>
      <c r="M95" s="12">
        <f t="shared" si="45"/>
        <v>0</v>
      </c>
      <c r="N95" s="12">
        <f t="shared" si="46"/>
        <v>0</v>
      </c>
      <c r="O95" s="12">
        <f t="shared" si="47"/>
        <v>0</v>
      </c>
      <c r="P95" s="12">
        <f t="shared" si="48"/>
        <v>0</v>
      </c>
      <c r="Q95" s="12">
        <f t="shared" si="49"/>
        <v>0</v>
      </c>
      <c r="R95" s="12">
        <f t="shared" si="50"/>
        <v>0</v>
      </c>
      <c r="S95" s="12">
        <f t="shared" si="51"/>
        <v>0</v>
      </c>
      <c r="T95" s="12">
        <f t="shared" si="52"/>
        <v>0</v>
      </c>
      <c r="U95" s="12">
        <f t="shared" si="53"/>
        <v>0</v>
      </c>
      <c r="V95" s="12">
        <f t="shared" si="54"/>
        <v>0</v>
      </c>
      <c r="W95" s="11">
        <f t="shared" si="55"/>
        <v>4015.411288769023</v>
      </c>
      <c r="X95" s="11">
        <f t="shared" si="56"/>
        <v>1.4916666666666667</v>
      </c>
      <c r="Y95" s="11">
        <f>$C95/3600*$W95*($E95-$D95)/(Thermodynamics!$B$14-Thermodynamics!$E$21)</f>
        <v>0.52961838205700495</v>
      </c>
    </row>
    <row r="96" spans="1:25" x14ac:dyDescent="0.25">
      <c r="A96" s="12" t="s">
        <v>122</v>
      </c>
      <c r="B96" s="13">
        <v>71.67</v>
      </c>
      <c r="C96" s="13">
        <v>4.38</v>
      </c>
      <c r="D96" s="13">
        <v>5</v>
      </c>
      <c r="E96" s="13">
        <v>19.829999999999998</v>
      </c>
      <c r="F96" s="13">
        <f t="shared" si="38"/>
        <v>0</v>
      </c>
      <c r="G96" s="12">
        <f t="shared" si="39"/>
        <v>0</v>
      </c>
      <c r="H96" s="12">
        <f t="shared" si="40"/>
        <v>0</v>
      </c>
      <c r="I96" s="12">
        <f t="shared" si="41"/>
        <v>0</v>
      </c>
      <c r="J96" s="12">
        <f t="shared" si="42"/>
        <v>0</v>
      </c>
      <c r="K96" s="12">
        <f t="shared" si="43"/>
        <v>0</v>
      </c>
      <c r="L96" s="12">
        <f t="shared" si="44"/>
        <v>0</v>
      </c>
      <c r="M96" s="12">
        <f t="shared" si="45"/>
        <v>0</v>
      </c>
      <c r="N96" s="12">
        <f t="shared" si="46"/>
        <v>0</v>
      </c>
      <c r="O96" s="12">
        <f t="shared" si="47"/>
        <v>0</v>
      </c>
      <c r="P96" s="12">
        <f t="shared" si="48"/>
        <v>0</v>
      </c>
      <c r="Q96" s="12">
        <f t="shared" si="49"/>
        <v>0</v>
      </c>
      <c r="R96" s="12">
        <f t="shared" si="50"/>
        <v>0</v>
      </c>
      <c r="S96" s="12">
        <f t="shared" si="51"/>
        <v>0</v>
      </c>
      <c r="T96" s="12">
        <f t="shared" si="52"/>
        <v>0</v>
      </c>
      <c r="U96" s="12">
        <f t="shared" si="53"/>
        <v>0</v>
      </c>
      <c r="V96" s="12">
        <f t="shared" si="54"/>
        <v>0</v>
      </c>
      <c r="W96" s="11">
        <f t="shared" si="55"/>
        <v>3972.1408843606541</v>
      </c>
      <c r="X96" s="11">
        <f t="shared" si="56"/>
        <v>1.2166666666666666</v>
      </c>
      <c r="Y96" s="11">
        <f>$C96/3600*$W96*($E96-$D96)/(Thermodynamics!$B$14-Thermodynamics!$E$21)</f>
        <v>0.43704950422597055</v>
      </c>
    </row>
    <row r="97" spans="1:25" x14ac:dyDescent="0.25">
      <c r="A97" s="12" t="s">
        <v>121</v>
      </c>
      <c r="B97" s="13">
        <v>65.349999999999994</v>
      </c>
      <c r="C97" s="13">
        <v>4.12</v>
      </c>
      <c r="D97" s="13">
        <v>5.33</v>
      </c>
      <c r="E97" s="13">
        <v>19.170000000000002</v>
      </c>
      <c r="F97" s="13">
        <f t="shared" si="38"/>
        <v>0</v>
      </c>
      <c r="G97" s="12">
        <f t="shared" si="39"/>
        <v>0</v>
      </c>
      <c r="H97" s="12">
        <f t="shared" si="40"/>
        <v>0</v>
      </c>
      <c r="I97" s="12">
        <f t="shared" si="41"/>
        <v>0</v>
      </c>
      <c r="J97" s="12">
        <f t="shared" si="42"/>
        <v>0</v>
      </c>
      <c r="K97" s="12">
        <f t="shared" si="43"/>
        <v>0</v>
      </c>
      <c r="L97" s="12">
        <f t="shared" si="44"/>
        <v>0</v>
      </c>
      <c r="M97" s="12">
        <f t="shared" si="45"/>
        <v>0</v>
      </c>
      <c r="N97" s="12">
        <f t="shared" si="46"/>
        <v>0</v>
      </c>
      <c r="O97" s="12">
        <f t="shared" si="47"/>
        <v>0</v>
      </c>
      <c r="P97" s="12">
        <f t="shared" si="48"/>
        <v>0</v>
      </c>
      <c r="Q97" s="12">
        <f t="shared" si="49"/>
        <v>0</v>
      </c>
      <c r="R97" s="12">
        <f t="shared" si="50"/>
        <v>0</v>
      </c>
      <c r="S97" s="12">
        <f t="shared" si="51"/>
        <v>0</v>
      </c>
      <c r="T97" s="12">
        <f t="shared" si="52"/>
        <v>0</v>
      </c>
      <c r="U97" s="12">
        <f t="shared" si="53"/>
        <v>0</v>
      </c>
      <c r="V97" s="12">
        <f t="shared" si="54"/>
        <v>0</v>
      </c>
      <c r="W97" s="11">
        <f t="shared" si="55"/>
        <v>4125.8628430327171</v>
      </c>
      <c r="X97" s="11">
        <f t="shared" si="56"/>
        <v>1.1444444444444444</v>
      </c>
      <c r="Y97" s="11">
        <f>$C97/3600*$W97*($E97-$D97)/(Thermodynamics!$B$14-Thermodynamics!$E$21)</f>
        <v>0.39850962887075736</v>
      </c>
    </row>
    <row r="98" spans="1:25" x14ac:dyDescent="0.25">
      <c r="A98" s="12" t="s">
        <v>120</v>
      </c>
      <c r="B98" s="13">
        <v>47.22</v>
      </c>
      <c r="C98" s="13">
        <v>3.06</v>
      </c>
      <c r="D98" s="13">
        <v>5.67</v>
      </c>
      <c r="E98" s="13">
        <v>18.829999999999998</v>
      </c>
      <c r="F98" s="13">
        <f t="shared" si="38"/>
        <v>0</v>
      </c>
      <c r="G98" s="12">
        <f t="shared" si="39"/>
        <v>0</v>
      </c>
      <c r="H98" s="12">
        <f t="shared" si="40"/>
        <v>0</v>
      </c>
      <c r="I98" s="12">
        <f t="shared" si="41"/>
        <v>0</v>
      </c>
      <c r="J98" s="12">
        <f t="shared" si="42"/>
        <v>0</v>
      </c>
      <c r="K98" s="12">
        <f t="shared" si="43"/>
        <v>0</v>
      </c>
      <c r="L98" s="12">
        <f t="shared" si="44"/>
        <v>0</v>
      </c>
      <c r="M98" s="12">
        <f t="shared" si="45"/>
        <v>0</v>
      </c>
      <c r="N98" s="12">
        <f t="shared" si="46"/>
        <v>0</v>
      </c>
      <c r="O98" s="12">
        <f t="shared" si="47"/>
        <v>0</v>
      </c>
      <c r="P98" s="12">
        <f t="shared" si="48"/>
        <v>0</v>
      </c>
      <c r="Q98" s="12">
        <f t="shared" si="49"/>
        <v>0</v>
      </c>
      <c r="R98" s="12">
        <f t="shared" si="50"/>
        <v>0</v>
      </c>
      <c r="S98" s="12">
        <f t="shared" si="51"/>
        <v>0</v>
      </c>
      <c r="T98" s="12">
        <f t="shared" si="52"/>
        <v>0</v>
      </c>
      <c r="U98" s="12">
        <f t="shared" si="53"/>
        <v>0</v>
      </c>
      <c r="V98" s="12">
        <f t="shared" si="54"/>
        <v>0</v>
      </c>
      <c r="W98" s="11">
        <f t="shared" si="55"/>
        <v>4221.3481137135705</v>
      </c>
      <c r="X98" s="11">
        <f t="shared" si="56"/>
        <v>0.85</v>
      </c>
      <c r="Y98" s="11">
        <f>$C98/3600*$W98*($E98-$D98)/(Thermodynamics!$B$14-Thermodynamics!$E$21)</f>
        <v>0.28795141048626105</v>
      </c>
    </row>
    <row r="99" spans="1:25" x14ac:dyDescent="0.25">
      <c r="A99" s="12" t="s">
        <v>119</v>
      </c>
      <c r="B99" s="13">
        <v>48.87</v>
      </c>
      <c r="C99" s="13">
        <v>3.18</v>
      </c>
      <c r="D99" s="13">
        <v>6</v>
      </c>
      <c r="E99" s="13">
        <v>19.170000000000002</v>
      </c>
      <c r="F99" s="13">
        <f t="shared" si="38"/>
        <v>0</v>
      </c>
      <c r="G99" s="12">
        <f t="shared" si="39"/>
        <v>0</v>
      </c>
      <c r="H99" s="12">
        <f t="shared" si="40"/>
        <v>0</v>
      </c>
      <c r="I99" s="12">
        <f t="shared" si="41"/>
        <v>0</v>
      </c>
      <c r="J99" s="12">
        <f t="shared" si="42"/>
        <v>0</v>
      </c>
      <c r="K99" s="12">
        <f t="shared" si="43"/>
        <v>0</v>
      </c>
      <c r="L99" s="12">
        <f t="shared" si="44"/>
        <v>0</v>
      </c>
      <c r="M99" s="12">
        <f t="shared" si="45"/>
        <v>0</v>
      </c>
      <c r="N99" s="12">
        <f t="shared" si="46"/>
        <v>0</v>
      </c>
      <c r="O99" s="12">
        <f t="shared" si="47"/>
        <v>0</v>
      </c>
      <c r="P99" s="12">
        <f t="shared" si="48"/>
        <v>0</v>
      </c>
      <c r="Q99" s="12">
        <f t="shared" si="49"/>
        <v>0</v>
      </c>
      <c r="R99" s="12">
        <f t="shared" si="50"/>
        <v>0</v>
      </c>
      <c r="S99" s="12">
        <f t="shared" si="51"/>
        <v>0</v>
      </c>
      <c r="T99" s="12">
        <f t="shared" si="52"/>
        <v>0</v>
      </c>
      <c r="U99" s="12">
        <f t="shared" si="53"/>
        <v>0</v>
      </c>
      <c r="V99" s="12">
        <f t="shared" si="54"/>
        <v>0</v>
      </c>
      <c r="W99" s="11">
        <f t="shared" si="55"/>
        <v>4200.7994154811522</v>
      </c>
      <c r="X99" s="11">
        <f t="shared" si="56"/>
        <v>0.8833333333333333</v>
      </c>
      <c r="Y99" s="11">
        <f>$C99/3600*$W99*($E99-$D99)/(Thermodynamics!$B$14-Thermodynamics!$E$21)</f>
        <v>0.29801324503311261</v>
      </c>
    </row>
    <row r="100" spans="1:25" x14ac:dyDescent="0.25">
      <c r="A100" s="12" t="s">
        <v>118</v>
      </c>
      <c r="B100" s="13">
        <v>51.9</v>
      </c>
      <c r="C100" s="13">
        <v>3.41</v>
      </c>
      <c r="D100" s="13">
        <v>6</v>
      </c>
      <c r="E100" s="13">
        <v>19</v>
      </c>
      <c r="F100" s="13">
        <f t="shared" si="38"/>
        <v>0</v>
      </c>
      <c r="G100" s="12">
        <f t="shared" si="39"/>
        <v>0</v>
      </c>
      <c r="H100" s="12">
        <f t="shared" si="40"/>
        <v>0</v>
      </c>
      <c r="I100" s="12">
        <f t="shared" si="41"/>
        <v>0</v>
      </c>
      <c r="J100" s="12">
        <f t="shared" si="42"/>
        <v>0</v>
      </c>
      <c r="K100" s="12">
        <f t="shared" si="43"/>
        <v>0</v>
      </c>
      <c r="L100" s="12">
        <f t="shared" si="44"/>
        <v>0</v>
      </c>
      <c r="M100" s="12">
        <f t="shared" si="45"/>
        <v>0</v>
      </c>
      <c r="N100" s="12">
        <f t="shared" si="46"/>
        <v>0</v>
      </c>
      <c r="O100" s="12">
        <f t="shared" si="47"/>
        <v>0</v>
      </c>
      <c r="P100" s="12">
        <f t="shared" si="48"/>
        <v>0</v>
      </c>
      <c r="Q100" s="12">
        <f t="shared" si="49"/>
        <v>0</v>
      </c>
      <c r="R100" s="12">
        <f t="shared" si="50"/>
        <v>0</v>
      </c>
      <c r="S100" s="12">
        <f t="shared" si="51"/>
        <v>0</v>
      </c>
      <c r="T100" s="12">
        <f t="shared" si="52"/>
        <v>0</v>
      </c>
      <c r="U100" s="12">
        <f t="shared" si="53"/>
        <v>0</v>
      </c>
      <c r="V100" s="12">
        <f t="shared" si="54"/>
        <v>0</v>
      </c>
      <c r="W100" s="11">
        <f t="shared" si="55"/>
        <v>4214.7529889465368</v>
      </c>
      <c r="X100" s="11">
        <f t="shared" si="56"/>
        <v>0.94722222222222219</v>
      </c>
      <c r="Y100" s="11">
        <f>$C100/3600*$W100*($E100-$D100)/(Thermodynamics!$B$14-Thermodynamics!$E$21)</f>
        <v>0.31649043211005812</v>
      </c>
    </row>
    <row r="101" spans="1:25" x14ac:dyDescent="0.25">
      <c r="A101" s="12" t="s">
        <v>117</v>
      </c>
      <c r="B101" s="13">
        <v>44.58</v>
      </c>
      <c r="C101" s="13">
        <v>2.99</v>
      </c>
      <c r="D101" s="13">
        <v>6</v>
      </c>
      <c r="E101" s="13">
        <v>19</v>
      </c>
      <c r="F101" s="13">
        <f t="shared" si="38"/>
        <v>0</v>
      </c>
      <c r="G101" s="12">
        <f t="shared" si="39"/>
        <v>0</v>
      </c>
      <c r="H101" s="12">
        <f t="shared" si="40"/>
        <v>0</v>
      </c>
      <c r="I101" s="12">
        <f t="shared" si="41"/>
        <v>0</v>
      </c>
      <c r="J101" s="12">
        <f t="shared" si="42"/>
        <v>0</v>
      </c>
      <c r="K101" s="12">
        <f t="shared" si="43"/>
        <v>0</v>
      </c>
      <c r="L101" s="12">
        <f t="shared" si="44"/>
        <v>0</v>
      </c>
      <c r="M101" s="12">
        <f t="shared" si="45"/>
        <v>0</v>
      </c>
      <c r="N101" s="12">
        <f t="shared" si="46"/>
        <v>0</v>
      </c>
      <c r="O101" s="12">
        <f t="shared" si="47"/>
        <v>0</v>
      </c>
      <c r="P101" s="12">
        <f t="shared" si="48"/>
        <v>0</v>
      </c>
      <c r="Q101" s="12">
        <f t="shared" si="49"/>
        <v>0</v>
      </c>
      <c r="R101" s="12">
        <f t="shared" si="50"/>
        <v>0</v>
      </c>
      <c r="S101" s="12">
        <f t="shared" si="51"/>
        <v>0</v>
      </c>
      <c r="T101" s="12">
        <f t="shared" si="52"/>
        <v>0</v>
      </c>
      <c r="U101" s="12">
        <f t="shared" si="53"/>
        <v>0</v>
      </c>
      <c r="V101" s="12">
        <f t="shared" si="54"/>
        <v>0</v>
      </c>
      <c r="W101" s="11">
        <f t="shared" si="55"/>
        <v>4128.8397221507585</v>
      </c>
      <c r="X101" s="11">
        <f t="shared" si="56"/>
        <v>0.8305555555555556</v>
      </c>
      <c r="Y101" s="11">
        <f>$C101/3600*$W101*($E101-$D101)/(Thermodynamics!$B$14-Thermodynamics!$E$21)</f>
        <v>0.27185247521129852</v>
      </c>
    </row>
    <row r="102" spans="1:25" x14ac:dyDescent="0.25">
      <c r="A102" s="12" t="s">
        <v>116</v>
      </c>
      <c r="B102" s="13">
        <v>23.23</v>
      </c>
      <c r="C102" s="13">
        <v>1.71</v>
      </c>
      <c r="D102" s="13">
        <v>6</v>
      </c>
      <c r="E102" s="13">
        <v>18.170000000000002</v>
      </c>
      <c r="F102" s="13">
        <f t="shared" ref="F102:F133" si="57">IF($B102&gt;=AF$3, $B102-AF$3,0)</f>
        <v>0</v>
      </c>
      <c r="G102" s="12">
        <f t="shared" ref="G102:G133" si="58">IF($B102&gt;=AG$3, $B102-AG$3,0)</f>
        <v>0</v>
      </c>
      <c r="H102" s="12">
        <f t="shared" ref="H102:H133" si="59">IF($B102&gt;=AH$3, $B102-AH$3,0)</f>
        <v>0</v>
      </c>
      <c r="I102" s="12">
        <f t="shared" ref="I102:I133" si="60">IF($B102&gt;=AI$3, $B102-AI$3,0)</f>
        <v>0</v>
      </c>
      <c r="J102" s="12">
        <f t="shared" ref="J102:J133" si="61">IF($B102&gt;=AJ$3, $B102-AJ$3,0)</f>
        <v>0</v>
      </c>
      <c r="K102" s="12">
        <f t="shared" ref="K102:K133" si="62">IF($B102&gt;=AK$3, $B102-AK$3,0)</f>
        <v>0</v>
      </c>
      <c r="L102" s="12">
        <f t="shared" ref="L102:L133" si="63">IF($B102&gt;=AL$3, $B102-AL$3,0)</f>
        <v>0</v>
      </c>
      <c r="M102" s="12">
        <f t="shared" ref="M102:M133" si="64">IF($B102&gt;=AM$3, $B102-AM$3,0)</f>
        <v>0</v>
      </c>
      <c r="N102" s="12">
        <f t="shared" ref="N102:N133" si="65">IF($B102&gt;=AN$3, $B102-AN$3,0)</f>
        <v>0</v>
      </c>
      <c r="O102" s="12">
        <f t="shared" ref="O102:O133" si="66">IF($B102&gt;=AO$3, $B102-AO$3,0)</f>
        <v>0</v>
      </c>
      <c r="P102" s="12">
        <f t="shared" ref="P102:P133" si="67">IF($B102&gt;=AP$3, $B102-AP$3,0)</f>
        <v>0</v>
      </c>
      <c r="Q102" s="12">
        <f t="shared" ref="Q102:Q133" si="68">IF($B102&gt;=AQ$3, $B102-AQ$3,0)</f>
        <v>0</v>
      </c>
      <c r="R102" s="12">
        <f t="shared" ref="R102:R133" si="69">IF($B102&gt;=AR$3, $B102-AR$3,0)</f>
        <v>0</v>
      </c>
      <c r="S102" s="12">
        <f t="shared" ref="S102:S133" si="70">IF($B102&gt;=AS$3, $B102-AS$3,0)</f>
        <v>0</v>
      </c>
      <c r="T102" s="12">
        <f t="shared" ref="T102:T133" si="71">IF($B102&gt;=AT$3, $B102-AT$3,0)</f>
        <v>0</v>
      </c>
      <c r="U102" s="12">
        <f t="shared" ref="U102:U133" si="72">IF($B102&gt;=AU$3, $B102-AU$3,0)</f>
        <v>0</v>
      </c>
      <c r="V102" s="12">
        <f t="shared" ref="V102:V133" si="73">IF($B102&gt;=AV$3, $B102-AV$3,0)</f>
        <v>0</v>
      </c>
      <c r="W102" s="11">
        <f t="shared" ref="W102:W133" si="74">B102/C102/(E102-D102)*3600</f>
        <v>4018.5097089478008</v>
      </c>
      <c r="X102" s="11">
        <f t="shared" ref="X102:X133" si="75">$C102*$AC$2/3600</f>
        <v>0.47499999999999998</v>
      </c>
      <c r="Y102" s="11">
        <f>$C102/3600*$W102*($E102-$D102)/(Thermodynamics!$B$14-Thermodynamics!$E$21)</f>
        <v>0.14165843425658292</v>
      </c>
    </row>
    <row r="103" spans="1:25" x14ac:dyDescent="0.25">
      <c r="A103" s="12" t="s">
        <v>115</v>
      </c>
      <c r="B103" s="13">
        <v>33.119999999999997</v>
      </c>
      <c r="C103" s="13">
        <v>2.41</v>
      </c>
      <c r="D103" s="13">
        <v>6</v>
      </c>
      <c r="E103" s="13">
        <v>18</v>
      </c>
      <c r="F103" s="13">
        <f t="shared" si="57"/>
        <v>0</v>
      </c>
      <c r="G103" s="12">
        <f t="shared" si="58"/>
        <v>0</v>
      </c>
      <c r="H103" s="12">
        <f t="shared" si="59"/>
        <v>0</v>
      </c>
      <c r="I103" s="12">
        <f t="shared" si="60"/>
        <v>0</v>
      </c>
      <c r="J103" s="12">
        <f t="shared" si="61"/>
        <v>0</v>
      </c>
      <c r="K103" s="12">
        <f t="shared" si="62"/>
        <v>0</v>
      </c>
      <c r="L103" s="12">
        <f t="shared" si="63"/>
        <v>0</v>
      </c>
      <c r="M103" s="12">
        <f t="shared" si="64"/>
        <v>0</v>
      </c>
      <c r="N103" s="12">
        <f t="shared" si="65"/>
        <v>0</v>
      </c>
      <c r="O103" s="12">
        <f t="shared" si="66"/>
        <v>0</v>
      </c>
      <c r="P103" s="12">
        <f t="shared" si="67"/>
        <v>0</v>
      </c>
      <c r="Q103" s="12">
        <f t="shared" si="68"/>
        <v>0</v>
      </c>
      <c r="R103" s="12">
        <f t="shared" si="69"/>
        <v>0</v>
      </c>
      <c r="S103" s="12">
        <f t="shared" si="70"/>
        <v>0</v>
      </c>
      <c r="T103" s="12">
        <f t="shared" si="71"/>
        <v>0</v>
      </c>
      <c r="U103" s="12">
        <f t="shared" si="72"/>
        <v>0</v>
      </c>
      <c r="V103" s="12">
        <f t="shared" si="73"/>
        <v>0</v>
      </c>
      <c r="W103" s="11">
        <f t="shared" si="74"/>
        <v>4122.8215767634847</v>
      </c>
      <c r="X103" s="11">
        <f t="shared" si="75"/>
        <v>0.6694444444444444</v>
      </c>
      <c r="Y103" s="11">
        <f>$C103/3600*$W103*($E103-$D103)/(Thermodynamics!$B$14-Thermodynamics!$E$21)</f>
        <v>0.20196846072225677</v>
      </c>
    </row>
    <row r="104" spans="1:25" x14ac:dyDescent="0.25">
      <c r="A104" s="12" t="s">
        <v>114</v>
      </c>
      <c r="B104" s="13">
        <v>29.77</v>
      </c>
      <c r="C104" s="13">
        <v>1.91</v>
      </c>
      <c r="D104" s="13">
        <v>6</v>
      </c>
      <c r="E104" s="13">
        <v>18.329999999999998</v>
      </c>
      <c r="F104" s="13">
        <f t="shared" si="57"/>
        <v>0</v>
      </c>
      <c r="G104" s="12">
        <f t="shared" si="58"/>
        <v>0</v>
      </c>
      <c r="H104" s="12">
        <f t="shared" si="59"/>
        <v>0</v>
      </c>
      <c r="I104" s="12">
        <f t="shared" si="60"/>
        <v>0</v>
      </c>
      <c r="J104" s="12">
        <f t="shared" si="61"/>
        <v>0</v>
      </c>
      <c r="K104" s="12">
        <f t="shared" si="62"/>
        <v>0</v>
      </c>
      <c r="L104" s="12">
        <f t="shared" si="63"/>
        <v>0</v>
      </c>
      <c r="M104" s="12">
        <f t="shared" si="64"/>
        <v>0</v>
      </c>
      <c r="N104" s="12">
        <f t="shared" si="65"/>
        <v>0</v>
      </c>
      <c r="O104" s="12">
        <f t="shared" si="66"/>
        <v>0</v>
      </c>
      <c r="P104" s="12">
        <f t="shared" si="67"/>
        <v>0</v>
      </c>
      <c r="Q104" s="12">
        <f t="shared" si="68"/>
        <v>0</v>
      </c>
      <c r="R104" s="12">
        <f t="shared" si="69"/>
        <v>0</v>
      </c>
      <c r="S104" s="12">
        <f t="shared" si="70"/>
        <v>0</v>
      </c>
      <c r="T104" s="12">
        <f t="shared" si="71"/>
        <v>0</v>
      </c>
      <c r="U104" s="12">
        <f t="shared" si="72"/>
        <v>0</v>
      </c>
      <c r="V104" s="12">
        <f t="shared" si="73"/>
        <v>0</v>
      </c>
      <c r="W104" s="11">
        <f t="shared" si="74"/>
        <v>4550.7700538846648</v>
      </c>
      <c r="X104" s="11">
        <f t="shared" si="75"/>
        <v>0.53055555555555556</v>
      </c>
      <c r="Y104" s="11">
        <f>$C104/3600*$W104*($E104-$D104)/(Thermodynamics!$B$14-Thermodynamics!$E$21)</f>
        <v>0.18153988755137634</v>
      </c>
    </row>
    <row r="105" spans="1:25" x14ac:dyDescent="0.25">
      <c r="A105" s="12" t="s">
        <v>113</v>
      </c>
      <c r="B105" s="13">
        <v>35.57</v>
      </c>
      <c r="C105" s="13">
        <v>2.48</v>
      </c>
      <c r="D105" s="13">
        <v>6</v>
      </c>
      <c r="E105" s="13">
        <v>18.5</v>
      </c>
      <c r="F105" s="13">
        <f t="shared" si="57"/>
        <v>0</v>
      </c>
      <c r="G105" s="12">
        <f t="shared" si="58"/>
        <v>0</v>
      </c>
      <c r="H105" s="12">
        <f t="shared" si="59"/>
        <v>0</v>
      </c>
      <c r="I105" s="12">
        <f t="shared" si="60"/>
        <v>0</v>
      </c>
      <c r="J105" s="12">
        <f t="shared" si="61"/>
        <v>0</v>
      </c>
      <c r="K105" s="12">
        <f t="shared" si="62"/>
        <v>0</v>
      </c>
      <c r="L105" s="12">
        <f t="shared" si="63"/>
        <v>0</v>
      </c>
      <c r="M105" s="12">
        <f t="shared" si="64"/>
        <v>0</v>
      </c>
      <c r="N105" s="12">
        <f t="shared" si="65"/>
        <v>0</v>
      </c>
      <c r="O105" s="12">
        <f t="shared" si="66"/>
        <v>0</v>
      </c>
      <c r="P105" s="12">
        <f t="shared" si="67"/>
        <v>0</v>
      </c>
      <c r="Q105" s="12">
        <f t="shared" si="68"/>
        <v>0</v>
      </c>
      <c r="R105" s="12">
        <f t="shared" si="69"/>
        <v>0</v>
      </c>
      <c r="S105" s="12">
        <f t="shared" si="70"/>
        <v>0</v>
      </c>
      <c r="T105" s="12">
        <f t="shared" si="71"/>
        <v>0</v>
      </c>
      <c r="U105" s="12">
        <f t="shared" si="72"/>
        <v>0</v>
      </c>
      <c r="V105" s="12">
        <f t="shared" si="73"/>
        <v>0</v>
      </c>
      <c r="W105" s="11">
        <f t="shared" si="74"/>
        <v>4130.7096774193551</v>
      </c>
      <c r="X105" s="11">
        <f t="shared" si="75"/>
        <v>0.68888888888888888</v>
      </c>
      <c r="Y105" s="11">
        <f>$C105/3600*$W105*($E105-$D105)/(Thermodynamics!$B$14-Thermodynamics!$E$21)</f>
        <v>0.21690876050394547</v>
      </c>
    </row>
    <row r="106" spans="1:25" x14ac:dyDescent="0.25">
      <c r="A106" s="12" t="s">
        <v>112</v>
      </c>
      <c r="B106" s="13">
        <v>19.95</v>
      </c>
      <c r="C106" s="13">
        <v>1.45</v>
      </c>
      <c r="D106" s="13">
        <v>6</v>
      </c>
      <c r="E106" s="13">
        <v>18.5</v>
      </c>
      <c r="F106" s="13">
        <f t="shared" si="57"/>
        <v>0</v>
      </c>
      <c r="G106" s="12">
        <f t="shared" si="58"/>
        <v>0</v>
      </c>
      <c r="H106" s="12">
        <f t="shared" si="59"/>
        <v>0</v>
      </c>
      <c r="I106" s="12">
        <f t="shared" si="60"/>
        <v>0</v>
      </c>
      <c r="J106" s="12">
        <f t="shared" si="61"/>
        <v>0</v>
      </c>
      <c r="K106" s="12">
        <f t="shared" si="62"/>
        <v>0</v>
      </c>
      <c r="L106" s="12">
        <f t="shared" si="63"/>
        <v>0</v>
      </c>
      <c r="M106" s="12">
        <f t="shared" si="64"/>
        <v>0</v>
      </c>
      <c r="N106" s="12">
        <f t="shared" si="65"/>
        <v>0</v>
      </c>
      <c r="O106" s="12">
        <f t="shared" si="66"/>
        <v>0</v>
      </c>
      <c r="P106" s="12">
        <f t="shared" si="67"/>
        <v>0</v>
      </c>
      <c r="Q106" s="12">
        <f t="shared" si="68"/>
        <v>0</v>
      </c>
      <c r="R106" s="12">
        <f t="shared" si="69"/>
        <v>0</v>
      </c>
      <c r="S106" s="12">
        <f t="shared" si="70"/>
        <v>0</v>
      </c>
      <c r="T106" s="12">
        <f t="shared" si="71"/>
        <v>0</v>
      </c>
      <c r="U106" s="12">
        <f t="shared" si="72"/>
        <v>0</v>
      </c>
      <c r="V106" s="12">
        <f t="shared" si="73"/>
        <v>0</v>
      </c>
      <c r="W106" s="11">
        <f t="shared" si="74"/>
        <v>3962.4827586206902</v>
      </c>
      <c r="X106" s="11">
        <f t="shared" si="75"/>
        <v>0.40277777777777779</v>
      </c>
      <c r="Y106" s="11">
        <f>$C106/3600*$W106*($E106-$D106)/(Thermodynamics!$B$14-Thermodynamics!$E$21)</f>
        <v>0.12165672679375071</v>
      </c>
    </row>
    <row r="107" spans="1:25" x14ac:dyDescent="0.25">
      <c r="A107" s="12" t="s">
        <v>111</v>
      </c>
      <c r="B107" s="13">
        <v>41.4</v>
      </c>
      <c r="C107" s="13">
        <v>2.83</v>
      </c>
      <c r="D107" s="13">
        <v>5.83</v>
      </c>
      <c r="E107" s="13">
        <v>18.5</v>
      </c>
      <c r="F107" s="13">
        <f t="shared" si="57"/>
        <v>0</v>
      </c>
      <c r="G107" s="12">
        <f t="shared" si="58"/>
        <v>0</v>
      </c>
      <c r="H107" s="12">
        <f t="shared" si="59"/>
        <v>0</v>
      </c>
      <c r="I107" s="12">
        <f t="shared" si="60"/>
        <v>0</v>
      </c>
      <c r="J107" s="12">
        <f t="shared" si="61"/>
        <v>0</v>
      </c>
      <c r="K107" s="12">
        <f t="shared" si="62"/>
        <v>0</v>
      </c>
      <c r="L107" s="12">
        <f t="shared" si="63"/>
        <v>0</v>
      </c>
      <c r="M107" s="12">
        <f t="shared" si="64"/>
        <v>0</v>
      </c>
      <c r="N107" s="12">
        <f t="shared" si="65"/>
        <v>0</v>
      </c>
      <c r="O107" s="12">
        <f t="shared" si="66"/>
        <v>0</v>
      </c>
      <c r="P107" s="12">
        <f t="shared" si="67"/>
        <v>0</v>
      </c>
      <c r="Q107" s="12">
        <f t="shared" si="68"/>
        <v>0</v>
      </c>
      <c r="R107" s="12">
        <f t="shared" si="69"/>
        <v>0</v>
      </c>
      <c r="S107" s="12">
        <f t="shared" si="70"/>
        <v>0</v>
      </c>
      <c r="T107" s="12">
        <f t="shared" si="71"/>
        <v>0</v>
      </c>
      <c r="U107" s="12">
        <f t="shared" si="72"/>
        <v>0</v>
      </c>
      <c r="V107" s="12">
        <f t="shared" si="73"/>
        <v>0</v>
      </c>
      <c r="W107" s="11">
        <f t="shared" si="74"/>
        <v>4156.6149135014675</v>
      </c>
      <c r="X107" s="11">
        <f t="shared" si="75"/>
        <v>0.78611111111111109</v>
      </c>
      <c r="Y107" s="11">
        <f>$C107/3600*$W107*($E107-$D107)/(Thermodynamics!$B$14-Thermodynamics!$E$21)</f>
        <v>0.25246057590282095</v>
      </c>
    </row>
    <row r="108" spans="1:25" x14ac:dyDescent="0.25">
      <c r="A108" s="12" t="s">
        <v>110</v>
      </c>
      <c r="B108" s="13">
        <v>28.78</v>
      </c>
      <c r="C108" s="13">
        <v>1.97</v>
      </c>
      <c r="D108" s="13">
        <v>4.83</v>
      </c>
      <c r="E108" s="13">
        <v>17.670000000000002</v>
      </c>
      <c r="F108" s="13">
        <f t="shared" si="57"/>
        <v>0</v>
      </c>
      <c r="G108" s="12">
        <f t="shared" si="58"/>
        <v>0</v>
      </c>
      <c r="H108" s="12">
        <f t="shared" si="59"/>
        <v>0</v>
      </c>
      <c r="I108" s="12">
        <f t="shared" si="60"/>
        <v>0</v>
      </c>
      <c r="J108" s="12">
        <f t="shared" si="61"/>
        <v>0</v>
      </c>
      <c r="K108" s="12">
        <f t="shared" si="62"/>
        <v>0</v>
      </c>
      <c r="L108" s="12">
        <f t="shared" si="63"/>
        <v>0</v>
      </c>
      <c r="M108" s="12">
        <f t="shared" si="64"/>
        <v>0</v>
      </c>
      <c r="N108" s="12">
        <f t="shared" si="65"/>
        <v>0</v>
      </c>
      <c r="O108" s="12">
        <f t="shared" si="66"/>
        <v>0</v>
      </c>
      <c r="P108" s="12">
        <f t="shared" si="67"/>
        <v>0</v>
      </c>
      <c r="Q108" s="12">
        <f t="shared" si="68"/>
        <v>0</v>
      </c>
      <c r="R108" s="12">
        <f t="shared" si="69"/>
        <v>0</v>
      </c>
      <c r="S108" s="12">
        <f t="shared" si="70"/>
        <v>0</v>
      </c>
      <c r="T108" s="12">
        <f t="shared" si="71"/>
        <v>0</v>
      </c>
      <c r="U108" s="12">
        <f t="shared" si="72"/>
        <v>0</v>
      </c>
      <c r="V108" s="12">
        <f t="shared" si="73"/>
        <v>0</v>
      </c>
      <c r="W108" s="11">
        <f t="shared" si="74"/>
        <v>4096.0197352815594</v>
      </c>
      <c r="X108" s="11">
        <f t="shared" si="75"/>
        <v>0.54722222222222228</v>
      </c>
      <c r="Y108" s="11">
        <f>$C108/3600*$W108*($E108-$D108)/(Thermodynamics!$B$14-Thermodynamics!$E$21)</f>
        <v>0.17550278682326539</v>
      </c>
    </row>
    <row r="109" spans="1:25" x14ac:dyDescent="0.25">
      <c r="A109" s="12" t="s">
        <v>109</v>
      </c>
      <c r="B109" s="13">
        <v>48.27</v>
      </c>
      <c r="C109" s="13">
        <v>2.96</v>
      </c>
      <c r="D109" s="13">
        <v>4</v>
      </c>
      <c r="E109" s="13">
        <v>18.329999999999998</v>
      </c>
      <c r="F109" s="13">
        <f t="shared" si="57"/>
        <v>0</v>
      </c>
      <c r="G109" s="12">
        <f t="shared" si="58"/>
        <v>0</v>
      </c>
      <c r="H109" s="12">
        <f t="shared" si="59"/>
        <v>0</v>
      </c>
      <c r="I109" s="12">
        <f t="shared" si="60"/>
        <v>0</v>
      </c>
      <c r="J109" s="12">
        <f t="shared" si="61"/>
        <v>0</v>
      </c>
      <c r="K109" s="12">
        <f t="shared" si="62"/>
        <v>0</v>
      </c>
      <c r="L109" s="12">
        <f t="shared" si="63"/>
        <v>0</v>
      </c>
      <c r="M109" s="12">
        <f t="shared" si="64"/>
        <v>0</v>
      </c>
      <c r="N109" s="12">
        <f t="shared" si="65"/>
        <v>0</v>
      </c>
      <c r="O109" s="12">
        <f t="shared" si="66"/>
        <v>0</v>
      </c>
      <c r="P109" s="12">
        <f t="shared" si="67"/>
        <v>0</v>
      </c>
      <c r="Q109" s="12">
        <f t="shared" si="68"/>
        <v>0</v>
      </c>
      <c r="R109" s="12">
        <f t="shared" si="69"/>
        <v>0</v>
      </c>
      <c r="S109" s="12">
        <f t="shared" si="70"/>
        <v>0</v>
      </c>
      <c r="T109" s="12">
        <f t="shared" si="71"/>
        <v>0</v>
      </c>
      <c r="U109" s="12">
        <f t="shared" si="72"/>
        <v>0</v>
      </c>
      <c r="V109" s="12">
        <f t="shared" si="73"/>
        <v>0</v>
      </c>
      <c r="W109" s="11">
        <f t="shared" si="74"/>
        <v>4096.7729767450646</v>
      </c>
      <c r="X109" s="11">
        <f t="shared" si="75"/>
        <v>0.82222222222222219</v>
      </c>
      <c r="Y109" s="11">
        <f>$C109/3600*$W109*($E109-$D109)/(Thermodynamics!$B$14-Thermodynamics!$E$21)</f>
        <v>0.29435439610698483</v>
      </c>
    </row>
    <row r="110" spans="1:25" x14ac:dyDescent="0.25">
      <c r="A110" s="12" t="s">
        <v>108</v>
      </c>
      <c r="B110" s="13">
        <v>48.97</v>
      </c>
      <c r="C110" s="13">
        <v>2.91</v>
      </c>
      <c r="D110" s="13">
        <v>4</v>
      </c>
      <c r="E110" s="13">
        <v>18.829999999999998</v>
      </c>
      <c r="F110" s="13">
        <f t="shared" si="57"/>
        <v>0</v>
      </c>
      <c r="G110" s="12">
        <f t="shared" si="58"/>
        <v>0</v>
      </c>
      <c r="H110" s="12">
        <f t="shared" si="59"/>
        <v>0</v>
      </c>
      <c r="I110" s="12">
        <f t="shared" si="60"/>
        <v>0</v>
      </c>
      <c r="J110" s="12">
        <f t="shared" si="61"/>
        <v>0</v>
      </c>
      <c r="K110" s="12">
        <f t="shared" si="62"/>
        <v>0</v>
      </c>
      <c r="L110" s="12">
        <f t="shared" si="63"/>
        <v>0</v>
      </c>
      <c r="M110" s="12">
        <f t="shared" si="64"/>
        <v>0</v>
      </c>
      <c r="N110" s="12">
        <f t="shared" si="65"/>
        <v>0</v>
      </c>
      <c r="O110" s="12">
        <f t="shared" si="66"/>
        <v>0</v>
      </c>
      <c r="P110" s="12">
        <f t="shared" si="67"/>
        <v>0</v>
      </c>
      <c r="Q110" s="12">
        <f t="shared" si="68"/>
        <v>0</v>
      </c>
      <c r="R110" s="12">
        <f t="shared" si="69"/>
        <v>0</v>
      </c>
      <c r="S110" s="12">
        <f t="shared" si="70"/>
        <v>0</v>
      </c>
      <c r="T110" s="12">
        <f t="shared" si="71"/>
        <v>0</v>
      </c>
      <c r="U110" s="12">
        <f t="shared" si="72"/>
        <v>0</v>
      </c>
      <c r="V110" s="12">
        <f t="shared" si="73"/>
        <v>0</v>
      </c>
      <c r="W110" s="11">
        <f t="shared" si="74"/>
        <v>4085.0602359385753</v>
      </c>
      <c r="X110" s="11">
        <f t="shared" si="75"/>
        <v>0.80833333333333335</v>
      </c>
      <c r="Y110" s="11">
        <f>$C110/3600*$W110*($E110-$D110)/(Thermodynamics!$B$14-Thermodynamics!$E$21)</f>
        <v>0.29862305318746718</v>
      </c>
    </row>
    <row r="111" spans="1:25" x14ac:dyDescent="0.25">
      <c r="A111" s="12" t="s">
        <v>107</v>
      </c>
      <c r="B111" s="13">
        <v>54.12</v>
      </c>
      <c r="C111" s="13">
        <v>3.21</v>
      </c>
      <c r="D111" s="13">
        <v>4</v>
      </c>
      <c r="E111" s="13">
        <v>18.670000000000002</v>
      </c>
      <c r="F111" s="13">
        <f t="shared" si="57"/>
        <v>0</v>
      </c>
      <c r="G111" s="12">
        <f t="shared" si="58"/>
        <v>0</v>
      </c>
      <c r="H111" s="12">
        <f t="shared" si="59"/>
        <v>0</v>
      </c>
      <c r="I111" s="12">
        <f t="shared" si="60"/>
        <v>0</v>
      </c>
      <c r="J111" s="12">
        <f t="shared" si="61"/>
        <v>0</v>
      </c>
      <c r="K111" s="12">
        <f t="shared" si="62"/>
        <v>0</v>
      </c>
      <c r="L111" s="12">
        <f t="shared" si="63"/>
        <v>0</v>
      </c>
      <c r="M111" s="12">
        <f t="shared" si="64"/>
        <v>0</v>
      </c>
      <c r="N111" s="12">
        <f t="shared" si="65"/>
        <v>0</v>
      </c>
      <c r="O111" s="12">
        <f t="shared" si="66"/>
        <v>0</v>
      </c>
      <c r="P111" s="12">
        <f t="shared" si="67"/>
        <v>0</v>
      </c>
      <c r="Q111" s="12">
        <f t="shared" si="68"/>
        <v>0</v>
      </c>
      <c r="R111" s="12">
        <f t="shared" si="69"/>
        <v>0</v>
      </c>
      <c r="S111" s="12">
        <f t="shared" si="70"/>
        <v>0</v>
      </c>
      <c r="T111" s="12">
        <f t="shared" si="71"/>
        <v>0</v>
      </c>
      <c r="U111" s="12">
        <f t="shared" si="72"/>
        <v>0</v>
      </c>
      <c r="V111" s="12">
        <f t="shared" si="73"/>
        <v>0</v>
      </c>
      <c r="W111" s="11">
        <f t="shared" si="74"/>
        <v>4137.3774439539002</v>
      </c>
      <c r="X111" s="11">
        <f t="shared" si="75"/>
        <v>0.89166666666666672</v>
      </c>
      <c r="Y111" s="11">
        <f>$C111/3600*$W111*($E111-$D111)/(Thermodynamics!$B$14-Thermodynamics!$E$21)</f>
        <v>0.33002817313673111</v>
      </c>
    </row>
    <row r="112" spans="1:25" x14ac:dyDescent="0.25">
      <c r="A112" s="12" t="s">
        <v>106</v>
      </c>
      <c r="B112" s="13">
        <v>60.48</v>
      </c>
      <c r="C112" s="13">
        <v>3.59</v>
      </c>
      <c r="D112" s="13">
        <v>4</v>
      </c>
      <c r="E112" s="13">
        <v>18.670000000000002</v>
      </c>
      <c r="F112" s="13">
        <f t="shared" si="57"/>
        <v>0</v>
      </c>
      <c r="G112" s="12">
        <f t="shared" si="58"/>
        <v>0</v>
      </c>
      <c r="H112" s="12">
        <f t="shared" si="59"/>
        <v>0</v>
      </c>
      <c r="I112" s="12">
        <f t="shared" si="60"/>
        <v>0</v>
      </c>
      <c r="J112" s="12">
        <f t="shared" si="61"/>
        <v>0</v>
      </c>
      <c r="K112" s="12">
        <f t="shared" si="62"/>
        <v>0</v>
      </c>
      <c r="L112" s="12">
        <f t="shared" si="63"/>
        <v>0</v>
      </c>
      <c r="M112" s="12">
        <f t="shared" si="64"/>
        <v>0</v>
      </c>
      <c r="N112" s="12">
        <f t="shared" si="65"/>
        <v>0</v>
      </c>
      <c r="O112" s="12">
        <f t="shared" si="66"/>
        <v>0</v>
      </c>
      <c r="P112" s="12">
        <f t="shared" si="67"/>
        <v>0</v>
      </c>
      <c r="Q112" s="12">
        <f t="shared" si="68"/>
        <v>0</v>
      </c>
      <c r="R112" s="12">
        <f t="shared" si="69"/>
        <v>0</v>
      </c>
      <c r="S112" s="12">
        <f t="shared" si="70"/>
        <v>0</v>
      </c>
      <c r="T112" s="12">
        <f t="shared" si="71"/>
        <v>0</v>
      </c>
      <c r="U112" s="12">
        <f t="shared" si="72"/>
        <v>0</v>
      </c>
      <c r="V112" s="12">
        <f t="shared" si="73"/>
        <v>0</v>
      </c>
      <c r="W112" s="11">
        <f t="shared" si="74"/>
        <v>4134.1832288053047</v>
      </c>
      <c r="X112" s="11">
        <f t="shared" si="75"/>
        <v>0.99722222222222223</v>
      </c>
      <c r="Y112" s="11">
        <f>$C112/3600*$W112*($E112-$D112)/(Thermodynamics!$B$14-Thermodynamics!$E$21)</f>
        <v>0.36881197175368641</v>
      </c>
    </row>
    <row r="113" spans="1:25" x14ac:dyDescent="0.25">
      <c r="A113" s="12" t="s">
        <v>105</v>
      </c>
      <c r="B113" s="13">
        <v>85.53</v>
      </c>
      <c r="C113" s="13">
        <v>6.19</v>
      </c>
      <c r="D113" s="13">
        <v>4</v>
      </c>
      <c r="E113" s="13">
        <v>15.83</v>
      </c>
      <c r="F113" s="13">
        <f t="shared" si="57"/>
        <v>0</v>
      </c>
      <c r="G113" s="12">
        <f t="shared" si="58"/>
        <v>0</v>
      </c>
      <c r="H113" s="12">
        <f t="shared" si="59"/>
        <v>0</v>
      </c>
      <c r="I113" s="12">
        <f t="shared" si="60"/>
        <v>0</v>
      </c>
      <c r="J113" s="12">
        <f t="shared" si="61"/>
        <v>0</v>
      </c>
      <c r="K113" s="12">
        <f t="shared" si="62"/>
        <v>0</v>
      </c>
      <c r="L113" s="12">
        <f t="shared" si="63"/>
        <v>0</v>
      </c>
      <c r="M113" s="12">
        <f t="shared" si="64"/>
        <v>0</v>
      </c>
      <c r="N113" s="12">
        <f t="shared" si="65"/>
        <v>0</v>
      </c>
      <c r="O113" s="12">
        <f t="shared" si="66"/>
        <v>0</v>
      </c>
      <c r="P113" s="12">
        <f t="shared" si="67"/>
        <v>0</v>
      </c>
      <c r="Q113" s="12">
        <f t="shared" si="68"/>
        <v>0</v>
      </c>
      <c r="R113" s="12">
        <f t="shared" si="69"/>
        <v>0</v>
      </c>
      <c r="S113" s="12">
        <f t="shared" si="70"/>
        <v>0</v>
      </c>
      <c r="T113" s="12">
        <f t="shared" si="71"/>
        <v>0</v>
      </c>
      <c r="U113" s="12">
        <f t="shared" si="72"/>
        <v>0</v>
      </c>
      <c r="V113" s="12">
        <f t="shared" si="73"/>
        <v>0</v>
      </c>
      <c r="W113" s="11">
        <f t="shared" si="74"/>
        <v>4204.8022811040082</v>
      </c>
      <c r="X113" s="11">
        <f t="shared" si="75"/>
        <v>1.7194444444444446</v>
      </c>
      <c r="Y113" s="11">
        <f>$C113/3600*$W113*($E113-$D113)/(Thermodynamics!$B$14-Thermodynamics!$E$21)</f>
        <v>0.52156891441952369</v>
      </c>
    </row>
    <row r="114" spans="1:25" x14ac:dyDescent="0.25">
      <c r="A114" s="12" t="s">
        <v>104</v>
      </c>
      <c r="B114" s="13">
        <v>75.97</v>
      </c>
      <c r="C114" s="13">
        <v>5.94</v>
      </c>
      <c r="D114" s="13">
        <v>4</v>
      </c>
      <c r="E114" s="13">
        <v>15</v>
      </c>
      <c r="F114" s="13">
        <f t="shared" si="57"/>
        <v>0</v>
      </c>
      <c r="G114" s="12">
        <f t="shared" si="58"/>
        <v>0</v>
      </c>
      <c r="H114" s="12">
        <f t="shared" si="59"/>
        <v>0</v>
      </c>
      <c r="I114" s="12">
        <f t="shared" si="60"/>
        <v>0</v>
      </c>
      <c r="J114" s="12">
        <f t="shared" si="61"/>
        <v>0</v>
      </c>
      <c r="K114" s="12">
        <f t="shared" si="62"/>
        <v>0</v>
      </c>
      <c r="L114" s="12">
        <f t="shared" si="63"/>
        <v>0</v>
      </c>
      <c r="M114" s="12">
        <f t="shared" si="64"/>
        <v>0</v>
      </c>
      <c r="N114" s="12">
        <f t="shared" si="65"/>
        <v>0</v>
      </c>
      <c r="O114" s="12">
        <f t="shared" si="66"/>
        <v>0</v>
      </c>
      <c r="P114" s="12">
        <f t="shared" si="67"/>
        <v>0</v>
      </c>
      <c r="Q114" s="12">
        <f t="shared" si="68"/>
        <v>0</v>
      </c>
      <c r="R114" s="12">
        <f t="shared" si="69"/>
        <v>0</v>
      </c>
      <c r="S114" s="12">
        <f t="shared" si="70"/>
        <v>0</v>
      </c>
      <c r="T114" s="12">
        <f t="shared" si="71"/>
        <v>0</v>
      </c>
      <c r="U114" s="12">
        <f t="shared" si="72"/>
        <v>0</v>
      </c>
      <c r="V114" s="12">
        <f t="shared" si="73"/>
        <v>0</v>
      </c>
      <c r="W114" s="11">
        <f t="shared" si="74"/>
        <v>4185.674931129477</v>
      </c>
      <c r="X114" s="11">
        <f t="shared" si="75"/>
        <v>1.65</v>
      </c>
      <c r="Y114" s="11">
        <f>$C114/3600*$W114*($E114-$D114)/(Thermodynamics!$B$14-Thermodynamics!$E$21)</f>
        <v>0.46327125486322013</v>
      </c>
    </row>
    <row r="115" spans="1:25" x14ac:dyDescent="0.25">
      <c r="A115" s="12" t="s">
        <v>103</v>
      </c>
      <c r="B115" s="13">
        <v>79.95</v>
      </c>
      <c r="C115" s="13">
        <v>6.16</v>
      </c>
      <c r="D115" s="13">
        <v>4</v>
      </c>
      <c r="E115" s="13">
        <v>15</v>
      </c>
      <c r="F115" s="13">
        <f t="shared" si="57"/>
        <v>0</v>
      </c>
      <c r="G115" s="12">
        <f t="shared" si="58"/>
        <v>0</v>
      </c>
      <c r="H115" s="12">
        <f t="shared" si="59"/>
        <v>0</v>
      </c>
      <c r="I115" s="12">
        <f t="shared" si="60"/>
        <v>0</v>
      </c>
      <c r="J115" s="12">
        <f t="shared" si="61"/>
        <v>0</v>
      </c>
      <c r="K115" s="12">
        <f t="shared" si="62"/>
        <v>0</v>
      </c>
      <c r="L115" s="12">
        <f t="shared" si="63"/>
        <v>0</v>
      </c>
      <c r="M115" s="12">
        <f t="shared" si="64"/>
        <v>0</v>
      </c>
      <c r="N115" s="12">
        <f t="shared" si="65"/>
        <v>0</v>
      </c>
      <c r="O115" s="12">
        <f t="shared" si="66"/>
        <v>0</v>
      </c>
      <c r="P115" s="12">
        <f t="shared" si="67"/>
        <v>0</v>
      </c>
      <c r="Q115" s="12">
        <f t="shared" si="68"/>
        <v>0</v>
      </c>
      <c r="R115" s="12">
        <f t="shared" si="69"/>
        <v>0</v>
      </c>
      <c r="S115" s="12">
        <f t="shared" si="70"/>
        <v>0</v>
      </c>
      <c r="T115" s="12">
        <f t="shared" si="71"/>
        <v>0</v>
      </c>
      <c r="U115" s="12">
        <f t="shared" si="72"/>
        <v>0</v>
      </c>
      <c r="V115" s="12">
        <f t="shared" si="73"/>
        <v>0</v>
      </c>
      <c r="W115" s="11">
        <f t="shared" si="74"/>
        <v>4247.6387249114523</v>
      </c>
      <c r="X115" s="11">
        <f t="shared" si="75"/>
        <v>1.711111111111111</v>
      </c>
      <c r="Y115" s="11">
        <f>$C115/3600*$W115*($E115-$D115)/(Thermodynamics!$B$14-Thermodynamics!$E$21)</f>
        <v>0.48754161940653473</v>
      </c>
    </row>
    <row r="116" spans="1:25" x14ac:dyDescent="0.25">
      <c r="A116" s="12" t="s">
        <v>102</v>
      </c>
      <c r="B116" s="13">
        <v>77.400000000000006</v>
      </c>
      <c r="C116" s="13">
        <v>6.02</v>
      </c>
      <c r="D116" s="13">
        <v>4</v>
      </c>
      <c r="E116" s="13">
        <v>15</v>
      </c>
      <c r="F116" s="13">
        <f t="shared" si="57"/>
        <v>0</v>
      </c>
      <c r="G116" s="12">
        <f t="shared" si="58"/>
        <v>0</v>
      </c>
      <c r="H116" s="12">
        <f t="shared" si="59"/>
        <v>0</v>
      </c>
      <c r="I116" s="12">
        <f t="shared" si="60"/>
        <v>0</v>
      </c>
      <c r="J116" s="12">
        <f t="shared" si="61"/>
        <v>0</v>
      </c>
      <c r="K116" s="12">
        <f t="shared" si="62"/>
        <v>0</v>
      </c>
      <c r="L116" s="12">
        <f t="shared" si="63"/>
        <v>0</v>
      </c>
      <c r="M116" s="12">
        <f t="shared" si="64"/>
        <v>0</v>
      </c>
      <c r="N116" s="12">
        <f t="shared" si="65"/>
        <v>0</v>
      </c>
      <c r="O116" s="12">
        <f t="shared" si="66"/>
        <v>0</v>
      </c>
      <c r="P116" s="12">
        <f t="shared" si="67"/>
        <v>0</v>
      </c>
      <c r="Q116" s="12">
        <f t="shared" si="68"/>
        <v>0</v>
      </c>
      <c r="R116" s="12">
        <f t="shared" si="69"/>
        <v>0</v>
      </c>
      <c r="S116" s="12">
        <f t="shared" si="70"/>
        <v>0</v>
      </c>
      <c r="T116" s="12">
        <f t="shared" si="71"/>
        <v>0</v>
      </c>
      <c r="U116" s="12">
        <f t="shared" si="72"/>
        <v>0</v>
      </c>
      <c r="V116" s="12">
        <f t="shared" si="73"/>
        <v>0</v>
      </c>
      <c r="W116" s="11">
        <f t="shared" si="74"/>
        <v>4207.7922077922085</v>
      </c>
      <c r="X116" s="11">
        <f t="shared" si="75"/>
        <v>1.6722222222222223</v>
      </c>
      <c r="Y116" s="11">
        <f>$C116/3600*$W116*($E116-$D116)/(Thermodynamics!$B$14-Thermodynamics!$E$21)</f>
        <v>0.47199151147049145</v>
      </c>
    </row>
    <row r="117" spans="1:25" x14ac:dyDescent="0.25">
      <c r="A117" s="12" t="s">
        <v>101</v>
      </c>
      <c r="B117" s="13">
        <v>84.12</v>
      </c>
      <c r="C117" s="13">
        <v>6.38</v>
      </c>
      <c r="D117" s="13">
        <v>4</v>
      </c>
      <c r="E117" s="13">
        <v>15</v>
      </c>
      <c r="F117" s="13">
        <f t="shared" si="57"/>
        <v>0</v>
      </c>
      <c r="G117" s="12">
        <f t="shared" si="58"/>
        <v>0</v>
      </c>
      <c r="H117" s="12">
        <f t="shared" si="59"/>
        <v>0</v>
      </c>
      <c r="I117" s="12">
        <f t="shared" si="60"/>
        <v>0</v>
      </c>
      <c r="J117" s="12">
        <f t="shared" si="61"/>
        <v>0</v>
      </c>
      <c r="K117" s="12">
        <f t="shared" si="62"/>
        <v>0</v>
      </c>
      <c r="L117" s="12">
        <f t="shared" si="63"/>
        <v>0</v>
      </c>
      <c r="M117" s="12">
        <f t="shared" si="64"/>
        <v>0</v>
      </c>
      <c r="N117" s="12">
        <f t="shared" si="65"/>
        <v>0</v>
      </c>
      <c r="O117" s="12">
        <f t="shared" si="66"/>
        <v>0</v>
      </c>
      <c r="P117" s="12">
        <f t="shared" si="67"/>
        <v>0</v>
      </c>
      <c r="Q117" s="12">
        <f t="shared" si="68"/>
        <v>0</v>
      </c>
      <c r="R117" s="12">
        <f t="shared" si="69"/>
        <v>0</v>
      </c>
      <c r="S117" s="12">
        <f t="shared" si="70"/>
        <v>0</v>
      </c>
      <c r="T117" s="12">
        <f t="shared" si="71"/>
        <v>0</v>
      </c>
      <c r="U117" s="12">
        <f t="shared" si="72"/>
        <v>0</v>
      </c>
      <c r="V117" s="12">
        <f t="shared" si="73"/>
        <v>0</v>
      </c>
      <c r="W117" s="11">
        <f t="shared" si="74"/>
        <v>4315.0755200911944</v>
      </c>
      <c r="X117" s="11">
        <f t="shared" si="75"/>
        <v>1.7722222222222221</v>
      </c>
      <c r="Y117" s="11">
        <f>$C117/3600*$W117*($E117-$D117)/(Thermodynamics!$B$14-Thermodynamics!$E$21)</f>
        <v>0.51297061944312328</v>
      </c>
    </row>
    <row r="118" spans="1:25" x14ac:dyDescent="0.25">
      <c r="A118" s="12" t="s">
        <v>100</v>
      </c>
      <c r="B118" s="13">
        <v>61.58</v>
      </c>
      <c r="C118" s="13">
        <v>5.0599999999999996</v>
      </c>
      <c r="D118" s="13">
        <v>4</v>
      </c>
      <c r="E118" s="13">
        <v>14.5</v>
      </c>
      <c r="F118" s="13">
        <f t="shared" si="57"/>
        <v>0</v>
      </c>
      <c r="G118" s="12">
        <f t="shared" si="58"/>
        <v>0</v>
      </c>
      <c r="H118" s="12">
        <f t="shared" si="59"/>
        <v>0</v>
      </c>
      <c r="I118" s="12">
        <f t="shared" si="60"/>
        <v>0</v>
      </c>
      <c r="J118" s="12">
        <f t="shared" si="61"/>
        <v>0</v>
      </c>
      <c r="K118" s="12">
        <f t="shared" si="62"/>
        <v>0</v>
      </c>
      <c r="L118" s="12">
        <f t="shared" si="63"/>
        <v>0</v>
      </c>
      <c r="M118" s="12">
        <f t="shared" si="64"/>
        <v>0</v>
      </c>
      <c r="N118" s="12">
        <f t="shared" si="65"/>
        <v>0</v>
      </c>
      <c r="O118" s="12">
        <f t="shared" si="66"/>
        <v>0</v>
      </c>
      <c r="P118" s="12">
        <f t="shared" si="67"/>
        <v>0</v>
      </c>
      <c r="Q118" s="12">
        <f t="shared" si="68"/>
        <v>0</v>
      </c>
      <c r="R118" s="12">
        <f t="shared" si="69"/>
        <v>0</v>
      </c>
      <c r="S118" s="12">
        <f t="shared" si="70"/>
        <v>0</v>
      </c>
      <c r="T118" s="12">
        <f t="shared" si="71"/>
        <v>0</v>
      </c>
      <c r="U118" s="12">
        <f t="shared" si="72"/>
        <v>0</v>
      </c>
      <c r="V118" s="12">
        <f t="shared" si="73"/>
        <v>0</v>
      </c>
      <c r="W118" s="11">
        <f t="shared" si="74"/>
        <v>4172.5578769057029</v>
      </c>
      <c r="X118" s="11">
        <f t="shared" si="75"/>
        <v>1.4055555555555554</v>
      </c>
      <c r="Y118" s="11">
        <f>$C118/3600*$W118*($E118-$D118)/(Thermodynamics!$B$14-Thermodynamics!$E$21)</f>
        <v>0.37551986145158728</v>
      </c>
    </row>
    <row r="119" spans="1:25" x14ac:dyDescent="0.25">
      <c r="A119" s="12" t="s">
        <v>99</v>
      </c>
      <c r="B119" s="13">
        <v>63.67</v>
      </c>
      <c r="C119" s="13">
        <v>5.21</v>
      </c>
      <c r="D119" s="13">
        <v>4</v>
      </c>
      <c r="E119" s="13">
        <v>14.33</v>
      </c>
      <c r="F119" s="13">
        <f t="shared" si="57"/>
        <v>0</v>
      </c>
      <c r="G119" s="12">
        <f t="shared" si="58"/>
        <v>0</v>
      </c>
      <c r="H119" s="12">
        <f t="shared" si="59"/>
        <v>0</v>
      </c>
      <c r="I119" s="12">
        <f t="shared" si="60"/>
        <v>0</v>
      </c>
      <c r="J119" s="12">
        <f t="shared" si="61"/>
        <v>0</v>
      </c>
      <c r="K119" s="12">
        <f t="shared" si="62"/>
        <v>0</v>
      </c>
      <c r="L119" s="12">
        <f t="shared" si="63"/>
        <v>0</v>
      </c>
      <c r="M119" s="12">
        <f t="shared" si="64"/>
        <v>0</v>
      </c>
      <c r="N119" s="12">
        <f t="shared" si="65"/>
        <v>0</v>
      </c>
      <c r="O119" s="12">
        <f t="shared" si="66"/>
        <v>0</v>
      </c>
      <c r="P119" s="12">
        <f t="shared" si="67"/>
        <v>0</v>
      </c>
      <c r="Q119" s="12">
        <f t="shared" si="68"/>
        <v>0</v>
      </c>
      <c r="R119" s="12">
        <f t="shared" si="69"/>
        <v>0</v>
      </c>
      <c r="S119" s="12">
        <f t="shared" si="70"/>
        <v>0</v>
      </c>
      <c r="T119" s="12">
        <f t="shared" si="71"/>
        <v>0</v>
      </c>
      <c r="U119" s="12">
        <f t="shared" si="72"/>
        <v>0</v>
      </c>
      <c r="V119" s="12">
        <f t="shared" si="73"/>
        <v>0</v>
      </c>
      <c r="W119" s="11">
        <f t="shared" si="74"/>
        <v>4258.9182690967737</v>
      </c>
      <c r="X119" s="11">
        <f t="shared" si="75"/>
        <v>1.4472222222222222</v>
      </c>
      <c r="Y119" s="11">
        <f>$C119/3600*$W119*($E119-$D119)/(Thermodynamics!$B$14-Thermodynamics!$E$21)</f>
        <v>0.38826485187759929</v>
      </c>
    </row>
    <row r="120" spans="1:25" x14ac:dyDescent="0.25">
      <c r="A120" s="12" t="s">
        <v>98</v>
      </c>
      <c r="B120" s="13">
        <v>61.82</v>
      </c>
      <c r="C120" s="13">
        <v>5.08</v>
      </c>
      <c r="D120" s="13">
        <v>4</v>
      </c>
      <c r="E120" s="13">
        <v>14.33</v>
      </c>
      <c r="F120" s="13">
        <f t="shared" si="57"/>
        <v>0</v>
      </c>
      <c r="G120" s="12">
        <f t="shared" si="58"/>
        <v>0</v>
      </c>
      <c r="H120" s="12">
        <f t="shared" si="59"/>
        <v>0</v>
      </c>
      <c r="I120" s="12">
        <f t="shared" si="60"/>
        <v>0</v>
      </c>
      <c r="J120" s="12">
        <f t="shared" si="61"/>
        <v>0</v>
      </c>
      <c r="K120" s="12">
        <f t="shared" si="62"/>
        <v>0</v>
      </c>
      <c r="L120" s="12">
        <f t="shared" si="63"/>
        <v>0</v>
      </c>
      <c r="M120" s="12">
        <f t="shared" si="64"/>
        <v>0</v>
      </c>
      <c r="N120" s="12">
        <f t="shared" si="65"/>
        <v>0</v>
      </c>
      <c r="O120" s="12">
        <f t="shared" si="66"/>
        <v>0</v>
      </c>
      <c r="P120" s="12">
        <f t="shared" si="67"/>
        <v>0</v>
      </c>
      <c r="Q120" s="12">
        <f t="shared" si="68"/>
        <v>0</v>
      </c>
      <c r="R120" s="12">
        <f t="shared" si="69"/>
        <v>0</v>
      </c>
      <c r="S120" s="12">
        <f t="shared" si="70"/>
        <v>0</v>
      </c>
      <c r="T120" s="12">
        <f t="shared" si="71"/>
        <v>0</v>
      </c>
      <c r="U120" s="12">
        <f t="shared" si="72"/>
        <v>0</v>
      </c>
      <c r="V120" s="12">
        <f t="shared" si="73"/>
        <v>0</v>
      </c>
      <c r="W120" s="11">
        <f t="shared" si="74"/>
        <v>4240.9921412292006</v>
      </c>
      <c r="X120" s="11">
        <f t="shared" si="75"/>
        <v>1.4111111111111112</v>
      </c>
      <c r="Y120" s="11">
        <f>$C120/3600*$W120*($E120-$D120)/(Thermodynamics!$B$14-Thermodynamics!$E$21)</f>
        <v>0.37698340102203853</v>
      </c>
    </row>
    <row r="121" spans="1:25" x14ac:dyDescent="0.25">
      <c r="A121" s="12" t="s">
        <v>97</v>
      </c>
      <c r="B121" s="13">
        <v>60.87</v>
      </c>
      <c r="C121" s="13">
        <v>5.12</v>
      </c>
      <c r="D121" s="13">
        <v>4</v>
      </c>
      <c r="E121" s="13">
        <v>14.33</v>
      </c>
      <c r="F121" s="13">
        <f t="shared" si="57"/>
        <v>0</v>
      </c>
      <c r="G121" s="12">
        <f t="shared" si="58"/>
        <v>0</v>
      </c>
      <c r="H121" s="12">
        <f t="shared" si="59"/>
        <v>0</v>
      </c>
      <c r="I121" s="12">
        <f t="shared" si="60"/>
        <v>0</v>
      </c>
      <c r="J121" s="12">
        <f t="shared" si="61"/>
        <v>0</v>
      </c>
      <c r="K121" s="12">
        <f t="shared" si="62"/>
        <v>0</v>
      </c>
      <c r="L121" s="12">
        <f t="shared" si="63"/>
        <v>0</v>
      </c>
      <c r="M121" s="12">
        <f t="shared" si="64"/>
        <v>0</v>
      </c>
      <c r="N121" s="12">
        <f t="shared" si="65"/>
        <v>0</v>
      </c>
      <c r="O121" s="12">
        <f t="shared" si="66"/>
        <v>0</v>
      </c>
      <c r="P121" s="12">
        <f t="shared" si="67"/>
        <v>0</v>
      </c>
      <c r="Q121" s="12">
        <f t="shared" si="68"/>
        <v>0</v>
      </c>
      <c r="R121" s="12">
        <f t="shared" si="69"/>
        <v>0</v>
      </c>
      <c r="S121" s="12">
        <f t="shared" si="70"/>
        <v>0</v>
      </c>
      <c r="T121" s="12">
        <f t="shared" si="71"/>
        <v>0</v>
      </c>
      <c r="U121" s="12">
        <f t="shared" si="72"/>
        <v>0</v>
      </c>
      <c r="V121" s="12">
        <f t="shared" si="73"/>
        <v>0</v>
      </c>
      <c r="W121" s="11">
        <f t="shared" si="74"/>
        <v>4143.1963939980633</v>
      </c>
      <c r="X121" s="11">
        <f t="shared" si="75"/>
        <v>1.4222222222222223</v>
      </c>
      <c r="Y121" s="11">
        <f>$C121/3600*$W121*($E121-$D121)/(Thermodynamics!$B$14-Thermodynamics!$E$21)</f>
        <v>0.37119022355566933</v>
      </c>
    </row>
    <row r="122" spans="1:25" x14ac:dyDescent="0.25">
      <c r="A122" s="12" t="s">
        <v>96</v>
      </c>
      <c r="B122" s="13">
        <v>60.35</v>
      </c>
      <c r="C122" s="13">
        <v>5.16</v>
      </c>
      <c r="D122" s="13">
        <v>4</v>
      </c>
      <c r="E122" s="13">
        <v>14</v>
      </c>
      <c r="F122" s="13">
        <f t="shared" si="57"/>
        <v>0</v>
      </c>
      <c r="G122" s="12">
        <f t="shared" si="58"/>
        <v>0</v>
      </c>
      <c r="H122" s="12">
        <f t="shared" si="59"/>
        <v>0</v>
      </c>
      <c r="I122" s="12">
        <f t="shared" si="60"/>
        <v>0</v>
      </c>
      <c r="J122" s="12">
        <f t="shared" si="61"/>
        <v>0</v>
      </c>
      <c r="K122" s="12">
        <f t="shared" si="62"/>
        <v>0</v>
      </c>
      <c r="L122" s="12">
        <f t="shared" si="63"/>
        <v>0</v>
      </c>
      <c r="M122" s="12">
        <f t="shared" si="64"/>
        <v>0</v>
      </c>
      <c r="N122" s="12">
        <f t="shared" si="65"/>
        <v>0</v>
      </c>
      <c r="O122" s="12">
        <f t="shared" si="66"/>
        <v>0</v>
      </c>
      <c r="P122" s="12">
        <f t="shared" si="67"/>
        <v>0</v>
      </c>
      <c r="Q122" s="12">
        <f t="shared" si="68"/>
        <v>0</v>
      </c>
      <c r="R122" s="12">
        <f t="shared" si="69"/>
        <v>0</v>
      </c>
      <c r="S122" s="12">
        <f t="shared" si="70"/>
        <v>0</v>
      </c>
      <c r="T122" s="12">
        <f t="shared" si="71"/>
        <v>0</v>
      </c>
      <c r="U122" s="12">
        <f t="shared" si="72"/>
        <v>0</v>
      </c>
      <c r="V122" s="12">
        <f t="shared" si="73"/>
        <v>0</v>
      </c>
      <c r="W122" s="11">
        <f t="shared" si="74"/>
        <v>4210.4651162790697</v>
      </c>
      <c r="X122" s="11">
        <f t="shared" si="75"/>
        <v>1.4333333333333333</v>
      </c>
      <c r="Y122" s="11">
        <f>$C122/3600*$W122*($E122-$D122)/(Thermodynamics!$B$14-Thermodynamics!$E$21)</f>
        <v>0.36801922115302527</v>
      </c>
    </row>
    <row r="123" spans="1:25" x14ac:dyDescent="0.25">
      <c r="A123" s="12" t="s">
        <v>95</v>
      </c>
      <c r="B123" s="13">
        <v>53.75</v>
      </c>
      <c r="C123" s="13">
        <v>4.63</v>
      </c>
      <c r="D123" s="13">
        <v>4</v>
      </c>
      <c r="E123" s="13">
        <v>14</v>
      </c>
      <c r="F123" s="13">
        <f t="shared" si="57"/>
        <v>0</v>
      </c>
      <c r="G123" s="12">
        <f t="shared" si="58"/>
        <v>0</v>
      </c>
      <c r="H123" s="12">
        <f t="shared" si="59"/>
        <v>0</v>
      </c>
      <c r="I123" s="12">
        <f t="shared" si="60"/>
        <v>0</v>
      </c>
      <c r="J123" s="12">
        <f t="shared" si="61"/>
        <v>0</v>
      </c>
      <c r="K123" s="12">
        <f t="shared" si="62"/>
        <v>0</v>
      </c>
      <c r="L123" s="12">
        <f t="shared" si="63"/>
        <v>0</v>
      </c>
      <c r="M123" s="12">
        <f t="shared" si="64"/>
        <v>0</v>
      </c>
      <c r="N123" s="12">
        <f t="shared" si="65"/>
        <v>0</v>
      </c>
      <c r="O123" s="12">
        <f t="shared" si="66"/>
        <v>0</v>
      </c>
      <c r="P123" s="12">
        <f t="shared" si="67"/>
        <v>0</v>
      </c>
      <c r="Q123" s="12">
        <f t="shared" si="68"/>
        <v>0</v>
      </c>
      <c r="R123" s="12">
        <f t="shared" si="69"/>
        <v>0</v>
      </c>
      <c r="S123" s="12">
        <f t="shared" si="70"/>
        <v>0</v>
      </c>
      <c r="T123" s="12">
        <f t="shared" si="71"/>
        <v>0</v>
      </c>
      <c r="U123" s="12">
        <f t="shared" si="72"/>
        <v>0</v>
      </c>
      <c r="V123" s="12">
        <f t="shared" si="73"/>
        <v>0</v>
      </c>
      <c r="W123" s="11">
        <f t="shared" si="74"/>
        <v>4179.2656587473002</v>
      </c>
      <c r="X123" s="11">
        <f t="shared" si="75"/>
        <v>1.2861111111111112</v>
      </c>
      <c r="Y123" s="11">
        <f>$C123/3600*$W123*($E123-$D123)/(Thermodynamics!$B$14-Thermodynamics!$E$21)</f>
        <v>0.32777188296561904</v>
      </c>
    </row>
    <row r="124" spans="1:25" x14ac:dyDescent="0.25">
      <c r="A124" s="12" t="s">
        <v>94</v>
      </c>
      <c r="B124" s="13">
        <v>53.03</v>
      </c>
      <c r="C124" s="13">
        <v>4.51</v>
      </c>
      <c r="D124" s="13">
        <v>4</v>
      </c>
      <c r="E124" s="13">
        <v>14</v>
      </c>
      <c r="F124" s="13">
        <f t="shared" si="57"/>
        <v>0</v>
      </c>
      <c r="G124" s="12">
        <f t="shared" si="58"/>
        <v>0</v>
      </c>
      <c r="H124" s="12">
        <f t="shared" si="59"/>
        <v>0</v>
      </c>
      <c r="I124" s="12">
        <f t="shared" si="60"/>
        <v>0</v>
      </c>
      <c r="J124" s="12">
        <f t="shared" si="61"/>
        <v>0</v>
      </c>
      <c r="K124" s="12">
        <f t="shared" si="62"/>
        <v>0</v>
      </c>
      <c r="L124" s="12">
        <f t="shared" si="63"/>
        <v>0</v>
      </c>
      <c r="M124" s="12">
        <f t="shared" si="64"/>
        <v>0</v>
      </c>
      <c r="N124" s="12">
        <f t="shared" si="65"/>
        <v>0</v>
      </c>
      <c r="O124" s="12">
        <f t="shared" si="66"/>
        <v>0</v>
      </c>
      <c r="P124" s="12">
        <f t="shared" si="67"/>
        <v>0</v>
      </c>
      <c r="Q124" s="12">
        <f t="shared" si="68"/>
        <v>0</v>
      </c>
      <c r="R124" s="12">
        <f t="shared" si="69"/>
        <v>0</v>
      </c>
      <c r="S124" s="12">
        <f t="shared" si="70"/>
        <v>0</v>
      </c>
      <c r="T124" s="12">
        <f t="shared" si="71"/>
        <v>0</v>
      </c>
      <c r="U124" s="12">
        <f t="shared" si="72"/>
        <v>0</v>
      </c>
      <c r="V124" s="12">
        <f t="shared" si="73"/>
        <v>0</v>
      </c>
      <c r="W124" s="11">
        <f t="shared" si="74"/>
        <v>4232.9933481153003</v>
      </c>
      <c r="X124" s="11">
        <f t="shared" si="75"/>
        <v>1.2527777777777778</v>
      </c>
      <c r="Y124" s="11">
        <f>$C124/3600*$W124*($E124-$D124)/(Thermodynamics!$B$14-Thermodynamics!$E$21)</f>
        <v>0.32338126425426567</v>
      </c>
    </row>
    <row r="125" spans="1:25" x14ac:dyDescent="0.25">
      <c r="A125" s="12" t="s">
        <v>93</v>
      </c>
      <c r="B125" s="13">
        <v>48.93</v>
      </c>
      <c r="C125" s="13">
        <v>4.33</v>
      </c>
      <c r="D125" s="13">
        <v>4</v>
      </c>
      <c r="E125" s="13">
        <v>14</v>
      </c>
      <c r="F125" s="13">
        <f t="shared" si="57"/>
        <v>0</v>
      </c>
      <c r="G125" s="12">
        <f t="shared" si="58"/>
        <v>0</v>
      </c>
      <c r="H125" s="12">
        <f t="shared" si="59"/>
        <v>0</v>
      </c>
      <c r="I125" s="12">
        <f t="shared" si="60"/>
        <v>0</v>
      </c>
      <c r="J125" s="12">
        <f t="shared" si="61"/>
        <v>0</v>
      </c>
      <c r="K125" s="12">
        <f t="shared" si="62"/>
        <v>0</v>
      </c>
      <c r="L125" s="12">
        <f t="shared" si="63"/>
        <v>0</v>
      </c>
      <c r="M125" s="12">
        <f t="shared" si="64"/>
        <v>0</v>
      </c>
      <c r="N125" s="12">
        <f t="shared" si="65"/>
        <v>0</v>
      </c>
      <c r="O125" s="12">
        <f t="shared" si="66"/>
        <v>0</v>
      </c>
      <c r="P125" s="12">
        <f t="shared" si="67"/>
        <v>0</v>
      </c>
      <c r="Q125" s="12">
        <f t="shared" si="68"/>
        <v>0</v>
      </c>
      <c r="R125" s="12">
        <f t="shared" si="69"/>
        <v>0</v>
      </c>
      <c r="S125" s="12">
        <f t="shared" si="70"/>
        <v>0</v>
      </c>
      <c r="T125" s="12">
        <f t="shared" si="71"/>
        <v>0</v>
      </c>
      <c r="U125" s="12">
        <f t="shared" si="72"/>
        <v>0</v>
      </c>
      <c r="V125" s="12">
        <f t="shared" si="73"/>
        <v>0</v>
      </c>
      <c r="W125" s="11">
        <f t="shared" si="74"/>
        <v>4068.083140877598</v>
      </c>
      <c r="X125" s="11">
        <f t="shared" si="75"/>
        <v>1.2027777777777777</v>
      </c>
      <c r="Y125" s="11">
        <f>$C125/3600*$W125*($E125-$D125)/(Thermodynamics!$B$14-Thermodynamics!$E$21)</f>
        <v>0.29837912992572541</v>
      </c>
    </row>
    <row r="126" spans="1:25" x14ac:dyDescent="0.25">
      <c r="A126" s="12" t="s">
        <v>92</v>
      </c>
      <c r="B126" s="13">
        <v>44.97</v>
      </c>
      <c r="C126" s="13">
        <v>4</v>
      </c>
      <c r="D126" s="13">
        <v>4</v>
      </c>
      <c r="E126" s="13">
        <v>13.67</v>
      </c>
      <c r="F126" s="13">
        <f t="shared" si="57"/>
        <v>0</v>
      </c>
      <c r="G126" s="12">
        <f t="shared" si="58"/>
        <v>0</v>
      </c>
      <c r="H126" s="12">
        <f t="shared" si="59"/>
        <v>0</v>
      </c>
      <c r="I126" s="12">
        <f t="shared" si="60"/>
        <v>0</v>
      </c>
      <c r="J126" s="12">
        <f t="shared" si="61"/>
        <v>0</v>
      </c>
      <c r="K126" s="12">
        <f t="shared" si="62"/>
        <v>0</v>
      </c>
      <c r="L126" s="12">
        <f t="shared" si="63"/>
        <v>0</v>
      </c>
      <c r="M126" s="12">
        <f t="shared" si="64"/>
        <v>0</v>
      </c>
      <c r="N126" s="12">
        <f t="shared" si="65"/>
        <v>0</v>
      </c>
      <c r="O126" s="12">
        <f t="shared" si="66"/>
        <v>0</v>
      </c>
      <c r="P126" s="12">
        <f t="shared" si="67"/>
        <v>0</v>
      </c>
      <c r="Q126" s="12">
        <f t="shared" si="68"/>
        <v>0</v>
      </c>
      <c r="R126" s="12">
        <f t="shared" si="69"/>
        <v>0</v>
      </c>
      <c r="S126" s="12">
        <f t="shared" si="70"/>
        <v>0</v>
      </c>
      <c r="T126" s="12">
        <f t="shared" si="71"/>
        <v>0</v>
      </c>
      <c r="U126" s="12">
        <f t="shared" si="72"/>
        <v>0</v>
      </c>
      <c r="V126" s="12">
        <f t="shared" si="73"/>
        <v>0</v>
      </c>
      <c r="W126" s="11">
        <f t="shared" si="74"/>
        <v>4185.4188210961729</v>
      </c>
      <c r="X126" s="11">
        <f t="shared" si="75"/>
        <v>1.1111111111111112</v>
      </c>
      <c r="Y126" s="11">
        <f>$C126/3600*$W126*($E126-$D126)/(Thermodynamics!$B$14-Thermodynamics!$E$21)</f>
        <v>0.27423072701328155</v>
      </c>
    </row>
    <row r="127" spans="1:25" x14ac:dyDescent="0.25">
      <c r="A127" s="12" t="s">
        <v>91</v>
      </c>
      <c r="B127" s="13">
        <v>47.83</v>
      </c>
      <c r="C127" s="13">
        <v>4.1399999999999997</v>
      </c>
      <c r="D127" s="13">
        <v>4</v>
      </c>
      <c r="E127" s="13">
        <v>14</v>
      </c>
      <c r="F127" s="13">
        <f t="shared" si="57"/>
        <v>0</v>
      </c>
      <c r="G127" s="12">
        <f t="shared" si="58"/>
        <v>0</v>
      </c>
      <c r="H127" s="12">
        <f t="shared" si="59"/>
        <v>0</v>
      </c>
      <c r="I127" s="12">
        <f t="shared" si="60"/>
        <v>0</v>
      </c>
      <c r="J127" s="12">
        <f t="shared" si="61"/>
        <v>0</v>
      </c>
      <c r="K127" s="12">
        <f t="shared" si="62"/>
        <v>0</v>
      </c>
      <c r="L127" s="12">
        <f t="shared" si="63"/>
        <v>0</v>
      </c>
      <c r="M127" s="12">
        <f t="shared" si="64"/>
        <v>0</v>
      </c>
      <c r="N127" s="12">
        <f t="shared" si="65"/>
        <v>0</v>
      </c>
      <c r="O127" s="12">
        <f t="shared" si="66"/>
        <v>0</v>
      </c>
      <c r="P127" s="12">
        <f t="shared" si="67"/>
        <v>0</v>
      </c>
      <c r="Q127" s="12">
        <f t="shared" si="68"/>
        <v>0</v>
      </c>
      <c r="R127" s="12">
        <f t="shared" si="69"/>
        <v>0</v>
      </c>
      <c r="S127" s="12">
        <f t="shared" si="70"/>
        <v>0</v>
      </c>
      <c r="T127" s="12">
        <f t="shared" si="71"/>
        <v>0</v>
      </c>
      <c r="U127" s="12">
        <f t="shared" si="72"/>
        <v>0</v>
      </c>
      <c r="V127" s="12">
        <f t="shared" si="73"/>
        <v>0</v>
      </c>
      <c r="W127" s="11">
        <f t="shared" si="74"/>
        <v>4159.130434782609</v>
      </c>
      <c r="X127" s="11">
        <f t="shared" si="75"/>
        <v>1.1499999999999999</v>
      </c>
      <c r="Y127" s="11">
        <f>$C127/3600*$W127*($E127-$D127)/(Thermodynamics!$B$14-Thermodynamics!$E$21)</f>
        <v>0.29167124022782437</v>
      </c>
    </row>
    <row r="128" spans="1:25" x14ac:dyDescent="0.25">
      <c r="A128" s="12" t="s">
        <v>90</v>
      </c>
      <c r="B128" s="13">
        <v>43.75</v>
      </c>
      <c r="C128" s="13">
        <v>4.32</v>
      </c>
      <c r="D128" s="13">
        <v>5</v>
      </c>
      <c r="E128" s="13">
        <v>14</v>
      </c>
      <c r="F128" s="13">
        <f t="shared" si="57"/>
        <v>0</v>
      </c>
      <c r="G128" s="12">
        <f t="shared" si="58"/>
        <v>0</v>
      </c>
      <c r="H128" s="12">
        <f t="shared" si="59"/>
        <v>0</v>
      </c>
      <c r="I128" s="12">
        <f t="shared" si="60"/>
        <v>0</v>
      </c>
      <c r="J128" s="12">
        <f t="shared" si="61"/>
        <v>0</v>
      </c>
      <c r="K128" s="12">
        <f t="shared" si="62"/>
        <v>0</v>
      </c>
      <c r="L128" s="12">
        <f t="shared" si="63"/>
        <v>0</v>
      </c>
      <c r="M128" s="12">
        <f t="shared" si="64"/>
        <v>0</v>
      </c>
      <c r="N128" s="12">
        <f t="shared" si="65"/>
        <v>0</v>
      </c>
      <c r="O128" s="12">
        <f t="shared" si="66"/>
        <v>0</v>
      </c>
      <c r="P128" s="12">
        <f t="shared" si="67"/>
        <v>0</v>
      </c>
      <c r="Q128" s="12">
        <f t="shared" si="68"/>
        <v>0</v>
      </c>
      <c r="R128" s="12">
        <f t="shared" si="69"/>
        <v>0</v>
      </c>
      <c r="S128" s="12">
        <f t="shared" si="70"/>
        <v>0</v>
      </c>
      <c r="T128" s="12">
        <f t="shared" si="71"/>
        <v>0</v>
      </c>
      <c r="U128" s="12">
        <f t="shared" si="72"/>
        <v>0</v>
      </c>
      <c r="V128" s="12">
        <f t="shared" si="73"/>
        <v>0</v>
      </c>
      <c r="W128" s="11">
        <f t="shared" si="74"/>
        <v>4050.9259259259256</v>
      </c>
      <c r="X128" s="11">
        <f t="shared" si="75"/>
        <v>1.2</v>
      </c>
      <c r="Y128" s="11">
        <f>$C128/3600*$W128*($E128-$D128)/(Thermodynamics!$B$14-Thermodynamics!$E$21)</f>
        <v>0.26679106753015508</v>
      </c>
    </row>
    <row r="129" spans="1:25" x14ac:dyDescent="0.25">
      <c r="A129" s="12" t="s">
        <v>89</v>
      </c>
      <c r="B129" s="13">
        <v>44.52</v>
      </c>
      <c r="C129" s="13">
        <v>5.0599999999999996</v>
      </c>
      <c r="D129" s="13">
        <v>6</v>
      </c>
      <c r="E129" s="13">
        <v>14</v>
      </c>
      <c r="F129" s="13">
        <f t="shared" si="57"/>
        <v>0</v>
      </c>
      <c r="G129" s="12">
        <f t="shared" si="58"/>
        <v>0</v>
      </c>
      <c r="H129" s="12">
        <f t="shared" si="59"/>
        <v>0</v>
      </c>
      <c r="I129" s="12">
        <f t="shared" si="60"/>
        <v>0</v>
      </c>
      <c r="J129" s="12">
        <f t="shared" si="61"/>
        <v>0</v>
      </c>
      <c r="K129" s="12">
        <f t="shared" si="62"/>
        <v>0</v>
      </c>
      <c r="L129" s="12">
        <f t="shared" si="63"/>
        <v>0</v>
      </c>
      <c r="M129" s="12">
        <f t="shared" si="64"/>
        <v>0</v>
      </c>
      <c r="N129" s="12">
        <f t="shared" si="65"/>
        <v>0</v>
      </c>
      <c r="O129" s="12">
        <f t="shared" si="66"/>
        <v>0</v>
      </c>
      <c r="P129" s="12">
        <f t="shared" si="67"/>
        <v>0</v>
      </c>
      <c r="Q129" s="12">
        <f t="shared" si="68"/>
        <v>0</v>
      </c>
      <c r="R129" s="12">
        <f t="shared" si="69"/>
        <v>0</v>
      </c>
      <c r="S129" s="12">
        <f t="shared" si="70"/>
        <v>0</v>
      </c>
      <c r="T129" s="12">
        <f t="shared" si="71"/>
        <v>0</v>
      </c>
      <c r="U129" s="12">
        <f t="shared" si="72"/>
        <v>0</v>
      </c>
      <c r="V129" s="12">
        <f t="shared" si="73"/>
        <v>0</v>
      </c>
      <c r="W129" s="11">
        <f t="shared" si="74"/>
        <v>3959.2885375494079</v>
      </c>
      <c r="X129" s="11">
        <f t="shared" si="75"/>
        <v>1.4055555555555554</v>
      </c>
      <c r="Y129" s="11">
        <f>$C129/3600*$W129*($E129-$D129)/(Thermodynamics!$B$14-Thermodynamics!$E$21)</f>
        <v>0.27148659031868583</v>
      </c>
    </row>
    <row r="130" spans="1:25" x14ac:dyDescent="0.25">
      <c r="A130" s="12" t="s">
        <v>88</v>
      </c>
      <c r="B130" s="13">
        <v>46.02</v>
      </c>
      <c r="C130" s="13">
        <v>5.13</v>
      </c>
      <c r="D130" s="13">
        <v>6</v>
      </c>
      <c r="E130" s="13">
        <v>13.83</v>
      </c>
      <c r="F130" s="13">
        <f t="shared" si="57"/>
        <v>0</v>
      </c>
      <c r="G130" s="12">
        <f t="shared" si="58"/>
        <v>0</v>
      </c>
      <c r="H130" s="12">
        <f t="shared" si="59"/>
        <v>0</v>
      </c>
      <c r="I130" s="12">
        <f t="shared" si="60"/>
        <v>0</v>
      </c>
      <c r="J130" s="12">
        <f t="shared" si="61"/>
        <v>0</v>
      </c>
      <c r="K130" s="12">
        <f t="shared" si="62"/>
        <v>0</v>
      </c>
      <c r="L130" s="12">
        <f t="shared" si="63"/>
        <v>0</v>
      </c>
      <c r="M130" s="12">
        <f t="shared" si="64"/>
        <v>0</v>
      </c>
      <c r="N130" s="12">
        <f t="shared" si="65"/>
        <v>0</v>
      </c>
      <c r="O130" s="12">
        <f t="shared" si="66"/>
        <v>0</v>
      </c>
      <c r="P130" s="12">
        <f t="shared" si="67"/>
        <v>0</v>
      </c>
      <c r="Q130" s="12">
        <f t="shared" si="68"/>
        <v>0</v>
      </c>
      <c r="R130" s="12">
        <f t="shared" si="69"/>
        <v>0</v>
      </c>
      <c r="S130" s="12">
        <f t="shared" si="70"/>
        <v>0</v>
      </c>
      <c r="T130" s="12">
        <f t="shared" si="71"/>
        <v>0</v>
      </c>
      <c r="U130" s="12">
        <f t="shared" si="72"/>
        <v>0</v>
      </c>
      <c r="V130" s="12">
        <f t="shared" si="73"/>
        <v>0</v>
      </c>
      <c r="W130" s="11">
        <f t="shared" si="74"/>
        <v>4124.4874638704041</v>
      </c>
      <c r="X130" s="11">
        <f t="shared" si="75"/>
        <v>1.425</v>
      </c>
      <c r="Y130" s="11">
        <f>$C130/3600*$W130*($E130-$D130)/(Thermodynamics!$B$14-Thermodynamics!$E$21)</f>
        <v>0.28063371263400538</v>
      </c>
    </row>
    <row r="131" spans="1:25" x14ac:dyDescent="0.25">
      <c r="A131" s="12" t="s">
        <v>87</v>
      </c>
      <c r="B131" s="13">
        <v>45.32</v>
      </c>
      <c r="C131" s="13">
        <v>4.25</v>
      </c>
      <c r="D131" s="13">
        <v>4.5</v>
      </c>
      <c r="E131" s="13">
        <v>14</v>
      </c>
      <c r="F131" s="13">
        <f t="shared" si="57"/>
        <v>0</v>
      </c>
      <c r="G131" s="12">
        <f t="shared" si="58"/>
        <v>0</v>
      </c>
      <c r="H131" s="12">
        <f t="shared" si="59"/>
        <v>0</v>
      </c>
      <c r="I131" s="12">
        <f t="shared" si="60"/>
        <v>0</v>
      </c>
      <c r="J131" s="12">
        <f t="shared" si="61"/>
        <v>0</v>
      </c>
      <c r="K131" s="12">
        <f t="shared" si="62"/>
        <v>0</v>
      </c>
      <c r="L131" s="12">
        <f t="shared" si="63"/>
        <v>0</v>
      </c>
      <c r="M131" s="12">
        <f t="shared" si="64"/>
        <v>0</v>
      </c>
      <c r="N131" s="12">
        <f t="shared" si="65"/>
        <v>0</v>
      </c>
      <c r="O131" s="12">
        <f t="shared" si="66"/>
        <v>0</v>
      </c>
      <c r="P131" s="12">
        <f t="shared" si="67"/>
        <v>0</v>
      </c>
      <c r="Q131" s="12">
        <f t="shared" si="68"/>
        <v>0</v>
      </c>
      <c r="R131" s="12">
        <f t="shared" si="69"/>
        <v>0</v>
      </c>
      <c r="S131" s="12">
        <f t="shared" si="70"/>
        <v>0</v>
      </c>
      <c r="T131" s="12">
        <f t="shared" si="71"/>
        <v>0</v>
      </c>
      <c r="U131" s="12">
        <f t="shared" si="72"/>
        <v>0</v>
      </c>
      <c r="V131" s="12">
        <f t="shared" si="73"/>
        <v>0</v>
      </c>
      <c r="W131" s="11">
        <f t="shared" si="74"/>
        <v>4040.9164086687306</v>
      </c>
      <c r="X131" s="11">
        <f t="shared" si="75"/>
        <v>1.1805555555555556</v>
      </c>
      <c r="Y131" s="11">
        <f>$C131/3600*$W131*($E131-$D131)/(Thermodynamics!$B$14-Thermodynamics!$E$21)</f>
        <v>0.27636505555352286</v>
      </c>
    </row>
    <row r="132" spans="1:25" x14ac:dyDescent="0.25">
      <c r="A132" s="12" t="s">
        <v>86</v>
      </c>
      <c r="B132" s="13">
        <v>43.48</v>
      </c>
      <c r="C132" s="13">
        <v>3.88</v>
      </c>
      <c r="D132" s="13">
        <v>4</v>
      </c>
      <c r="E132" s="13">
        <v>13.83</v>
      </c>
      <c r="F132" s="13">
        <f t="shared" si="57"/>
        <v>0</v>
      </c>
      <c r="G132" s="12">
        <f t="shared" si="58"/>
        <v>0</v>
      </c>
      <c r="H132" s="12">
        <f t="shared" si="59"/>
        <v>0</v>
      </c>
      <c r="I132" s="12">
        <f t="shared" si="60"/>
        <v>0</v>
      </c>
      <c r="J132" s="12">
        <f t="shared" si="61"/>
        <v>0</v>
      </c>
      <c r="K132" s="12">
        <f t="shared" si="62"/>
        <v>0</v>
      </c>
      <c r="L132" s="12">
        <f t="shared" si="63"/>
        <v>0</v>
      </c>
      <c r="M132" s="12">
        <f t="shared" si="64"/>
        <v>0</v>
      </c>
      <c r="N132" s="12">
        <f t="shared" si="65"/>
        <v>0</v>
      </c>
      <c r="O132" s="12">
        <f t="shared" si="66"/>
        <v>0</v>
      </c>
      <c r="P132" s="12">
        <f t="shared" si="67"/>
        <v>0</v>
      </c>
      <c r="Q132" s="12">
        <f t="shared" si="68"/>
        <v>0</v>
      </c>
      <c r="R132" s="12">
        <f t="shared" si="69"/>
        <v>0</v>
      </c>
      <c r="S132" s="12">
        <f t="shared" si="70"/>
        <v>0</v>
      </c>
      <c r="T132" s="12">
        <f t="shared" si="71"/>
        <v>0</v>
      </c>
      <c r="U132" s="12">
        <f t="shared" si="72"/>
        <v>0</v>
      </c>
      <c r="V132" s="12">
        <f t="shared" si="73"/>
        <v>0</v>
      </c>
      <c r="W132" s="11">
        <f t="shared" si="74"/>
        <v>4103.9947142662368</v>
      </c>
      <c r="X132" s="11">
        <f t="shared" si="75"/>
        <v>1.0777777777777777</v>
      </c>
      <c r="Y132" s="11">
        <f>$C132/3600*$W132*($E132-$D132)/(Thermodynamics!$B$14-Thermodynamics!$E$21)</f>
        <v>0.26514458551339742</v>
      </c>
    </row>
    <row r="133" spans="1:25" x14ac:dyDescent="0.25">
      <c r="A133" s="12" t="s">
        <v>85</v>
      </c>
      <c r="B133" s="13">
        <v>46.57</v>
      </c>
      <c r="C133" s="13">
        <v>4.0599999999999996</v>
      </c>
      <c r="D133" s="13">
        <v>4</v>
      </c>
      <c r="E133" s="13">
        <v>14</v>
      </c>
      <c r="F133" s="13">
        <f t="shared" si="57"/>
        <v>0</v>
      </c>
      <c r="G133" s="12">
        <f t="shared" si="58"/>
        <v>0</v>
      </c>
      <c r="H133" s="12">
        <f t="shared" si="59"/>
        <v>0</v>
      </c>
      <c r="I133" s="12">
        <f t="shared" si="60"/>
        <v>0</v>
      </c>
      <c r="J133" s="12">
        <f t="shared" si="61"/>
        <v>0</v>
      </c>
      <c r="K133" s="12">
        <f t="shared" si="62"/>
        <v>0</v>
      </c>
      <c r="L133" s="12">
        <f t="shared" si="63"/>
        <v>0</v>
      </c>
      <c r="M133" s="12">
        <f t="shared" si="64"/>
        <v>0</v>
      </c>
      <c r="N133" s="12">
        <f t="shared" si="65"/>
        <v>0</v>
      </c>
      <c r="O133" s="12">
        <f t="shared" si="66"/>
        <v>0</v>
      </c>
      <c r="P133" s="12">
        <f t="shared" si="67"/>
        <v>0</v>
      </c>
      <c r="Q133" s="12">
        <f t="shared" si="68"/>
        <v>0</v>
      </c>
      <c r="R133" s="12">
        <f t="shared" si="69"/>
        <v>0</v>
      </c>
      <c r="S133" s="12">
        <f t="shared" si="70"/>
        <v>0</v>
      </c>
      <c r="T133" s="12">
        <f t="shared" si="71"/>
        <v>0</v>
      </c>
      <c r="U133" s="12">
        <f t="shared" si="72"/>
        <v>0</v>
      </c>
      <c r="V133" s="12">
        <f t="shared" si="73"/>
        <v>0</v>
      </c>
      <c r="W133" s="11">
        <f t="shared" si="74"/>
        <v>4129.3596059113306</v>
      </c>
      <c r="X133" s="11">
        <f t="shared" si="75"/>
        <v>1.1277777777777775</v>
      </c>
      <c r="Y133" s="11">
        <f>$C133/3600*$W133*($E133-$D133)/(Thermodynamics!$B$14-Thermodynamics!$E$21)</f>
        <v>0.2839876574829559</v>
      </c>
    </row>
    <row r="134" spans="1:25" x14ac:dyDescent="0.25">
      <c r="A134" s="12" t="s">
        <v>84</v>
      </c>
      <c r="B134" s="13">
        <v>47.12</v>
      </c>
      <c r="C134" s="13">
        <v>4.0599999999999996</v>
      </c>
      <c r="D134" s="13">
        <v>4</v>
      </c>
      <c r="E134" s="13">
        <v>14</v>
      </c>
      <c r="F134" s="13">
        <f t="shared" ref="F134:F148" si="76">IF($B134&gt;=AF$3, $B134-AF$3,0)</f>
        <v>0</v>
      </c>
      <c r="G134" s="12">
        <f t="shared" ref="G134:G148" si="77">IF($B134&gt;=AG$3, $B134-AG$3,0)</f>
        <v>0</v>
      </c>
      <c r="H134" s="12">
        <f t="shared" ref="H134:H148" si="78">IF($B134&gt;=AH$3, $B134-AH$3,0)</f>
        <v>0</v>
      </c>
      <c r="I134" s="12">
        <f t="shared" ref="I134:I148" si="79">IF($B134&gt;=AI$3, $B134-AI$3,0)</f>
        <v>0</v>
      </c>
      <c r="J134" s="12">
        <f t="shared" ref="J134:J148" si="80">IF($B134&gt;=AJ$3, $B134-AJ$3,0)</f>
        <v>0</v>
      </c>
      <c r="K134" s="12">
        <f t="shared" ref="K134:K148" si="81">IF($B134&gt;=AK$3, $B134-AK$3,0)</f>
        <v>0</v>
      </c>
      <c r="L134" s="12">
        <f t="shared" ref="L134:L148" si="82">IF($B134&gt;=AL$3, $B134-AL$3,0)</f>
        <v>0</v>
      </c>
      <c r="M134" s="12">
        <f t="shared" ref="M134:M148" si="83">IF($B134&gt;=AM$3, $B134-AM$3,0)</f>
        <v>0</v>
      </c>
      <c r="N134" s="12">
        <f t="shared" ref="N134:N148" si="84">IF($B134&gt;=AN$3, $B134-AN$3,0)</f>
        <v>0</v>
      </c>
      <c r="O134" s="12">
        <f t="shared" ref="O134:O148" si="85">IF($B134&gt;=AO$3, $B134-AO$3,0)</f>
        <v>0</v>
      </c>
      <c r="P134" s="12">
        <f t="shared" ref="P134:P148" si="86">IF($B134&gt;=AP$3, $B134-AP$3,0)</f>
        <v>0</v>
      </c>
      <c r="Q134" s="12">
        <f t="shared" ref="Q134:Q148" si="87">IF($B134&gt;=AQ$3, $B134-AQ$3,0)</f>
        <v>0</v>
      </c>
      <c r="R134" s="12">
        <f t="shared" ref="R134:R148" si="88">IF($B134&gt;=AR$3, $B134-AR$3,0)</f>
        <v>0</v>
      </c>
      <c r="S134" s="12">
        <f t="shared" ref="S134:S148" si="89">IF($B134&gt;=AS$3, $B134-AS$3,0)</f>
        <v>0</v>
      </c>
      <c r="T134" s="12">
        <f t="shared" ref="T134:T148" si="90">IF($B134&gt;=AT$3, $B134-AT$3,0)</f>
        <v>0</v>
      </c>
      <c r="U134" s="12">
        <f t="shared" ref="U134:U148" si="91">IF($B134&gt;=AU$3, $B134-AU$3,0)</f>
        <v>0</v>
      </c>
      <c r="V134" s="12">
        <f t="shared" ref="V134:V148" si="92">IF($B134&gt;=AV$3, $B134-AV$3,0)</f>
        <v>0</v>
      </c>
      <c r="W134" s="11">
        <f t="shared" ref="W134:W149" si="93">B134/C134/(E134-D134)*3600</f>
        <v>4178.1280788177337</v>
      </c>
      <c r="X134" s="11">
        <f t="shared" ref="X134:X149" si="94">$C134*$AC$2/3600</f>
        <v>1.1277777777777775</v>
      </c>
      <c r="Y134" s="11">
        <f>$C134/3600*$W134*($E134-$D134)/(Thermodynamics!$B$14-Thermodynamics!$E$21)</f>
        <v>0.28734160233190637</v>
      </c>
    </row>
    <row r="135" spans="1:25" x14ac:dyDescent="0.25">
      <c r="A135" s="12" t="s">
        <v>83</v>
      </c>
      <c r="B135" s="13">
        <v>54.62</v>
      </c>
      <c r="C135" s="13">
        <v>4.7</v>
      </c>
      <c r="D135" s="13">
        <v>4</v>
      </c>
      <c r="E135" s="13">
        <v>14</v>
      </c>
      <c r="F135" s="13">
        <f t="shared" si="76"/>
        <v>0</v>
      </c>
      <c r="G135" s="12">
        <f t="shared" si="77"/>
        <v>0</v>
      </c>
      <c r="H135" s="12">
        <f t="shared" si="78"/>
        <v>0</v>
      </c>
      <c r="I135" s="12">
        <f t="shared" si="79"/>
        <v>0</v>
      </c>
      <c r="J135" s="12">
        <f t="shared" si="80"/>
        <v>0</v>
      </c>
      <c r="K135" s="12">
        <f t="shared" si="81"/>
        <v>0</v>
      </c>
      <c r="L135" s="12">
        <f t="shared" si="82"/>
        <v>0</v>
      </c>
      <c r="M135" s="12">
        <f t="shared" si="83"/>
        <v>0</v>
      </c>
      <c r="N135" s="12">
        <f t="shared" si="84"/>
        <v>0</v>
      </c>
      <c r="O135" s="12">
        <f t="shared" si="85"/>
        <v>0</v>
      </c>
      <c r="P135" s="12">
        <f t="shared" si="86"/>
        <v>0</v>
      </c>
      <c r="Q135" s="12">
        <f t="shared" si="87"/>
        <v>0</v>
      </c>
      <c r="R135" s="12">
        <f t="shared" si="88"/>
        <v>0</v>
      </c>
      <c r="S135" s="12">
        <f t="shared" si="89"/>
        <v>0</v>
      </c>
      <c r="T135" s="12">
        <f t="shared" si="90"/>
        <v>0</v>
      </c>
      <c r="U135" s="12">
        <f t="shared" si="91"/>
        <v>0</v>
      </c>
      <c r="V135" s="12">
        <f t="shared" si="92"/>
        <v>0</v>
      </c>
      <c r="W135" s="11">
        <f t="shared" si="93"/>
        <v>4183.6595744680853</v>
      </c>
      <c r="X135" s="11">
        <f t="shared" si="94"/>
        <v>1.3055555555555556</v>
      </c>
      <c r="Y135" s="11">
        <f>$C135/3600*$W135*($E135-$D135)/(Thermodynamics!$B$14-Thermodynamics!$E$21)</f>
        <v>0.33307721390850442</v>
      </c>
    </row>
    <row r="136" spans="1:25" x14ac:dyDescent="0.25">
      <c r="A136" s="12" t="s">
        <v>82</v>
      </c>
      <c r="B136" s="13">
        <v>58.48</v>
      </c>
      <c r="C136" s="13">
        <v>4.97</v>
      </c>
      <c r="D136" s="13">
        <v>4</v>
      </c>
      <c r="E136" s="13">
        <v>14</v>
      </c>
      <c r="F136" s="13">
        <f t="shared" si="76"/>
        <v>0</v>
      </c>
      <c r="G136" s="12">
        <f t="shared" si="77"/>
        <v>0</v>
      </c>
      <c r="H136" s="12">
        <f t="shared" si="78"/>
        <v>0</v>
      </c>
      <c r="I136" s="12">
        <f t="shared" si="79"/>
        <v>0</v>
      </c>
      <c r="J136" s="12">
        <f t="shared" si="80"/>
        <v>0</v>
      </c>
      <c r="K136" s="12">
        <f t="shared" si="81"/>
        <v>0</v>
      </c>
      <c r="L136" s="12">
        <f t="shared" si="82"/>
        <v>0</v>
      </c>
      <c r="M136" s="12">
        <f t="shared" si="83"/>
        <v>0</v>
      </c>
      <c r="N136" s="12">
        <f t="shared" si="84"/>
        <v>0</v>
      </c>
      <c r="O136" s="12">
        <f t="shared" si="85"/>
        <v>0</v>
      </c>
      <c r="P136" s="12">
        <f t="shared" si="86"/>
        <v>0</v>
      </c>
      <c r="Q136" s="12">
        <f t="shared" si="87"/>
        <v>0</v>
      </c>
      <c r="R136" s="12">
        <f t="shared" si="88"/>
        <v>0</v>
      </c>
      <c r="S136" s="12">
        <f t="shared" si="89"/>
        <v>0</v>
      </c>
      <c r="T136" s="12">
        <f t="shared" si="90"/>
        <v>0</v>
      </c>
      <c r="U136" s="12">
        <f t="shared" si="91"/>
        <v>0</v>
      </c>
      <c r="V136" s="12">
        <f t="shared" si="92"/>
        <v>0</v>
      </c>
      <c r="W136" s="11">
        <f t="shared" si="93"/>
        <v>4235.9758551307841</v>
      </c>
      <c r="X136" s="11">
        <f t="shared" si="94"/>
        <v>1.3805555555555555</v>
      </c>
      <c r="Y136" s="11">
        <f>$C136/3600*$W136*($E136-$D136)/(Thermodynamics!$B$14-Thermodynamics!$E$21)</f>
        <v>0.35661580866659343</v>
      </c>
    </row>
    <row r="137" spans="1:25" x14ac:dyDescent="0.25">
      <c r="A137" s="12" t="s">
        <v>81</v>
      </c>
      <c r="B137" s="13">
        <v>54.58</v>
      </c>
      <c r="C137" s="13">
        <v>4.6900000000000004</v>
      </c>
      <c r="D137" s="13">
        <v>4</v>
      </c>
      <c r="E137" s="13">
        <v>14</v>
      </c>
      <c r="F137" s="13">
        <f t="shared" si="76"/>
        <v>0</v>
      </c>
      <c r="G137" s="12">
        <f t="shared" si="77"/>
        <v>0</v>
      </c>
      <c r="H137" s="12">
        <f t="shared" si="78"/>
        <v>0</v>
      </c>
      <c r="I137" s="12">
        <f t="shared" si="79"/>
        <v>0</v>
      </c>
      <c r="J137" s="12">
        <f t="shared" si="80"/>
        <v>0</v>
      </c>
      <c r="K137" s="12">
        <f t="shared" si="81"/>
        <v>0</v>
      </c>
      <c r="L137" s="12">
        <f t="shared" si="82"/>
        <v>0</v>
      </c>
      <c r="M137" s="12">
        <f t="shared" si="83"/>
        <v>0</v>
      </c>
      <c r="N137" s="12">
        <f t="shared" si="84"/>
        <v>0</v>
      </c>
      <c r="O137" s="12">
        <f t="shared" si="85"/>
        <v>0</v>
      </c>
      <c r="P137" s="12">
        <f t="shared" si="86"/>
        <v>0</v>
      </c>
      <c r="Q137" s="12">
        <f t="shared" si="87"/>
        <v>0</v>
      </c>
      <c r="R137" s="12">
        <f t="shared" si="88"/>
        <v>0</v>
      </c>
      <c r="S137" s="12">
        <f t="shared" si="89"/>
        <v>0</v>
      </c>
      <c r="T137" s="12">
        <f t="shared" si="90"/>
        <v>0</v>
      </c>
      <c r="U137" s="12">
        <f t="shared" si="91"/>
        <v>0</v>
      </c>
      <c r="V137" s="12">
        <f t="shared" si="92"/>
        <v>0</v>
      </c>
      <c r="W137" s="11">
        <f t="shared" si="93"/>
        <v>4189.5095948827284</v>
      </c>
      <c r="X137" s="11">
        <f t="shared" si="94"/>
        <v>1.3027777777777778</v>
      </c>
      <c r="Y137" s="11">
        <f>$C137/3600*$W137*($E137-$D137)/(Thermodynamics!$B$14-Thermodynamics!$E$21)</f>
        <v>0.33283329064676248</v>
      </c>
    </row>
    <row r="138" spans="1:25" x14ac:dyDescent="0.25">
      <c r="A138" s="12" t="s">
        <v>80</v>
      </c>
      <c r="B138" s="13">
        <v>56.6</v>
      </c>
      <c r="C138" s="13">
        <v>4.79</v>
      </c>
      <c r="D138" s="13">
        <v>4</v>
      </c>
      <c r="E138" s="13">
        <v>14</v>
      </c>
      <c r="F138" s="13">
        <f t="shared" si="76"/>
        <v>0</v>
      </c>
      <c r="G138" s="12">
        <f t="shared" si="77"/>
        <v>0</v>
      </c>
      <c r="H138" s="12">
        <f t="shared" si="78"/>
        <v>0</v>
      </c>
      <c r="I138" s="12">
        <f t="shared" si="79"/>
        <v>0</v>
      </c>
      <c r="J138" s="12">
        <f t="shared" si="80"/>
        <v>0</v>
      </c>
      <c r="K138" s="12">
        <f t="shared" si="81"/>
        <v>0</v>
      </c>
      <c r="L138" s="12">
        <f t="shared" si="82"/>
        <v>0</v>
      </c>
      <c r="M138" s="12">
        <f t="shared" si="83"/>
        <v>0</v>
      </c>
      <c r="N138" s="12">
        <f t="shared" si="84"/>
        <v>0</v>
      </c>
      <c r="O138" s="12">
        <f t="shared" si="85"/>
        <v>0</v>
      </c>
      <c r="P138" s="12">
        <f t="shared" si="86"/>
        <v>0</v>
      </c>
      <c r="Q138" s="12">
        <f t="shared" si="87"/>
        <v>0</v>
      </c>
      <c r="R138" s="12">
        <f t="shared" si="88"/>
        <v>0</v>
      </c>
      <c r="S138" s="12">
        <f t="shared" si="89"/>
        <v>0</v>
      </c>
      <c r="T138" s="12">
        <f t="shared" si="90"/>
        <v>0</v>
      </c>
      <c r="U138" s="12">
        <f t="shared" si="91"/>
        <v>0</v>
      </c>
      <c r="V138" s="12">
        <f t="shared" si="92"/>
        <v>0</v>
      </c>
      <c r="W138" s="11">
        <f t="shared" si="93"/>
        <v>4253.8622129436326</v>
      </c>
      <c r="X138" s="11">
        <f t="shared" si="94"/>
        <v>1.3305555555555555</v>
      </c>
      <c r="Y138" s="11">
        <f>$C138/3600*$W138*($E138-$D138)/(Thermodynamics!$B$14-Thermodynamics!$E$21)</f>
        <v>0.34515141536472627</v>
      </c>
    </row>
    <row r="139" spans="1:25" x14ac:dyDescent="0.25">
      <c r="A139" s="12" t="s">
        <v>79</v>
      </c>
      <c r="B139" s="13">
        <v>73.25</v>
      </c>
      <c r="C139" s="13">
        <v>5.94</v>
      </c>
      <c r="D139" s="13">
        <v>4</v>
      </c>
      <c r="E139" s="13">
        <v>14.67</v>
      </c>
      <c r="F139" s="13">
        <f t="shared" si="76"/>
        <v>0</v>
      </c>
      <c r="G139" s="12">
        <f t="shared" si="77"/>
        <v>0</v>
      </c>
      <c r="H139" s="12">
        <f t="shared" si="78"/>
        <v>0</v>
      </c>
      <c r="I139" s="12">
        <f t="shared" si="79"/>
        <v>0</v>
      </c>
      <c r="J139" s="12">
        <f t="shared" si="80"/>
        <v>0</v>
      </c>
      <c r="K139" s="12">
        <f t="shared" si="81"/>
        <v>0</v>
      </c>
      <c r="L139" s="12">
        <f t="shared" si="82"/>
        <v>0</v>
      </c>
      <c r="M139" s="12">
        <f t="shared" si="83"/>
        <v>0</v>
      </c>
      <c r="N139" s="12">
        <f t="shared" si="84"/>
        <v>0</v>
      </c>
      <c r="O139" s="12">
        <f t="shared" si="85"/>
        <v>0</v>
      </c>
      <c r="P139" s="12">
        <f t="shared" si="86"/>
        <v>0</v>
      </c>
      <c r="Q139" s="12">
        <f t="shared" si="87"/>
        <v>0</v>
      </c>
      <c r="R139" s="12">
        <f t="shared" si="88"/>
        <v>0</v>
      </c>
      <c r="S139" s="12">
        <f t="shared" si="89"/>
        <v>0</v>
      </c>
      <c r="T139" s="12">
        <f t="shared" si="90"/>
        <v>0</v>
      </c>
      <c r="U139" s="12">
        <f t="shared" si="91"/>
        <v>0</v>
      </c>
      <c r="V139" s="12">
        <f t="shared" si="92"/>
        <v>0</v>
      </c>
      <c r="W139" s="11">
        <f t="shared" si="93"/>
        <v>4160.6316208003173</v>
      </c>
      <c r="X139" s="11">
        <f t="shared" si="94"/>
        <v>1.65</v>
      </c>
      <c r="Y139" s="11">
        <f>$C139/3600*$W139*($E139-$D139)/(Thermodynamics!$B$14-Thermodynamics!$E$21)</f>
        <v>0.44668447306477377</v>
      </c>
    </row>
    <row r="140" spans="1:25" x14ac:dyDescent="0.25">
      <c r="A140" s="12" t="s">
        <v>78</v>
      </c>
      <c r="B140" s="13">
        <v>98.08</v>
      </c>
      <c r="C140" s="13">
        <v>7.36</v>
      </c>
      <c r="D140" s="13">
        <v>4</v>
      </c>
      <c r="E140" s="13">
        <v>15.17</v>
      </c>
      <c r="F140" s="13">
        <f t="shared" si="76"/>
        <v>0</v>
      </c>
      <c r="G140" s="12">
        <f t="shared" si="77"/>
        <v>0</v>
      </c>
      <c r="H140" s="12">
        <f t="shared" si="78"/>
        <v>0</v>
      </c>
      <c r="I140" s="12">
        <f t="shared" si="79"/>
        <v>0</v>
      </c>
      <c r="J140" s="12">
        <f t="shared" si="80"/>
        <v>0</v>
      </c>
      <c r="K140" s="12">
        <f t="shared" si="81"/>
        <v>0</v>
      </c>
      <c r="L140" s="12">
        <f t="shared" si="82"/>
        <v>0</v>
      </c>
      <c r="M140" s="12">
        <f t="shared" si="83"/>
        <v>0</v>
      </c>
      <c r="N140" s="12">
        <f t="shared" si="84"/>
        <v>0</v>
      </c>
      <c r="O140" s="12">
        <f t="shared" si="85"/>
        <v>0</v>
      </c>
      <c r="P140" s="12">
        <f t="shared" si="86"/>
        <v>0</v>
      </c>
      <c r="Q140" s="12">
        <f t="shared" si="87"/>
        <v>0</v>
      </c>
      <c r="R140" s="12">
        <f t="shared" si="88"/>
        <v>0</v>
      </c>
      <c r="S140" s="12">
        <f t="shared" si="89"/>
        <v>0</v>
      </c>
      <c r="T140" s="12">
        <f t="shared" si="90"/>
        <v>0</v>
      </c>
      <c r="U140" s="12">
        <f t="shared" si="91"/>
        <v>0</v>
      </c>
      <c r="V140" s="12">
        <f t="shared" si="92"/>
        <v>0</v>
      </c>
      <c r="W140" s="11">
        <f t="shared" si="93"/>
        <v>4294.8892608306405</v>
      </c>
      <c r="X140" s="11">
        <f t="shared" si="94"/>
        <v>2.0444444444444443</v>
      </c>
      <c r="Y140" s="11">
        <f>$C140/3600*$W140*($E140-$D140)/(Thermodynamics!$B$14-Thermodynamics!$E$21)</f>
        <v>0.59809983779103093</v>
      </c>
    </row>
    <row r="141" spans="1:25" x14ac:dyDescent="0.25">
      <c r="A141" s="12" t="s">
        <v>77</v>
      </c>
      <c r="B141" s="13">
        <v>114.05</v>
      </c>
      <c r="C141" s="13">
        <v>9.34</v>
      </c>
      <c r="D141" s="13">
        <v>5</v>
      </c>
      <c r="E141" s="13">
        <v>15.83</v>
      </c>
      <c r="F141" s="13">
        <f t="shared" si="76"/>
        <v>14.049999999999997</v>
      </c>
      <c r="G141" s="12">
        <f t="shared" si="77"/>
        <v>4.0499999999999972</v>
      </c>
      <c r="H141" s="12">
        <f t="shared" si="78"/>
        <v>0</v>
      </c>
      <c r="I141" s="12">
        <f t="shared" si="79"/>
        <v>0</v>
      </c>
      <c r="J141" s="12">
        <f t="shared" si="80"/>
        <v>0</v>
      </c>
      <c r="K141" s="12">
        <f t="shared" si="81"/>
        <v>0</v>
      </c>
      <c r="L141" s="12">
        <f t="shared" si="82"/>
        <v>0</v>
      </c>
      <c r="M141" s="12">
        <f t="shared" si="83"/>
        <v>0</v>
      </c>
      <c r="N141" s="12">
        <f t="shared" si="84"/>
        <v>0</v>
      </c>
      <c r="O141" s="12">
        <f t="shared" si="85"/>
        <v>0</v>
      </c>
      <c r="P141" s="12">
        <f t="shared" si="86"/>
        <v>0</v>
      </c>
      <c r="Q141" s="12">
        <f t="shared" si="87"/>
        <v>0</v>
      </c>
      <c r="R141" s="12">
        <f t="shared" si="88"/>
        <v>0</v>
      </c>
      <c r="S141" s="12">
        <f t="shared" si="89"/>
        <v>0</v>
      </c>
      <c r="T141" s="12">
        <f t="shared" si="90"/>
        <v>0</v>
      </c>
      <c r="U141" s="12">
        <f t="shared" si="91"/>
        <v>0</v>
      </c>
      <c r="V141" s="12">
        <f t="shared" si="92"/>
        <v>0</v>
      </c>
      <c r="W141" s="11">
        <f t="shared" si="93"/>
        <v>4059.0318351948849</v>
      </c>
      <c r="X141" s="11">
        <f t="shared" si="94"/>
        <v>2.5944444444444446</v>
      </c>
      <c r="Y141" s="11">
        <f>$C141/3600*$W141*($E141-$D141)/(Thermodynamics!$B$14-Thermodynamics!$E$21)</f>
        <v>0.695486200041467</v>
      </c>
    </row>
    <row r="142" spans="1:25" x14ac:dyDescent="0.25">
      <c r="A142" s="12" t="s">
        <v>76</v>
      </c>
      <c r="B142" s="13">
        <v>120.2</v>
      </c>
      <c r="C142" s="13">
        <v>10.76</v>
      </c>
      <c r="D142" s="13">
        <v>6</v>
      </c>
      <c r="E142" s="13">
        <v>15.67</v>
      </c>
      <c r="F142" s="13">
        <f t="shared" si="76"/>
        <v>20.200000000000003</v>
      </c>
      <c r="G142" s="12">
        <f t="shared" si="77"/>
        <v>10.200000000000003</v>
      </c>
      <c r="H142" s="12">
        <f t="shared" si="78"/>
        <v>0.20000000000000284</v>
      </c>
      <c r="I142" s="12">
        <f t="shared" si="79"/>
        <v>0</v>
      </c>
      <c r="J142" s="12">
        <f t="shared" si="80"/>
        <v>0</v>
      </c>
      <c r="K142" s="12">
        <f t="shared" si="81"/>
        <v>0</v>
      </c>
      <c r="L142" s="12">
        <f t="shared" si="82"/>
        <v>0</v>
      </c>
      <c r="M142" s="12">
        <f t="shared" si="83"/>
        <v>0</v>
      </c>
      <c r="N142" s="12">
        <f t="shared" si="84"/>
        <v>0</v>
      </c>
      <c r="O142" s="12">
        <f t="shared" si="85"/>
        <v>0</v>
      </c>
      <c r="P142" s="12">
        <f t="shared" si="86"/>
        <v>0</v>
      </c>
      <c r="Q142" s="12">
        <f t="shared" si="87"/>
        <v>0</v>
      </c>
      <c r="R142" s="12">
        <f t="shared" si="88"/>
        <v>0</v>
      </c>
      <c r="S142" s="12">
        <f t="shared" si="89"/>
        <v>0</v>
      </c>
      <c r="T142" s="12">
        <f t="shared" si="90"/>
        <v>0</v>
      </c>
      <c r="U142" s="12">
        <f t="shared" si="91"/>
        <v>0</v>
      </c>
      <c r="V142" s="12">
        <f t="shared" si="92"/>
        <v>0</v>
      </c>
      <c r="W142" s="11">
        <f t="shared" si="93"/>
        <v>4158.8017976111305</v>
      </c>
      <c r="X142" s="11">
        <f t="shared" si="94"/>
        <v>2.9888888888888889</v>
      </c>
      <c r="Y142" s="11">
        <f>$C142/3600*$W142*($E142-$D142)/(Thermodynamics!$B$14-Thermodynamics!$E$21)</f>
        <v>0.7329894015342775</v>
      </c>
    </row>
    <row r="143" spans="1:25" x14ac:dyDescent="0.25">
      <c r="A143" s="12" t="s">
        <v>75</v>
      </c>
      <c r="B143" s="13">
        <v>113.92</v>
      </c>
      <c r="C143" s="13">
        <v>10.56</v>
      </c>
      <c r="D143" s="13">
        <v>6</v>
      </c>
      <c r="E143" s="13">
        <v>15.17</v>
      </c>
      <c r="F143" s="13">
        <f t="shared" si="76"/>
        <v>13.920000000000002</v>
      </c>
      <c r="G143" s="12">
        <f t="shared" si="77"/>
        <v>3.9200000000000017</v>
      </c>
      <c r="H143" s="12">
        <f t="shared" si="78"/>
        <v>0</v>
      </c>
      <c r="I143" s="12">
        <f t="shared" si="79"/>
        <v>0</v>
      </c>
      <c r="J143" s="12">
        <f t="shared" si="80"/>
        <v>0</v>
      </c>
      <c r="K143" s="12">
        <f t="shared" si="81"/>
        <v>0</v>
      </c>
      <c r="L143" s="12">
        <f t="shared" si="82"/>
        <v>0</v>
      </c>
      <c r="M143" s="12">
        <f t="shared" si="83"/>
        <v>0</v>
      </c>
      <c r="N143" s="12">
        <f t="shared" si="84"/>
        <v>0</v>
      </c>
      <c r="O143" s="12">
        <f t="shared" si="85"/>
        <v>0</v>
      </c>
      <c r="P143" s="12">
        <f t="shared" si="86"/>
        <v>0</v>
      </c>
      <c r="Q143" s="12">
        <f t="shared" si="87"/>
        <v>0</v>
      </c>
      <c r="R143" s="12">
        <f t="shared" si="88"/>
        <v>0</v>
      </c>
      <c r="S143" s="12">
        <f t="shared" si="89"/>
        <v>0</v>
      </c>
      <c r="T143" s="12">
        <f t="shared" si="90"/>
        <v>0</v>
      </c>
      <c r="U143" s="12">
        <f t="shared" si="91"/>
        <v>0</v>
      </c>
      <c r="V143" s="12">
        <f t="shared" si="92"/>
        <v>0</v>
      </c>
      <c r="W143" s="11">
        <f t="shared" si="93"/>
        <v>4235.1541588182808</v>
      </c>
      <c r="X143" s="11">
        <f t="shared" si="94"/>
        <v>2.9333333333333331</v>
      </c>
      <c r="Y143" s="11">
        <f>$C143/3600*$W143*($E143-$D143)/(Thermodynamics!$B$14-Thermodynamics!$E$21)</f>
        <v>0.69469344944080602</v>
      </c>
    </row>
    <row r="144" spans="1:25" x14ac:dyDescent="0.25">
      <c r="A144" s="12" t="s">
        <v>74</v>
      </c>
      <c r="B144" s="13">
        <v>107.73</v>
      </c>
      <c r="C144" s="13">
        <v>10.130000000000001</v>
      </c>
      <c r="D144" s="13">
        <v>6</v>
      </c>
      <c r="E144" s="13">
        <v>15</v>
      </c>
      <c r="F144" s="13">
        <f t="shared" si="76"/>
        <v>7.730000000000004</v>
      </c>
      <c r="G144" s="12">
        <f t="shared" si="77"/>
        <v>0</v>
      </c>
      <c r="H144" s="12">
        <f t="shared" si="78"/>
        <v>0</v>
      </c>
      <c r="I144" s="12">
        <f t="shared" si="79"/>
        <v>0</v>
      </c>
      <c r="J144" s="12">
        <f t="shared" si="80"/>
        <v>0</v>
      </c>
      <c r="K144" s="12">
        <f t="shared" si="81"/>
        <v>0</v>
      </c>
      <c r="L144" s="12">
        <f t="shared" si="82"/>
        <v>0</v>
      </c>
      <c r="M144" s="12">
        <f t="shared" si="83"/>
        <v>0</v>
      </c>
      <c r="N144" s="12">
        <f t="shared" si="84"/>
        <v>0</v>
      </c>
      <c r="O144" s="12">
        <f t="shared" si="85"/>
        <v>0</v>
      </c>
      <c r="P144" s="12">
        <f t="shared" si="86"/>
        <v>0</v>
      </c>
      <c r="Q144" s="12">
        <f t="shared" si="87"/>
        <v>0</v>
      </c>
      <c r="R144" s="12">
        <f t="shared" si="88"/>
        <v>0</v>
      </c>
      <c r="S144" s="12">
        <f t="shared" si="89"/>
        <v>0</v>
      </c>
      <c r="T144" s="12">
        <f t="shared" si="90"/>
        <v>0</v>
      </c>
      <c r="U144" s="12">
        <f t="shared" si="91"/>
        <v>0</v>
      </c>
      <c r="V144" s="12">
        <f t="shared" si="92"/>
        <v>0</v>
      </c>
      <c r="W144" s="11">
        <f t="shared" si="93"/>
        <v>4253.8993089832175</v>
      </c>
      <c r="X144" s="11">
        <f t="shared" si="94"/>
        <v>2.8138888888888891</v>
      </c>
      <c r="Y144" s="11">
        <f>$C144/3600*$W144*($E144-$D144)/(Thermodynamics!$B$14-Thermodynamics!$E$21)</f>
        <v>0.65694632468625369</v>
      </c>
    </row>
    <row r="145" spans="1:25" x14ac:dyDescent="0.25">
      <c r="A145" s="12" t="s">
        <v>73</v>
      </c>
      <c r="B145" s="13">
        <v>104.13</v>
      </c>
      <c r="C145" s="13">
        <v>10.02</v>
      </c>
      <c r="D145" s="13">
        <v>6</v>
      </c>
      <c r="E145" s="13">
        <v>15</v>
      </c>
      <c r="F145" s="13">
        <f t="shared" si="76"/>
        <v>4.1299999999999955</v>
      </c>
      <c r="G145" s="12">
        <f t="shared" si="77"/>
        <v>0</v>
      </c>
      <c r="H145" s="12">
        <f t="shared" si="78"/>
        <v>0</v>
      </c>
      <c r="I145" s="12">
        <f t="shared" si="79"/>
        <v>0</v>
      </c>
      <c r="J145" s="12">
        <f t="shared" si="80"/>
        <v>0</v>
      </c>
      <c r="K145" s="12">
        <f t="shared" si="81"/>
        <v>0</v>
      </c>
      <c r="L145" s="12">
        <f t="shared" si="82"/>
        <v>0</v>
      </c>
      <c r="M145" s="12">
        <f t="shared" si="83"/>
        <v>0</v>
      </c>
      <c r="N145" s="12">
        <f t="shared" si="84"/>
        <v>0</v>
      </c>
      <c r="O145" s="12">
        <f t="shared" si="85"/>
        <v>0</v>
      </c>
      <c r="P145" s="12">
        <f t="shared" si="86"/>
        <v>0</v>
      </c>
      <c r="Q145" s="12">
        <f t="shared" si="87"/>
        <v>0</v>
      </c>
      <c r="R145" s="12">
        <f t="shared" si="88"/>
        <v>0</v>
      </c>
      <c r="S145" s="12">
        <f t="shared" si="89"/>
        <v>0</v>
      </c>
      <c r="T145" s="12">
        <f t="shared" si="90"/>
        <v>0</v>
      </c>
      <c r="U145" s="12">
        <f t="shared" si="91"/>
        <v>0</v>
      </c>
      <c r="V145" s="12">
        <f t="shared" si="92"/>
        <v>0</v>
      </c>
      <c r="W145" s="11">
        <f t="shared" si="93"/>
        <v>4156.8862275449101</v>
      </c>
      <c r="X145" s="11">
        <f t="shared" si="94"/>
        <v>2.7833333333333332</v>
      </c>
      <c r="Y145" s="11">
        <f>$C145/3600*$W145*($E145-$D145)/(Thermodynamics!$B$14-Thermodynamics!$E$21)</f>
        <v>0.63499323112948669</v>
      </c>
    </row>
    <row r="146" spans="1:25" x14ac:dyDescent="0.25">
      <c r="A146" s="12" t="s">
        <v>72</v>
      </c>
      <c r="B146" s="13">
        <v>84.02</v>
      </c>
      <c r="C146" s="13">
        <v>9.17</v>
      </c>
      <c r="D146" s="13">
        <v>6.83</v>
      </c>
      <c r="E146" s="13">
        <v>14.5</v>
      </c>
      <c r="F146" s="13">
        <f t="shared" si="76"/>
        <v>0</v>
      </c>
      <c r="G146" s="12">
        <f t="shared" si="77"/>
        <v>0</v>
      </c>
      <c r="H146" s="12">
        <f t="shared" si="78"/>
        <v>0</v>
      </c>
      <c r="I146" s="12">
        <f t="shared" si="79"/>
        <v>0</v>
      </c>
      <c r="J146" s="12">
        <f t="shared" si="80"/>
        <v>0</v>
      </c>
      <c r="K146" s="12">
        <f t="shared" si="81"/>
        <v>0</v>
      </c>
      <c r="L146" s="12">
        <f t="shared" si="82"/>
        <v>0</v>
      </c>
      <c r="M146" s="12">
        <f t="shared" si="83"/>
        <v>0</v>
      </c>
      <c r="N146" s="12">
        <f t="shared" si="84"/>
        <v>0</v>
      </c>
      <c r="O146" s="12">
        <f t="shared" si="85"/>
        <v>0</v>
      </c>
      <c r="P146" s="12">
        <f t="shared" si="86"/>
        <v>0</v>
      </c>
      <c r="Q146" s="12">
        <f t="shared" si="87"/>
        <v>0</v>
      </c>
      <c r="R146" s="12">
        <f t="shared" si="88"/>
        <v>0</v>
      </c>
      <c r="S146" s="12">
        <f t="shared" si="89"/>
        <v>0</v>
      </c>
      <c r="T146" s="12">
        <f t="shared" si="90"/>
        <v>0</v>
      </c>
      <c r="U146" s="12">
        <f t="shared" si="91"/>
        <v>0</v>
      </c>
      <c r="V146" s="12">
        <f t="shared" si="92"/>
        <v>0</v>
      </c>
      <c r="W146" s="11">
        <f t="shared" si="93"/>
        <v>4300.5151143332014</v>
      </c>
      <c r="X146" s="11">
        <f t="shared" si="94"/>
        <v>2.5472222222222221</v>
      </c>
      <c r="Y146" s="11">
        <f>$C146/3600*$W146*($E146-$D146)/(Thermodynamics!$B$14-Thermodynamics!$E$21)</f>
        <v>0.51236081128876843</v>
      </c>
    </row>
    <row r="147" spans="1:25" x14ac:dyDescent="0.25">
      <c r="A147" s="12" t="s">
        <v>71</v>
      </c>
      <c r="B147" s="13">
        <v>61.42</v>
      </c>
      <c r="C147" s="13">
        <v>6.63</v>
      </c>
      <c r="D147" s="13">
        <v>6</v>
      </c>
      <c r="E147" s="13">
        <v>14</v>
      </c>
      <c r="F147" s="13">
        <f t="shared" si="76"/>
        <v>0</v>
      </c>
      <c r="G147" s="12">
        <f t="shared" si="77"/>
        <v>0</v>
      </c>
      <c r="H147" s="12">
        <f t="shared" si="78"/>
        <v>0</v>
      </c>
      <c r="I147" s="12">
        <f t="shared" si="79"/>
        <v>0</v>
      </c>
      <c r="J147" s="12">
        <f t="shared" si="80"/>
        <v>0</v>
      </c>
      <c r="K147" s="12">
        <f t="shared" si="81"/>
        <v>0</v>
      </c>
      <c r="L147" s="12">
        <f t="shared" si="82"/>
        <v>0</v>
      </c>
      <c r="M147" s="12">
        <f t="shared" si="83"/>
        <v>0</v>
      </c>
      <c r="N147" s="12">
        <f t="shared" si="84"/>
        <v>0</v>
      </c>
      <c r="O147" s="12">
        <f t="shared" si="85"/>
        <v>0</v>
      </c>
      <c r="P147" s="12">
        <f t="shared" si="86"/>
        <v>0</v>
      </c>
      <c r="Q147" s="12">
        <f t="shared" si="87"/>
        <v>0</v>
      </c>
      <c r="R147" s="12">
        <f t="shared" si="88"/>
        <v>0</v>
      </c>
      <c r="S147" s="12">
        <f t="shared" si="89"/>
        <v>0</v>
      </c>
      <c r="T147" s="12">
        <f t="shared" si="90"/>
        <v>0</v>
      </c>
      <c r="U147" s="12">
        <f t="shared" si="91"/>
        <v>0</v>
      </c>
      <c r="V147" s="12">
        <f t="shared" si="92"/>
        <v>0</v>
      </c>
      <c r="W147" s="11">
        <f t="shared" si="93"/>
        <v>4168.778280542987</v>
      </c>
      <c r="X147" s="11">
        <f t="shared" si="94"/>
        <v>1.8416666666666666</v>
      </c>
      <c r="Y147" s="11">
        <f>$C147/3600*$W147*($E147-$D147)/(Thermodynamics!$B$14-Thermodynamics!$E$21)</f>
        <v>0.37454416840461996</v>
      </c>
    </row>
    <row r="148" spans="1:25" x14ac:dyDescent="0.25">
      <c r="A148" s="12" t="s">
        <v>70</v>
      </c>
      <c r="B148" s="13">
        <v>57.22</v>
      </c>
      <c r="C148" s="13">
        <v>6.29</v>
      </c>
      <c r="D148" s="13">
        <v>6</v>
      </c>
      <c r="E148" s="13">
        <v>14</v>
      </c>
      <c r="F148" s="13">
        <f t="shared" si="76"/>
        <v>0</v>
      </c>
      <c r="G148" s="12">
        <f t="shared" si="77"/>
        <v>0</v>
      </c>
      <c r="H148" s="12">
        <f t="shared" si="78"/>
        <v>0</v>
      </c>
      <c r="I148" s="12">
        <f t="shared" si="79"/>
        <v>0</v>
      </c>
      <c r="J148" s="12">
        <f t="shared" si="80"/>
        <v>0</v>
      </c>
      <c r="K148" s="12">
        <f t="shared" si="81"/>
        <v>0</v>
      </c>
      <c r="L148" s="12">
        <f t="shared" si="82"/>
        <v>0</v>
      </c>
      <c r="M148" s="12">
        <f t="shared" si="83"/>
        <v>0</v>
      </c>
      <c r="N148" s="12">
        <f t="shared" si="84"/>
        <v>0</v>
      </c>
      <c r="O148" s="12">
        <f t="shared" si="85"/>
        <v>0</v>
      </c>
      <c r="P148" s="12">
        <f t="shared" si="86"/>
        <v>0</v>
      </c>
      <c r="Q148" s="12">
        <f t="shared" si="87"/>
        <v>0</v>
      </c>
      <c r="R148" s="12">
        <f t="shared" si="88"/>
        <v>0</v>
      </c>
      <c r="S148" s="12">
        <f t="shared" si="89"/>
        <v>0</v>
      </c>
      <c r="T148" s="12">
        <f t="shared" si="90"/>
        <v>0</v>
      </c>
      <c r="U148" s="12">
        <f t="shared" si="91"/>
        <v>0</v>
      </c>
      <c r="V148" s="12">
        <f t="shared" si="92"/>
        <v>0</v>
      </c>
      <c r="W148" s="11">
        <f t="shared" si="93"/>
        <v>4093.6406995230518</v>
      </c>
      <c r="X148" s="11">
        <f t="shared" si="94"/>
        <v>1.7472222222222222</v>
      </c>
      <c r="Y148" s="11">
        <f>$C148/3600*$W148*($E148-$D148)/(Thermodynamics!$B$14-Thermodynamics!$E$21)</f>
        <v>0.34893222592172501</v>
      </c>
    </row>
    <row r="149" spans="1:25" x14ac:dyDescent="0.25">
      <c r="A149" s="12" t="s">
        <v>69</v>
      </c>
      <c r="B149" s="13">
        <f>B$125+(B$148-B$124)</f>
        <v>53.12</v>
      </c>
      <c r="C149" s="13">
        <f>C$125+(C$148-C$124)</f>
        <v>6.11</v>
      </c>
      <c r="D149" s="13">
        <f>D$125+(D$148-D$124)</f>
        <v>6</v>
      </c>
      <c r="E149" s="13">
        <f>E$125+(E$148-E$124)</f>
        <v>14</v>
      </c>
      <c r="F149" s="13">
        <f>F$125+(F$148-F$124)</f>
        <v>0</v>
      </c>
      <c r="G149" s="12">
        <f t="shared" ref="G149:V149" si="95">IF($B149&gt;=AG$3, $B149-AG$3,0)</f>
        <v>0</v>
      </c>
      <c r="H149" s="12">
        <f t="shared" si="95"/>
        <v>0</v>
      </c>
      <c r="I149" s="12">
        <f t="shared" si="95"/>
        <v>0</v>
      </c>
      <c r="J149" s="12">
        <f t="shared" si="95"/>
        <v>0</v>
      </c>
      <c r="K149" s="12">
        <f t="shared" si="95"/>
        <v>0</v>
      </c>
      <c r="L149" s="12">
        <f t="shared" si="95"/>
        <v>0</v>
      </c>
      <c r="M149" s="12">
        <f t="shared" si="95"/>
        <v>0</v>
      </c>
      <c r="N149" s="12">
        <f t="shared" si="95"/>
        <v>0</v>
      </c>
      <c r="O149" s="12">
        <f t="shared" si="95"/>
        <v>0</v>
      </c>
      <c r="P149" s="12">
        <f t="shared" si="95"/>
        <v>0</v>
      </c>
      <c r="Q149" s="12">
        <f t="shared" si="95"/>
        <v>0</v>
      </c>
      <c r="R149" s="12">
        <f t="shared" si="95"/>
        <v>0</v>
      </c>
      <c r="S149" s="12">
        <f t="shared" si="95"/>
        <v>0</v>
      </c>
      <c r="T149" s="12">
        <f t="shared" si="95"/>
        <v>0</v>
      </c>
      <c r="U149" s="12">
        <f t="shared" si="95"/>
        <v>0</v>
      </c>
      <c r="V149" s="12">
        <f t="shared" si="95"/>
        <v>0</v>
      </c>
      <c r="W149" s="11">
        <f t="shared" si="93"/>
        <v>3912.2749590834696</v>
      </c>
      <c r="X149" s="11">
        <f t="shared" si="94"/>
        <v>1.6972222222222222</v>
      </c>
      <c r="Y149" s="11">
        <f>$C149/3600*$W149*($E149-$D149)/(Thermodynamics!$B$14-Thermodynamics!$E$21)</f>
        <v>0.32393009159318481</v>
      </c>
    </row>
    <row r="150" spans="1:25" x14ac:dyDescent="0.25">
      <c r="A150" s="12"/>
      <c r="B150" s="12"/>
      <c r="C150" s="12"/>
      <c r="D150" s="12"/>
      <c r="E150" s="12"/>
      <c r="F150" s="12"/>
      <c r="G150" s="12"/>
    </row>
    <row r="151" spans="1:25" x14ac:dyDescent="0.25">
      <c r="A151" s="12"/>
      <c r="B151" s="12"/>
      <c r="C151" s="12"/>
      <c r="D151" s="12"/>
      <c r="E151" s="12"/>
      <c r="F151" s="12"/>
      <c r="G151" s="12"/>
    </row>
    <row r="152" spans="1:25" x14ac:dyDescent="0.25">
      <c r="A152" s="12"/>
      <c r="B152" s="12"/>
      <c r="C152" s="12"/>
      <c r="D152" s="12"/>
      <c r="E152" s="12"/>
      <c r="F152" s="12"/>
      <c r="G152" s="12"/>
    </row>
    <row r="153" spans="1:25" x14ac:dyDescent="0.25">
      <c r="A153" s="12"/>
      <c r="B153" s="12"/>
      <c r="C153" s="12"/>
      <c r="D153" s="12"/>
      <c r="E153" s="12"/>
      <c r="F153" s="12"/>
      <c r="G153" s="12"/>
    </row>
    <row r="154" spans="1:25" x14ac:dyDescent="0.25">
      <c r="A154" s="12"/>
      <c r="B154" s="12"/>
      <c r="C154" s="12"/>
      <c r="D154" s="12"/>
      <c r="E154" s="12"/>
      <c r="F154" s="12"/>
      <c r="G154" s="12"/>
    </row>
    <row r="155" spans="1:25" x14ac:dyDescent="0.25">
      <c r="A155" s="12"/>
      <c r="B155" s="12"/>
      <c r="C155" s="12"/>
      <c r="D155" s="12"/>
      <c r="E155" s="12"/>
      <c r="F155" s="12"/>
      <c r="G155" s="12"/>
    </row>
    <row r="156" spans="1:25" x14ac:dyDescent="0.25">
      <c r="A156" s="12"/>
      <c r="B156" s="12"/>
      <c r="C156" s="12"/>
      <c r="D156" s="12"/>
      <c r="E156" s="12"/>
      <c r="F156" s="12"/>
      <c r="G156" s="12"/>
    </row>
    <row r="157" spans="1:25" x14ac:dyDescent="0.25">
      <c r="A157" s="12"/>
      <c r="B157" s="12"/>
      <c r="C157" s="12"/>
      <c r="D157" s="12"/>
      <c r="E157" s="12"/>
      <c r="F157" s="12"/>
      <c r="G157" s="12"/>
    </row>
    <row r="158" spans="1:25" x14ac:dyDescent="0.25">
      <c r="A158" s="12"/>
      <c r="B158" s="12"/>
      <c r="C158" s="12"/>
      <c r="D158" s="12"/>
      <c r="E158" s="12"/>
      <c r="F158" s="12"/>
      <c r="G158" s="12"/>
    </row>
    <row r="159" spans="1:25" x14ac:dyDescent="0.25">
      <c r="A159" s="12"/>
      <c r="B159" s="12"/>
      <c r="C159" s="12"/>
      <c r="D159" s="12"/>
      <c r="E159" s="12"/>
      <c r="F159" s="12"/>
      <c r="G159" s="12"/>
    </row>
    <row r="160" spans="1:25" x14ac:dyDescent="0.25">
      <c r="A160" s="12"/>
      <c r="B160" s="12"/>
      <c r="C160" s="12"/>
      <c r="D160" s="12"/>
      <c r="E160" s="12"/>
      <c r="F160" s="12"/>
      <c r="G160" s="12"/>
    </row>
    <row r="161" spans="1:7" x14ac:dyDescent="0.25">
      <c r="A161" s="12"/>
      <c r="B161" s="12"/>
      <c r="C161" s="12"/>
      <c r="D161" s="12"/>
      <c r="E161" s="12"/>
      <c r="F161" s="12"/>
      <c r="G161" s="12"/>
    </row>
    <row r="162" spans="1:7" x14ac:dyDescent="0.25">
      <c r="A162" s="12"/>
      <c r="B162" s="12"/>
      <c r="C162" s="12"/>
      <c r="D162" s="12"/>
      <c r="E162" s="12"/>
      <c r="F162" s="12"/>
      <c r="G162" s="12"/>
    </row>
    <row r="163" spans="1:7" x14ac:dyDescent="0.25">
      <c r="A163" s="12"/>
      <c r="B163" s="12"/>
      <c r="C163" s="12"/>
      <c r="D163" s="12"/>
      <c r="E163" s="12"/>
      <c r="F163" s="12"/>
      <c r="G163" s="12"/>
    </row>
    <row r="164" spans="1:7" x14ac:dyDescent="0.25">
      <c r="A164" s="12"/>
      <c r="B164" s="12"/>
      <c r="C164" s="12"/>
      <c r="D164" s="12"/>
      <c r="E164" s="12"/>
      <c r="F164" s="12"/>
      <c r="G164" s="12"/>
    </row>
    <row r="165" spans="1:7" x14ac:dyDescent="0.25">
      <c r="A165" s="12"/>
      <c r="B165" s="12"/>
      <c r="C165" s="12"/>
      <c r="D165" s="12"/>
      <c r="E165" s="12"/>
      <c r="F165" s="12"/>
      <c r="G165" s="12"/>
    </row>
    <row r="166" spans="1:7" x14ac:dyDescent="0.25">
      <c r="A166" s="12"/>
      <c r="B166" s="12"/>
      <c r="C166" s="12"/>
      <c r="D166" s="12"/>
      <c r="E166" s="12"/>
      <c r="F166" s="12"/>
      <c r="G166" s="12"/>
    </row>
    <row r="167" spans="1:7" x14ac:dyDescent="0.25">
      <c r="A167" s="12"/>
      <c r="B167" s="12"/>
      <c r="C167" s="12"/>
      <c r="D167" s="12"/>
      <c r="E167" s="12"/>
      <c r="F167" s="12"/>
      <c r="G167" s="12"/>
    </row>
    <row r="168" spans="1:7" x14ac:dyDescent="0.25">
      <c r="A168" s="12"/>
      <c r="B168" s="12"/>
      <c r="C168" s="12"/>
      <c r="D168" s="12"/>
      <c r="E168" s="12"/>
      <c r="F168" s="12"/>
      <c r="G168" s="12"/>
    </row>
    <row r="169" spans="1:7" x14ac:dyDescent="0.25">
      <c r="A169" s="12"/>
      <c r="B169" s="12"/>
      <c r="C169" s="12"/>
      <c r="D169" s="12"/>
      <c r="E169" s="12"/>
      <c r="F169" s="12"/>
      <c r="G169" s="12"/>
    </row>
    <row r="170" spans="1:7" x14ac:dyDescent="0.25">
      <c r="A170" s="12"/>
      <c r="B170" s="12"/>
      <c r="C170" s="12"/>
      <c r="D170" s="12"/>
      <c r="E170" s="12"/>
      <c r="F170" s="12"/>
      <c r="G170" s="12"/>
    </row>
    <row r="171" spans="1:7" x14ac:dyDescent="0.25">
      <c r="A171" s="12"/>
      <c r="B171" s="12"/>
      <c r="C171" s="12"/>
      <c r="D171" s="12"/>
      <c r="E171" s="12"/>
      <c r="F171" s="12"/>
      <c r="G171" s="12"/>
    </row>
    <row r="172" spans="1:7" x14ac:dyDescent="0.25">
      <c r="A172" s="12"/>
      <c r="B172" s="12"/>
      <c r="C172" s="12"/>
      <c r="D172" s="12"/>
      <c r="E172" s="12"/>
      <c r="F172" s="12"/>
      <c r="G172" s="12"/>
    </row>
    <row r="173" spans="1:7" x14ac:dyDescent="0.25">
      <c r="A173" s="12"/>
      <c r="B173" s="12"/>
      <c r="C173" s="12"/>
      <c r="D173" s="12"/>
      <c r="E173" s="12"/>
      <c r="F173" s="12"/>
      <c r="G173" s="12"/>
    </row>
    <row r="174" spans="1:7" x14ac:dyDescent="0.25">
      <c r="A174" s="12"/>
      <c r="B174" s="12"/>
      <c r="C174" s="12"/>
      <c r="D174" s="12"/>
      <c r="E174" s="12"/>
      <c r="F174" s="12"/>
      <c r="G174" s="12"/>
    </row>
    <row r="175" spans="1:7" x14ac:dyDescent="0.25">
      <c r="A175" s="12"/>
      <c r="B175" s="12"/>
      <c r="C175" s="12"/>
      <c r="D175" s="12"/>
      <c r="E175" s="12"/>
      <c r="F175" s="12"/>
      <c r="G175" s="12"/>
    </row>
    <row r="176" spans="1:7" x14ac:dyDescent="0.25">
      <c r="A176" s="12"/>
      <c r="B176" s="12"/>
      <c r="C176" s="12"/>
      <c r="D176" s="12"/>
      <c r="E176" s="12"/>
      <c r="F176" s="12"/>
      <c r="G176" s="12"/>
    </row>
    <row r="177" spans="1:7" x14ac:dyDescent="0.25">
      <c r="A177" s="12"/>
      <c r="B177" s="12"/>
      <c r="C177" s="12"/>
      <c r="D177" s="12"/>
      <c r="E177" s="12"/>
      <c r="F177" s="12"/>
      <c r="G177" s="12"/>
    </row>
    <row r="178" spans="1:7" x14ac:dyDescent="0.25">
      <c r="A178" s="12"/>
      <c r="B178" s="12"/>
      <c r="C178" s="12"/>
      <c r="D178" s="12"/>
      <c r="E178" s="12"/>
      <c r="F178" s="12"/>
      <c r="G178" s="12"/>
    </row>
    <row r="179" spans="1:7" x14ac:dyDescent="0.25">
      <c r="A179" s="12"/>
      <c r="B179" s="12"/>
      <c r="C179" s="12"/>
      <c r="D179" s="12"/>
      <c r="E179" s="12"/>
      <c r="F179" s="12"/>
      <c r="G179" s="12"/>
    </row>
    <row r="180" spans="1:7" x14ac:dyDescent="0.25">
      <c r="A180" s="12"/>
      <c r="B180" s="12"/>
      <c r="C180" s="12"/>
      <c r="D180" s="12"/>
      <c r="E180" s="12"/>
      <c r="F180" s="12"/>
      <c r="G180" s="12"/>
    </row>
    <row r="181" spans="1:7" x14ac:dyDescent="0.25">
      <c r="A181" s="12"/>
      <c r="B181" s="12"/>
      <c r="C181" s="12"/>
      <c r="D181" s="12"/>
      <c r="E181" s="12"/>
      <c r="F181" s="12"/>
      <c r="G181" s="12"/>
    </row>
    <row r="182" spans="1:7" x14ac:dyDescent="0.25">
      <c r="A182" s="12"/>
      <c r="B182" s="12"/>
      <c r="C182" s="12"/>
      <c r="D182" s="12"/>
      <c r="E182" s="12"/>
      <c r="F182" s="12"/>
      <c r="G182" s="12"/>
    </row>
    <row r="183" spans="1:7" x14ac:dyDescent="0.25">
      <c r="A183" s="12"/>
      <c r="B183" s="12"/>
      <c r="C183" s="12"/>
      <c r="D183" s="12"/>
      <c r="E183" s="12"/>
      <c r="F183" s="12"/>
      <c r="G183" s="12"/>
    </row>
    <row r="184" spans="1:7" x14ac:dyDescent="0.25">
      <c r="A184" s="12"/>
      <c r="B184" s="12"/>
      <c r="C184" s="12"/>
      <c r="D184" s="12"/>
      <c r="E184" s="12"/>
      <c r="F184" s="12"/>
      <c r="G184" s="12"/>
    </row>
    <row r="185" spans="1:7" x14ac:dyDescent="0.25">
      <c r="A185" s="12"/>
      <c r="B185" s="12"/>
      <c r="C185" s="12"/>
      <c r="D185" s="12"/>
      <c r="E185" s="12"/>
      <c r="F185" s="12"/>
      <c r="G185" s="12"/>
    </row>
    <row r="186" spans="1:7" x14ac:dyDescent="0.25">
      <c r="A186" s="12"/>
      <c r="B186" s="12"/>
      <c r="C186" s="12"/>
      <c r="D186" s="12"/>
      <c r="E186" s="12"/>
      <c r="F186" s="12"/>
      <c r="G186" s="12"/>
    </row>
    <row r="187" spans="1:7" x14ac:dyDescent="0.25">
      <c r="A187" s="12"/>
      <c r="B187" s="12"/>
      <c r="C187" s="12"/>
      <c r="D187" s="12"/>
      <c r="E187" s="12"/>
      <c r="F187" s="12"/>
      <c r="G187" s="12"/>
    </row>
    <row r="188" spans="1:7" x14ac:dyDescent="0.25">
      <c r="A188" s="12"/>
      <c r="B188" s="12"/>
      <c r="C188" s="12"/>
      <c r="D188" s="12"/>
      <c r="E188" s="12"/>
      <c r="F188" s="12"/>
      <c r="G188" s="12"/>
    </row>
    <row r="189" spans="1:7" x14ac:dyDescent="0.25">
      <c r="A189" s="12"/>
      <c r="B189" s="12"/>
      <c r="C189" s="12"/>
      <c r="D189" s="12"/>
      <c r="E189" s="12"/>
      <c r="F189" s="12"/>
      <c r="G189" s="12"/>
    </row>
    <row r="190" spans="1:7" x14ac:dyDescent="0.25">
      <c r="A190" s="12"/>
      <c r="B190" s="12"/>
      <c r="C190" s="12"/>
      <c r="D190" s="12"/>
      <c r="E190" s="12"/>
      <c r="F190" s="12"/>
      <c r="G190" s="12"/>
    </row>
    <row r="191" spans="1:7" x14ac:dyDescent="0.25">
      <c r="A191" s="12"/>
      <c r="B191" s="12"/>
      <c r="C191" s="12"/>
      <c r="D191" s="12"/>
      <c r="E191" s="12"/>
      <c r="F191" s="12"/>
      <c r="G191" s="12"/>
    </row>
    <row r="192" spans="1:7" x14ac:dyDescent="0.25">
      <c r="A192" s="12"/>
      <c r="B192" s="12"/>
      <c r="C192" s="12"/>
      <c r="D192" s="12"/>
      <c r="E192" s="12"/>
      <c r="F192" s="12"/>
      <c r="G192" s="12"/>
    </row>
    <row r="193" spans="1:7" x14ac:dyDescent="0.25">
      <c r="A193" s="12"/>
      <c r="B193" s="12"/>
      <c r="C193" s="12"/>
      <c r="D193" s="12"/>
      <c r="E193" s="12"/>
      <c r="F193" s="12"/>
      <c r="G193" s="12"/>
    </row>
    <row r="194" spans="1:7" x14ac:dyDescent="0.25">
      <c r="A194" s="12"/>
      <c r="B194" s="12"/>
      <c r="C194" s="12"/>
      <c r="D194" s="12"/>
      <c r="E194" s="12"/>
      <c r="F194" s="12"/>
      <c r="G194" s="12"/>
    </row>
    <row r="195" spans="1:7" x14ac:dyDescent="0.25">
      <c r="A195" s="12"/>
      <c r="B195" s="12"/>
      <c r="C195" s="12"/>
      <c r="D195" s="12"/>
      <c r="E195" s="12"/>
      <c r="F195" s="12"/>
      <c r="G195" s="12"/>
    </row>
    <row r="196" spans="1:7" x14ac:dyDescent="0.25">
      <c r="A196" s="12"/>
      <c r="B196" s="12"/>
      <c r="C196" s="12"/>
      <c r="D196" s="12"/>
      <c r="E196" s="12"/>
      <c r="F196" s="12"/>
      <c r="G196" s="12"/>
    </row>
    <row r="197" spans="1:7" x14ac:dyDescent="0.25">
      <c r="A197" s="12"/>
      <c r="B197" s="12"/>
      <c r="C197" s="12"/>
      <c r="D197" s="12"/>
      <c r="E197" s="12"/>
      <c r="F197" s="12"/>
      <c r="G197" s="12"/>
    </row>
    <row r="198" spans="1:7" x14ac:dyDescent="0.25">
      <c r="A198" s="12"/>
      <c r="B198" s="12"/>
      <c r="C198" s="12"/>
      <c r="D198" s="12"/>
      <c r="E198" s="12"/>
      <c r="F198" s="12"/>
      <c r="G198" s="12"/>
    </row>
    <row r="199" spans="1:7" x14ac:dyDescent="0.25">
      <c r="A199" s="12"/>
      <c r="B199" s="12"/>
      <c r="C199" s="12"/>
      <c r="D199" s="12"/>
      <c r="E199" s="12"/>
      <c r="F199" s="12"/>
      <c r="G199" s="12"/>
    </row>
    <row r="200" spans="1:7" x14ac:dyDescent="0.25">
      <c r="A200" s="12"/>
      <c r="B200" s="12"/>
      <c r="C200" s="12"/>
      <c r="D200" s="12"/>
      <c r="E200" s="12"/>
      <c r="F200" s="12"/>
      <c r="G200" s="12"/>
    </row>
    <row r="201" spans="1:7" x14ac:dyDescent="0.25">
      <c r="A201" s="12"/>
      <c r="B201" s="12"/>
      <c r="C201" s="12"/>
      <c r="D201" s="12"/>
      <c r="E201" s="12"/>
      <c r="F201" s="12"/>
      <c r="G201" s="12"/>
    </row>
    <row r="202" spans="1:7" x14ac:dyDescent="0.25">
      <c r="A202" s="12"/>
      <c r="B202" s="12"/>
      <c r="C202" s="12"/>
      <c r="D202" s="12"/>
      <c r="E202" s="12"/>
      <c r="F202" s="12"/>
      <c r="G202" s="12"/>
    </row>
    <row r="203" spans="1:7" x14ac:dyDescent="0.25">
      <c r="A203" s="12"/>
      <c r="B203" s="12"/>
      <c r="C203" s="12"/>
      <c r="D203" s="12"/>
      <c r="E203" s="12"/>
      <c r="F203" s="12"/>
      <c r="G203" s="12"/>
    </row>
    <row r="204" spans="1:7" x14ac:dyDescent="0.25">
      <c r="A204" s="12"/>
      <c r="B204" s="12"/>
      <c r="C204" s="12"/>
      <c r="D204" s="12"/>
      <c r="E204" s="12"/>
      <c r="F204" s="12"/>
      <c r="G204" s="12"/>
    </row>
    <row r="205" spans="1:7" x14ac:dyDescent="0.25">
      <c r="A205" s="12"/>
      <c r="B205" s="12"/>
      <c r="C205" s="12"/>
      <c r="D205" s="12"/>
      <c r="E205" s="12"/>
      <c r="F205" s="12"/>
      <c r="G205" s="12"/>
    </row>
    <row r="206" spans="1:7" x14ac:dyDescent="0.25">
      <c r="A206" s="12"/>
      <c r="B206" s="12"/>
      <c r="C206" s="12"/>
      <c r="D206" s="12"/>
      <c r="E206" s="12"/>
      <c r="F206" s="12"/>
      <c r="G206" s="12"/>
    </row>
    <row r="207" spans="1:7" x14ac:dyDescent="0.25">
      <c r="A207" s="12"/>
      <c r="B207" s="12"/>
      <c r="C207" s="12"/>
      <c r="D207" s="12"/>
      <c r="E207" s="12"/>
      <c r="F207" s="12"/>
      <c r="G207" s="12"/>
    </row>
    <row r="208" spans="1:7" x14ac:dyDescent="0.25">
      <c r="A208" s="12"/>
      <c r="B208" s="12"/>
      <c r="C208" s="12"/>
      <c r="D208" s="12"/>
      <c r="E208" s="12"/>
      <c r="F208" s="12"/>
      <c r="G208" s="12"/>
    </row>
    <row r="209" spans="1:7" x14ac:dyDescent="0.25">
      <c r="A209" s="12"/>
      <c r="B209" s="12"/>
      <c r="C209" s="12"/>
      <c r="D209" s="12"/>
      <c r="E209" s="12"/>
      <c r="F209" s="12"/>
      <c r="G209" s="12"/>
    </row>
    <row r="210" spans="1:7" x14ac:dyDescent="0.25">
      <c r="A210" s="12"/>
      <c r="B210" s="12"/>
      <c r="C210" s="12"/>
      <c r="D210" s="12"/>
      <c r="E210" s="12"/>
      <c r="F210" s="12"/>
      <c r="G210" s="12"/>
    </row>
    <row r="211" spans="1:7" x14ac:dyDescent="0.25">
      <c r="A211" s="12"/>
      <c r="B211" s="12"/>
      <c r="C211" s="12"/>
      <c r="D211" s="12"/>
      <c r="E211" s="12"/>
      <c r="F211" s="12"/>
      <c r="G211" s="12"/>
    </row>
    <row r="212" spans="1:7" x14ac:dyDescent="0.25">
      <c r="A212" s="12"/>
      <c r="B212" s="12"/>
      <c r="C212" s="12"/>
      <c r="D212" s="12"/>
      <c r="E212" s="12"/>
      <c r="F212" s="12"/>
      <c r="G212" s="12"/>
    </row>
    <row r="213" spans="1:7" x14ac:dyDescent="0.25">
      <c r="A213" s="12"/>
      <c r="B213" s="12"/>
      <c r="C213" s="12"/>
      <c r="D213" s="12"/>
      <c r="E213" s="12"/>
      <c r="F213" s="12"/>
      <c r="G213" s="12"/>
    </row>
    <row r="214" spans="1:7" x14ac:dyDescent="0.25">
      <c r="A214" s="12"/>
      <c r="B214" s="12"/>
      <c r="C214" s="12"/>
      <c r="D214" s="12"/>
      <c r="E214" s="12"/>
      <c r="F214" s="12"/>
      <c r="G214" s="12"/>
    </row>
    <row r="215" spans="1:7" x14ac:dyDescent="0.25">
      <c r="A215" s="12"/>
      <c r="B215" s="12"/>
      <c r="C215" s="12"/>
      <c r="D215" s="12"/>
      <c r="E215" s="12"/>
      <c r="F215" s="12"/>
      <c r="G215" s="12"/>
    </row>
    <row r="216" spans="1:7" x14ac:dyDescent="0.25">
      <c r="A216" s="12"/>
      <c r="B216" s="12"/>
      <c r="C216" s="12"/>
      <c r="D216" s="12"/>
      <c r="E216" s="12"/>
      <c r="F216" s="12"/>
      <c r="G216" s="12"/>
    </row>
    <row r="217" spans="1:7" x14ac:dyDescent="0.25">
      <c r="A217" s="12"/>
      <c r="B217" s="12"/>
      <c r="C217" s="12"/>
      <c r="D217" s="12"/>
      <c r="E217" s="12"/>
      <c r="F217" s="12"/>
      <c r="G217" s="12"/>
    </row>
    <row r="218" spans="1:7" x14ac:dyDescent="0.25">
      <c r="A218" s="12"/>
      <c r="B218" s="12"/>
      <c r="C218" s="12"/>
      <c r="D218" s="12"/>
      <c r="E218" s="12"/>
      <c r="F218" s="12"/>
      <c r="G218" s="12"/>
    </row>
    <row r="219" spans="1:7" x14ac:dyDescent="0.25">
      <c r="A219" s="12"/>
      <c r="B219" s="12"/>
      <c r="C219" s="12"/>
      <c r="D219" s="12"/>
      <c r="E219" s="12"/>
      <c r="F219" s="12"/>
      <c r="G219" s="12"/>
    </row>
    <row r="220" spans="1:7" x14ac:dyDescent="0.25">
      <c r="A220" s="12"/>
      <c r="B220" s="12"/>
      <c r="C220" s="12"/>
      <c r="D220" s="12"/>
      <c r="E220" s="12"/>
      <c r="F220" s="12"/>
      <c r="G220" s="12"/>
    </row>
    <row r="221" spans="1:7" x14ac:dyDescent="0.25">
      <c r="A221" s="12"/>
      <c r="B221" s="12"/>
      <c r="C221" s="12"/>
      <c r="D221" s="12"/>
      <c r="E221" s="12"/>
      <c r="F221" s="12"/>
      <c r="G221" s="12"/>
    </row>
    <row r="222" spans="1:7" x14ac:dyDescent="0.25">
      <c r="A222" s="12"/>
      <c r="B222" s="12"/>
      <c r="C222" s="12"/>
      <c r="D222" s="12"/>
      <c r="E222" s="12"/>
      <c r="F222" s="12"/>
      <c r="G222" s="12"/>
    </row>
    <row r="223" spans="1:7" x14ac:dyDescent="0.25">
      <c r="A223" s="12"/>
      <c r="B223" s="12"/>
      <c r="C223" s="12"/>
      <c r="D223" s="12"/>
      <c r="E223" s="12"/>
      <c r="F223" s="12"/>
      <c r="G223" s="12"/>
    </row>
    <row r="224" spans="1:7" x14ac:dyDescent="0.25">
      <c r="A224" s="12"/>
      <c r="B224" s="12"/>
      <c r="C224" s="12"/>
      <c r="D224" s="12"/>
      <c r="E224" s="12"/>
      <c r="F224" s="12"/>
      <c r="G224" s="12"/>
    </row>
    <row r="225" spans="1:7" x14ac:dyDescent="0.25">
      <c r="A225" s="12"/>
      <c r="B225" s="12"/>
      <c r="C225" s="12"/>
      <c r="D225" s="12"/>
      <c r="E225" s="12"/>
      <c r="F225" s="12"/>
      <c r="G225" s="12"/>
    </row>
    <row r="226" spans="1:7" x14ac:dyDescent="0.25">
      <c r="A226" s="12"/>
      <c r="B226" s="12"/>
      <c r="C226" s="12"/>
      <c r="D226" s="12"/>
      <c r="E226" s="12"/>
      <c r="F226" s="12"/>
      <c r="G226" s="12"/>
    </row>
    <row r="227" spans="1:7" x14ac:dyDescent="0.25">
      <c r="A227" s="12"/>
      <c r="B227" s="12"/>
      <c r="C227" s="12"/>
      <c r="D227" s="12"/>
      <c r="E227" s="12"/>
      <c r="F227" s="12"/>
      <c r="G227" s="12"/>
    </row>
    <row r="228" spans="1:7" x14ac:dyDescent="0.25">
      <c r="A228" s="12"/>
      <c r="B228" s="12"/>
      <c r="C228" s="12"/>
      <c r="D228" s="12"/>
      <c r="E228" s="12"/>
      <c r="F228" s="12"/>
      <c r="G228" s="12"/>
    </row>
    <row r="229" spans="1:7" x14ac:dyDescent="0.25">
      <c r="A229" s="12"/>
      <c r="B229" s="12"/>
      <c r="C229" s="12"/>
      <c r="D229" s="12"/>
      <c r="E229" s="12"/>
      <c r="F229" s="12"/>
      <c r="G229" s="12"/>
    </row>
    <row r="230" spans="1:7" x14ac:dyDescent="0.25">
      <c r="A230" s="12"/>
      <c r="B230" s="12"/>
      <c r="C230" s="12"/>
      <c r="D230" s="12"/>
      <c r="E230" s="12"/>
      <c r="F230" s="12"/>
      <c r="G230" s="12"/>
    </row>
    <row r="231" spans="1:7" x14ac:dyDescent="0.25">
      <c r="A231" s="12"/>
      <c r="B231" s="12"/>
      <c r="C231" s="12"/>
      <c r="D231" s="12"/>
      <c r="E231" s="12"/>
      <c r="F231" s="12"/>
      <c r="G231" s="12"/>
    </row>
    <row r="232" spans="1:7" x14ac:dyDescent="0.25">
      <c r="A232" s="12"/>
      <c r="B232" s="12"/>
      <c r="C232" s="12"/>
      <c r="D232" s="12"/>
      <c r="E232" s="12"/>
      <c r="F232" s="12"/>
      <c r="G232" s="12"/>
    </row>
    <row r="233" spans="1:7" x14ac:dyDescent="0.25">
      <c r="A233" s="12"/>
      <c r="B233" s="12"/>
      <c r="C233" s="12"/>
      <c r="D233" s="12"/>
      <c r="E233" s="12"/>
      <c r="F233" s="12"/>
      <c r="G233" s="12"/>
    </row>
    <row r="234" spans="1:7" x14ac:dyDescent="0.25">
      <c r="A234" s="12"/>
      <c r="B234" s="12"/>
      <c r="C234" s="12"/>
      <c r="D234" s="12"/>
      <c r="E234" s="12"/>
      <c r="F234" s="12"/>
      <c r="G234" s="12"/>
    </row>
    <row r="235" spans="1:7" x14ac:dyDescent="0.25">
      <c r="A235" s="12"/>
      <c r="B235" s="12"/>
      <c r="C235" s="12"/>
      <c r="D235" s="12"/>
      <c r="E235" s="12"/>
      <c r="F235" s="12"/>
      <c r="G235" s="12"/>
    </row>
    <row r="236" spans="1:7" x14ac:dyDescent="0.25">
      <c r="A236" s="12"/>
      <c r="B236" s="12"/>
      <c r="C236" s="12"/>
      <c r="D236" s="12"/>
      <c r="E236" s="12"/>
      <c r="F236" s="12"/>
      <c r="G236" s="12"/>
    </row>
    <row r="237" spans="1:7" x14ac:dyDescent="0.25">
      <c r="A237" s="12"/>
      <c r="B237" s="12"/>
      <c r="C237" s="12"/>
      <c r="D237" s="12"/>
      <c r="E237" s="12"/>
      <c r="F237" s="12"/>
      <c r="G237" s="12"/>
    </row>
    <row r="238" spans="1:7" x14ac:dyDescent="0.25">
      <c r="A238" s="12"/>
      <c r="B238" s="12"/>
      <c r="C238" s="12"/>
      <c r="D238" s="12"/>
      <c r="E238" s="12"/>
      <c r="F238" s="12"/>
      <c r="G238" s="12"/>
    </row>
    <row r="239" spans="1:7" x14ac:dyDescent="0.25">
      <c r="A239" s="12"/>
      <c r="B239" s="12"/>
      <c r="C239" s="12"/>
      <c r="D239" s="12"/>
      <c r="E239" s="12"/>
      <c r="F239" s="12"/>
      <c r="G239" s="12"/>
    </row>
    <row r="240" spans="1:7" x14ac:dyDescent="0.25">
      <c r="A240" s="12"/>
      <c r="B240" s="12"/>
      <c r="C240" s="12"/>
      <c r="D240" s="12"/>
      <c r="E240" s="12"/>
      <c r="F240" s="12"/>
      <c r="G240" s="12"/>
    </row>
    <row r="241" spans="1:7" x14ac:dyDescent="0.25">
      <c r="A241" s="12"/>
      <c r="B241" s="12"/>
      <c r="C241" s="12"/>
      <c r="D241" s="12"/>
      <c r="E241" s="12"/>
      <c r="F241" s="12"/>
      <c r="G241" s="12"/>
    </row>
    <row r="242" spans="1:7" x14ac:dyDescent="0.25">
      <c r="A242" s="12"/>
      <c r="B242" s="12"/>
      <c r="C242" s="12"/>
      <c r="D242" s="12"/>
      <c r="E242" s="12"/>
      <c r="F242" s="12"/>
      <c r="G242" s="12"/>
    </row>
    <row r="243" spans="1:7" x14ac:dyDescent="0.25">
      <c r="A243" s="12"/>
      <c r="B243" s="12"/>
      <c r="C243" s="12"/>
      <c r="D243" s="12"/>
      <c r="E243" s="12"/>
      <c r="F243" s="12"/>
      <c r="G243" s="12"/>
    </row>
    <row r="244" spans="1:7" x14ac:dyDescent="0.25">
      <c r="A244" s="12"/>
      <c r="B244" s="12"/>
      <c r="C244" s="12"/>
      <c r="D244" s="12"/>
      <c r="E244" s="12"/>
      <c r="F244" s="12"/>
      <c r="G244" s="12"/>
    </row>
    <row r="245" spans="1:7" x14ac:dyDescent="0.25">
      <c r="A245" s="12"/>
      <c r="B245" s="12"/>
      <c r="C245" s="12"/>
      <c r="D245" s="12"/>
      <c r="E245" s="12"/>
      <c r="F245" s="12"/>
      <c r="G245" s="12"/>
    </row>
    <row r="246" spans="1:7" x14ac:dyDescent="0.25">
      <c r="A246" s="12"/>
      <c r="B246" s="12"/>
      <c r="C246" s="12"/>
      <c r="D246" s="12"/>
      <c r="E246" s="12"/>
      <c r="F246" s="12"/>
      <c r="G246" s="12"/>
    </row>
    <row r="247" spans="1:7" x14ac:dyDescent="0.25">
      <c r="A247" s="12"/>
      <c r="B247" s="12"/>
      <c r="C247" s="12"/>
      <c r="D247" s="12"/>
      <c r="E247" s="12"/>
      <c r="F247" s="12"/>
      <c r="G247" s="12"/>
    </row>
    <row r="248" spans="1:7" x14ac:dyDescent="0.25">
      <c r="A248" s="12"/>
      <c r="B248" s="12"/>
      <c r="C248" s="12"/>
      <c r="D248" s="12"/>
      <c r="E248" s="12"/>
      <c r="F248" s="12"/>
      <c r="G248" s="12"/>
    </row>
    <row r="249" spans="1:7" x14ac:dyDescent="0.25">
      <c r="A249" s="12"/>
      <c r="B249" s="12"/>
      <c r="C249" s="12"/>
      <c r="D249" s="12"/>
      <c r="E249" s="12"/>
      <c r="F249" s="12"/>
      <c r="G249" s="12"/>
    </row>
    <row r="250" spans="1:7" x14ac:dyDescent="0.25">
      <c r="A250" s="12"/>
      <c r="B250" s="12"/>
      <c r="C250" s="12"/>
      <c r="D250" s="12"/>
      <c r="E250" s="12"/>
      <c r="F250" s="12"/>
      <c r="G250" s="12"/>
    </row>
    <row r="251" spans="1:7" x14ac:dyDescent="0.25">
      <c r="A251" s="12"/>
      <c r="B251" s="12"/>
      <c r="C251" s="12"/>
      <c r="D251" s="12"/>
      <c r="E251" s="12"/>
      <c r="F251" s="12"/>
      <c r="G251" s="12"/>
    </row>
    <row r="252" spans="1:7" x14ac:dyDescent="0.25">
      <c r="A252" s="12"/>
      <c r="B252" s="12"/>
      <c r="C252" s="12"/>
      <c r="D252" s="12"/>
      <c r="E252" s="12"/>
      <c r="F252" s="12"/>
      <c r="G252" s="12"/>
    </row>
    <row r="253" spans="1:7" x14ac:dyDescent="0.25">
      <c r="A253" s="12"/>
      <c r="B253" s="12"/>
      <c r="C253" s="12"/>
      <c r="D253" s="12"/>
      <c r="E253" s="12"/>
      <c r="F253" s="12"/>
      <c r="G253" s="12"/>
    </row>
    <row r="254" spans="1:7" x14ac:dyDescent="0.25">
      <c r="A254" s="12"/>
      <c r="B254" s="12"/>
      <c r="C254" s="12"/>
      <c r="D254" s="12"/>
      <c r="E254" s="12"/>
      <c r="F254" s="12"/>
      <c r="G254" s="12"/>
    </row>
    <row r="255" spans="1:7" x14ac:dyDescent="0.25">
      <c r="A255" s="12"/>
      <c r="B255" s="12"/>
      <c r="C255" s="12"/>
      <c r="D255" s="12"/>
      <c r="E255" s="12"/>
      <c r="F255" s="12"/>
      <c r="G255" s="12"/>
    </row>
    <row r="256" spans="1:7" x14ac:dyDescent="0.25">
      <c r="A256" s="12"/>
      <c r="B256" s="12"/>
      <c r="C256" s="12"/>
      <c r="D256" s="12"/>
      <c r="E256" s="12"/>
      <c r="F256" s="12"/>
      <c r="G256" s="12"/>
    </row>
    <row r="257" spans="1:7" x14ac:dyDescent="0.25">
      <c r="A257" s="12"/>
      <c r="B257" s="12"/>
      <c r="C257" s="12"/>
      <c r="D257" s="12"/>
      <c r="E257" s="12"/>
      <c r="F257" s="12"/>
      <c r="G257" s="12"/>
    </row>
    <row r="258" spans="1:7" x14ac:dyDescent="0.25">
      <c r="A258" s="12"/>
      <c r="B258" s="12"/>
      <c r="C258" s="12"/>
      <c r="D258" s="12"/>
      <c r="E258" s="12"/>
      <c r="F258" s="12"/>
      <c r="G258" s="12"/>
    </row>
    <row r="259" spans="1:7" x14ac:dyDescent="0.25">
      <c r="A259" s="12"/>
      <c r="B259" s="12"/>
      <c r="C259" s="12"/>
      <c r="D259" s="12"/>
      <c r="E259" s="12"/>
      <c r="F259" s="12"/>
      <c r="G259" s="12"/>
    </row>
    <row r="260" spans="1:7" x14ac:dyDescent="0.25">
      <c r="A260" s="12"/>
      <c r="B260" s="12"/>
      <c r="C260" s="12"/>
      <c r="D260" s="12"/>
      <c r="E260" s="12"/>
      <c r="F260" s="12"/>
      <c r="G260" s="12"/>
    </row>
    <row r="261" spans="1:7" x14ac:dyDescent="0.25">
      <c r="A261" s="12"/>
      <c r="B261" s="12"/>
      <c r="C261" s="12"/>
      <c r="D261" s="12"/>
      <c r="E261" s="12"/>
      <c r="F261" s="12"/>
      <c r="G261" s="12"/>
    </row>
    <row r="262" spans="1:7" x14ac:dyDescent="0.25">
      <c r="A262" s="12"/>
      <c r="B262" s="12"/>
      <c r="C262" s="12"/>
      <c r="D262" s="12"/>
      <c r="E262" s="12"/>
      <c r="F262" s="12"/>
      <c r="G262" s="12"/>
    </row>
    <row r="263" spans="1:7" x14ac:dyDescent="0.25">
      <c r="A263" s="12"/>
      <c r="B263" s="12"/>
      <c r="C263" s="12"/>
      <c r="D263" s="12"/>
      <c r="E263" s="12"/>
      <c r="F263" s="12"/>
      <c r="G263" s="12"/>
    </row>
    <row r="264" spans="1:7" x14ac:dyDescent="0.25">
      <c r="A264" s="12"/>
      <c r="B264" s="12"/>
      <c r="C264" s="12"/>
      <c r="D264" s="12"/>
      <c r="E264" s="12"/>
      <c r="F264" s="12"/>
      <c r="G264" s="12"/>
    </row>
    <row r="265" spans="1:7" x14ac:dyDescent="0.25">
      <c r="A265" s="12"/>
      <c r="B265" s="12"/>
      <c r="C265" s="12"/>
      <c r="D265" s="12"/>
      <c r="E265" s="12"/>
      <c r="F265" s="12"/>
      <c r="G265" s="12"/>
    </row>
    <row r="266" spans="1:7" x14ac:dyDescent="0.25">
      <c r="A266" s="12"/>
      <c r="B266" s="12"/>
      <c r="C266" s="12"/>
      <c r="D266" s="12"/>
      <c r="E266" s="12"/>
      <c r="F266" s="12"/>
      <c r="G266" s="12"/>
    </row>
    <row r="267" spans="1:7" x14ac:dyDescent="0.25">
      <c r="A267" s="12"/>
      <c r="B267" s="12"/>
      <c r="C267" s="12"/>
      <c r="D267" s="12"/>
      <c r="E267" s="12"/>
      <c r="F267" s="12"/>
      <c r="G267" s="12"/>
    </row>
    <row r="268" spans="1:7" x14ac:dyDescent="0.25">
      <c r="A268" s="12"/>
      <c r="B268" s="12"/>
      <c r="C268" s="12"/>
      <c r="D268" s="12"/>
      <c r="E268" s="12"/>
      <c r="F268" s="12"/>
      <c r="G268" s="12"/>
    </row>
    <row r="269" spans="1:7" x14ac:dyDescent="0.25">
      <c r="A269" s="12"/>
      <c r="B269" s="12"/>
      <c r="C269" s="12"/>
      <c r="D269" s="12"/>
      <c r="E269" s="12"/>
      <c r="F269" s="12"/>
      <c r="G269" s="12"/>
    </row>
    <row r="270" spans="1:7" x14ac:dyDescent="0.25">
      <c r="A270" s="12"/>
      <c r="B270" s="12"/>
      <c r="C270" s="12"/>
      <c r="D270" s="12"/>
      <c r="E270" s="12"/>
      <c r="F270" s="12"/>
      <c r="G270" s="12"/>
    </row>
    <row r="271" spans="1:7" x14ac:dyDescent="0.25">
      <c r="A271" s="12"/>
      <c r="B271" s="12"/>
      <c r="C271" s="12"/>
      <c r="D271" s="12"/>
      <c r="E271" s="12"/>
      <c r="F271" s="12"/>
      <c r="G271" s="12"/>
    </row>
    <row r="272" spans="1:7" x14ac:dyDescent="0.25">
      <c r="A272" s="12"/>
      <c r="B272" s="12"/>
      <c r="C272" s="12"/>
      <c r="D272" s="12"/>
      <c r="E272" s="12"/>
      <c r="F272" s="12"/>
      <c r="G272" s="12"/>
    </row>
    <row r="273" spans="1:7" x14ac:dyDescent="0.25">
      <c r="A273" s="12"/>
      <c r="B273" s="12"/>
      <c r="C273" s="12"/>
      <c r="D273" s="12"/>
      <c r="E273" s="12"/>
      <c r="F273" s="12"/>
      <c r="G273" s="12"/>
    </row>
    <row r="274" spans="1:7" x14ac:dyDescent="0.25">
      <c r="A274" s="12"/>
      <c r="B274" s="12"/>
      <c r="C274" s="12"/>
      <c r="D274" s="12"/>
      <c r="E274" s="12"/>
      <c r="F274" s="12"/>
      <c r="G274" s="12"/>
    </row>
    <row r="275" spans="1:7" x14ac:dyDescent="0.25">
      <c r="A275" s="12"/>
      <c r="B275" s="12"/>
      <c r="C275" s="12"/>
      <c r="D275" s="12"/>
      <c r="E275" s="12"/>
      <c r="F275" s="12"/>
      <c r="G275" s="12"/>
    </row>
    <row r="276" spans="1:7" x14ac:dyDescent="0.25">
      <c r="A276" s="12"/>
      <c r="B276" s="12"/>
      <c r="C276" s="12"/>
      <c r="D276" s="12"/>
      <c r="E276" s="12"/>
      <c r="F276" s="12"/>
      <c r="G276" s="12"/>
    </row>
    <row r="277" spans="1:7" x14ac:dyDescent="0.25">
      <c r="A277" s="12"/>
      <c r="B277" s="12"/>
      <c r="C277" s="12"/>
      <c r="D277" s="12"/>
      <c r="E277" s="12"/>
      <c r="F277" s="12"/>
      <c r="G277" s="12"/>
    </row>
    <row r="278" spans="1:7" x14ac:dyDescent="0.25">
      <c r="A278" s="12"/>
      <c r="B278" s="12"/>
      <c r="C278" s="12"/>
      <c r="D278" s="12"/>
      <c r="E278" s="12"/>
      <c r="F278" s="12"/>
      <c r="G278" s="12"/>
    </row>
    <row r="279" spans="1:7" x14ac:dyDescent="0.25">
      <c r="A279" s="12"/>
      <c r="B279" s="12"/>
      <c r="C279" s="12"/>
      <c r="D279" s="12"/>
      <c r="E279" s="12"/>
      <c r="F279" s="12"/>
      <c r="G279" s="12"/>
    </row>
    <row r="280" spans="1:7" x14ac:dyDescent="0.25">
      <c r="A280" s="12"/>
      <c r="B280" s="12"/>
      <c r="C280" s="12"/>
      <c r="D280" s="12"/>
      <c r="E280" s="12"/>
      <c r="F280" s="12"/>
      <c r="G280" s="12"/>
    </row>
    <row r="281" spans="1:7" x14ac:dyDescent="0.25">
      <c r="A281" s="12"/>
      <c r="B281" s="12"/>
      <c r="C281" s="12"/>
      <c r="D281" s="12"/>
      <c r="E281" s="12"/>
      <c r="F281" s="12"/>
      <c r="G281" s="12"/>
    </row>
    <row r="282" spans="1:7" x14ac:dyDescent="0.25">
      <c r="A282" s="12"/>
      <c r="B282" s="12"/>
      <c r="C282" s="12"/>
      <c r="D282" s="12"/>
      <c r="E282" s="12"/>
      <c r="F282" s="12"/>
      <c r="G282" s="12"/>
    </row>
    <row r="283" spans="1:7" x14ac:dyDescent="0.25">
      <c r="A283" s="12"/>
      <c r="B283" s="12"/>
      <c r="C283" s="12"/>
      <c r="D283" s="12"/>
      <c r="E283" s="12"/>
      <c r="F283" s="12"/>
      <c r="G283" s="12"/>
    </row>
    <row r="284" spans="1:7" x14ac:dyDescent="0.25">
      <c r="A284" s="12"/>
      <c r="B284" s="12"/>
      <c r="C284" s="12"/>
      <c r="D284" s="12"/>
      <c r="E284" s="12"/>
      <c r="F284" s="12"/>
      <c r="G284" s="12"/>
    </row>
    <row r="285" spans="1:7" x14ac:dyDescent="0.25">
      <c r="A285" s="12"/>
      <c r="B285" s="12"/>
      <c r="C285" s="12"/>
      <c r="D285" s="12"/>
      <c r="E285" s="12"/>
      <c r="F285" s="12"/>
      <c r="G285" s="12"/>
    </row>
    <row r="286" spans="1:7" x14ac:dyDescent="0.25">
      <c r="A286" s="12"/>
      <c r="B286" s="12"/>
      <c r="C286" s="12"/>
      <c r="D286" s="12"/>
      <c r="E286" s="12"/>
      <c r="F286" s="12"/>
      <c r="G286" s="12"/>
    </row>
    <row r="287" spans="1:7" x14ac:dyDescent="0.25">
      <c r="A287" s="12"/>
      <c r="B287" s="12"/>
      <c r="C287" s="12"/>
      <c r="D287" s="12"/>
      <c r="E287" s="12"/>
      <c r="F287" s="12"/>
      <c r="G287" s="12"/>
    </row>
    <row r="288" spans="1:7" x14ac:dyDescent="0.25">
      <c r="A288" s="12"/>
      <c r="B288" s="12"/>
      <c r="C288" s="12"/>
      <c r="D288" s="12"/>
      <c r="E288" s="12"/>
      <c r="F288" s="12"/>
      <c r="G288" s="12"/>
    </row>
    <row r="289" spans="1:7" x14ac:dyDescent="0.25">
      <c r="A289" s="12"/>
      <c r="B289" s="12"/>
      <c r="C289" s="12"/>
      <c r="D289" s="12"/>
      <c r="E289" s="12"/>
      <c r="F289" s="12"/>
      <c r="G289" s="12"/>
    </row>
    <row r="290" spans="1:7" x14ac:dyDescent="0.25">
      <c r="A290" s="12"/>
      <c r="B290" s="12"/>
      <c r="C290" s="12"/>
      <c r="D290" s="12"/>
      <c r="E290" s="12"/>
      <c r="F290" s="12"/>
      <c r="G290" s="12"/>
    </row>
    <row r="291" spans="1:7" x14ac:dyDescent="0.25">
      <c r="A291" s="12"/>
      <c r="B291" s="12"/>
      <c r="C291" s="12"/>
      <c r="D291" s="12"/>
      <c r="E291" s="12"/>
      <c r="F291" s="12"/>
      <c r="G291" s="12"/>
    </row>
    <row r="292" spans="1:7" x14ac:dyDescent="0.25">
      <c r="A292" s="12"/>
      <c r="B292" s="12"/>
      <c r="C292" s="12"/>
      <c r="D292" s="12"/>
      <c r="E292" s="12"/>
      <c r="F292" s="12"/>
      <c r="G292" s="12"/>
    </row>
    <row r="293" spans="1:7" x14ac:dyDescent="0.25">
      <c r="A293" s="12"/>
      <c r="B293" s="12"/>
      <c r="C293" s="12"/>
      <c r="D293" s="12"/>
      <c r="E293" s="12"/>
      <c r="F293" s="12"/>
      <c r="G293" s="12"/>
    </row>
    <row r="294" spans="1:7" x14ac:dyDescent="0.25">
      <c r="A294" s="12"/>
      <c r="B294" s="12"/>
      <c r="C294" s="12"/>
      <c r="D294" s="12"/>
      <c r="E294" s="12"/>
      <c r="F294" s="12"/>
      <c r="G294" s="12"/>
    </row>
    <row r="295" spans="1:7" x14ac:dyDescent="0.25">
      <c r="A295" s="12"/>
      <c r="B295" s="12"/>
      <c r="C295" s="12"/>
      <c r="D295" s="12"/>
      <c r="E295" s="12"/>
      <c r="F295" s="12"/>
      <c r="G295" s="12"/>
    </row>
    <row r="296" spans="1:7" x14ac:dyDescent="0.25">
      <c r="A296" s="12"/>
      <c r="B296" s="12"/>
      <c r="C296" s="12"/>
      <c r="D296" s="12"/>
      <c r="E296" s="12"/>
      <c r="F296" s="12"/>
      <c r="G296" s="12"/>
    </row>
    <row r="297" spans="1:7" x14ac:dyDescent="0.25">
      <c r="A297" s="12"/>
      <c r="B297" s="12"/>
      <c r="C297" s="12"/>
      <c r="D297" s="12"/>
      <c r="E297" s="12"/>
      <c r="F297" s="12"/>
      <c r="G297" s="12"/>
    </row>
    <row r="298" spans="1:7" x14ac:dyDescent="0.25">
      <c r="A298" s="12"/>
      <c r="B298" s="12"/>
      <c r="C298" s="12"/>
      <c r="D298" s="12"/>
      <c r="E298" s="12"/>
      <c r="F298" s="12"/>
      <c r="G298" s="12"/>
    </row>
    <row r="299" spans="1:7" x14ac:dyDescent="0.25">
      <c r="A299" s="12"/>
      <c r="B299" s="12"/>
      <c r="C299" s="12"/>
      <c r="D299" s="12"/>
      <c r="E299" s="12"/>
      <c r="F299" s="12"/>
      <c r="G299" s="12"/>
    </row>
    <row r="300" spans="1:7" x14ac:dyDescent="0.25">
      <c r="A300" s="12"/>
      <c r="B300" s="12"/>
      <c r="C300" s="12"/>
      <c r="D300" s="12"/>
      <c r="E300" s="12"/>
      <c r="F300" s="12"/>
      <c r="G300" s="12"/>
    </row>
    <row r="301" spans="1:7" x14ac:dyDescent="0.25">
      <c r="A301" s="12"/>
      <c r="B301" s="12"/>
      <c r="C301" s="12"/>
      <c r="D301" s="12"/>
      <c r="E301" s="12"/>
      <c r="F301" s="12"/>
      <c r="G301" s="12"/>
    </row>
    <row r="302" spans="1:7" x14ac:dyDescent="0.25">
      <c r="A302" s="12"/>
      <c r="B302" s="12"/>
      <c r="C302" s="12"/>
      <c r="D302" s="12"/>
      <c r="E302" s="12"/>
      <c r="F302" s="12"/>
      <c r="G302" s="12"/>
    </row>
    <row r="303" spans="1:7" x14ac:dyDescent="0.25">
      <c r="A303" s="12"/>
      <c r="B303" s="12"/>
      <c r="C303" s="12"/>
      <c r="D303" s="12"/>
      <c r="E303" s="12"/>
      <c r="F303" s="12"/>
      <c r="G303" s="12"/>
    </row>
    <row r="304" spans="1:7" x14ac:dyDescent="0.25">
      <c r="A304" s="12"/>
      <c r="B304" s="12"/>
      <c r="C304" s="12"/>
      <c r="D304" s="12"/>
      <c r="E304" s="12"/>
      <c r="F304" s="12"/>
      <c r="G304" s="12"/>
    </row>
    <row r="305" spans="1:7" x14ac:dyDescent="0.25">
      <c r="A305" s="12"/>
      <c r="B305" s="12"/>
      <c r="C305" s="12"/>
      <c r="D305" s="12"/>
      <c r="E305" s="12"/>
      <c r="F305" s="12"/>
      <c r="G305" s="12"/>
    </row>
    <row r="306" spans="1:7" x14ac:dyDescent="0.25">
      <c r="A306" s="12"/>
      <c r="B306" s="12"/>
      <c r="C306" s="12"/>
      <c r="D306" s="12"/>
      <c r="E306" s="12"/>
      <c r="F306" s="12"/>
      <c r="G306" s="12"/>
    </row>
    <row r="307" spans="1:7" x14ac:dyDescent="0.25">
      <c r="A307" s="12"/>
      <c r="B307" s="12"/>
      <c r="C307" s="12"/>
      <c r="D307" s="12"/>
      <c r="E307" s="12"/>
      <c r="F307" s="12"/>
      <c r="G307" s="12"/>
    </row>
    <row r="308" spans="1:7" x14ac:dyDescent="0.25">
      <c r="A308" s="12"/>
      <c r="B308" s="12"/>
      <c r="C308" s="12"/>
      <c r="D308" s="12"/>
      <c r="E308" s="12"/>
      <c r="F308" s="12"/>
      <c r="G308" s="12"/>
    </row>
    <row r="309" spans="1:7" x14ac:dyDescent="0.25">
      <c r="A309" s="12"/>
      <c r="B309" s="12"/>
      <c r="C309" s="12"/>
      <c r="D309" s="12"/>
      <c r="E309" s="12"/>
      <c r="F309" s="12"/>
      <c r="G309" s="12"/>
    </row>
    <row r="310" spans="1:7" x14ac:dyDescent="0.25">
      <c r="A310" s="12"/>
      <c r="B310" s="12"/>
      <c r="C310" s="12"/>
      <c r="D310" s="12"/>
      <c r="E310" s="12"/>
      <c r="F310" s="12"/>
      <c r="G310" s="12"/>
    </row>
    <row r="311" spans="1:7" x14ac:dyDescent="0.25">
      <c r="A311" s="12"/>
      <c r="B311" s="12"/>
      <c r="C311" s="12"/>
      <c r="D311" s="12"/>
      <c r="E311" s="12"/>
      <c r="F311" s="12"/>
      <c r="G311" s="12"/>
    </row>
    <row r="312" spans="1:7" x14ac:dyDescent="0.25">
      <c r="A312" s="12"/>
      <c r="B312" s="12"/>
      <c r="C312" s="12"/>
      <c r="D312" s="12"/>
      <c r="E312" s="12"/>
      <c r="F312" s="12"/>
      <c r="G312" s="12"/>
    </row>
    <row r="313" spans="1:7" x14ac:dyDescent="0.25">
      <c r="A313" s="12"/>
      <c r="B313" s="12"/>
      <c r="C313" s="12"/>
      <c r="D313" s="12"/>
      <c r="E313" s="12"/>
      <c r="F313" s="12"/>
      <c r="G313" s="12"/>
    </row>
    <row r="314" spans="1:7" x14ac:dyDescent="0.25">
      <c r="A314" s="12"/>
      <c r="B314" s="12"/>
      <c r="C314" s="12"/>
      <c r="D314" s="12"/>
      <c r="E314" s="12"/>
      <c r="F314" s="12"/>
      <c r="G314" s="12"/>
    </row>
    <row r="315" spans="1:7" x14ac:dyDescent="0.25">
      <c r="A315" s="12"/>
      <c r="B315" s="12"/>
      <c r="C315" s="12"/>
      <c r="D315" s="12"/>
      <c r="E315" s="12"/>
      <c r="F315" s="12"/>
      <c r="G315" s="12"/>
    </row>
    <row r="316" spans="1:7" x14ac:dyDescent="0.25">
      <c r="A316" s="12"/>
      <c r="B316" s="12"/>
      <c r="C316" s="12"/>
      <c r="D316" s="12"/>
      <c r="E316" s="12"/>
      <c r="F316" s="12"/>
      <c r="G316" s="12"/>
    </row>
    <row r="317" spans="1:7" x14ac:dyDescent="0.25">
      <c r="A317" s="12"/>
      <c r="B317" s="12"/>
      <c r="C317" s="12"/>
      <c r="D317" s="12"/>
      <c r="E317" s="12"/>
      <c r="F317" s="12"/>
      <c r="G317" s="12"/>
    </row>
    <row r="318" spans="1:7" x14ac:dyDescent="0.25">
      <c r="A318" s="12"/>
      <c r="B318" s="12"/>
      <c r="C318" s="12"/>
      <c r="D318" s="12"/>
      <c r="E318" s="12"/>
      <c r="F318" s="12"/>
      <c r="G318" s="12"/>
    </row>
    <row r="319" spans="1:7" x14ac:dyDescent="0.25">
      <c r="A319" s="12"/>
      <c r="B319" s="12"/>
      <c r="C319" s="12"/>
      <c r="D319" s="12"/>
      <c r="E319" s="12"/>
      <c r="F319" s="12"/>
      <c r="G319" s="12"/>
    </row>
    <row r="320" spans="1:7" x14ac:dyDescent="0.25">
      <c r="A320" s="12"/>
      <c r="B320" s="12"/>
      <c r="C320" s="12"/>
      <c r="D320" s="12"/>
      <c r="E320" s="12"/>
      <c r="F320" s="12"/>
      <c r="G320" s="12"/>
    </row>
    <row r="321" spans="1:7" x14ac:dyDescent="0.25">
      <c r="A321" s="12"/>
      <c r="B321" s="12"/>
      <c r="C321" s="12"/>
      <c r="D321" s="12"/>
      <c r="E321" s="12"/>
      <c r="F321" s="12"/>
      <c r="G321" s="12"/>
    </row>
    <row r="322" spans="1:7" x14ac:dyDescent="0.25">
      <c r="A322" s="12"/>
      <c r="B322" s="12"/>
      <c r="C322" s="12"/>
      <c r="D322" s="12"/>
      <c r="E322" s="12"/>
      <c r="F322" s="12"/>
      <c r="G322" s="12"/>
    </row>
    <row r="323" spans="1:7" x14ac:dyDescent="0.25">
      <c r="A323" s="12"/>
      <c r="B323" s="12"/>
      <c r="C323" s="12"/>
      <c r="D323" s="12"/>
      <c r="E323" s="12"/>
      <c r="F323" s="12"/>
      <c r="G323" s="12"/>
    </row>
    <row r="324" spans="1:7" x14ac:dyDescent="0.25">
      <c r="A324" s="12"/>
      <c r="B324" s="12"/>
      <c r="C324" s="12"/>
      <c r="D324" s="12"/>
      <c r="E324" s="12"/>
      <c r="F324" s="12"/>
      <c r="G324" s="12"/>
    </row>
    <row r="325" spans="1:7" x14ac:dyDescent="0.25">
      <c r="A325" s="12"/>
      <c r="B325" s="12"/>
      <c r="C325" s="12"/>
      <c r="D325" s="12"/>
      <c r="E325" s="12"/>
      <c r="F325" s="12"/>
      <c r="G325" s="12"/>
    </row>
    <row r="326" spans="1:7" x14ac:dyDescent="0.25">
      <c r="A326" s="12"/>
      <c r="B326" s="12"/>
      <c r="C326" s="12"/>
      <c r="D326" s="12"/>
      <c r="E326" s="12"/>
      <c r="F326" s="12"/>
      <c r="G326" s="12"/>
    </row>
    <row r="327" spans="1:7" x14ac:dyDescent="0.25">
      <c r="A327" s="12"/>
      <c r="B327" s="12"/>
      <c r="C327" s="12"/>
      <c r="D327" s="12"/>
      <c r="E327" s="12"/>
      <c r="F327" s="12"/>
      <c r="G327" s="12"/>
    </row>
    <row r="328" spans="1:7" x14ac:dyDescent="0.25">
      <c r="A328" s="12"/>
      <c r="B328" s="12"/>
      <c r="C328" s="12"/>
      <c r="D328" s="12"/>
      <c r="E328" s="12"/>
      <c r="F328" s="12"/>
      <c r="G328" s="12"/>
    </row>
    <row r="329" spans="1:7" x14ac:dyDescent="0.25">
      <c r="A329" s="12"/>
      <c r="B329" s="12"/>
      <c r="C329" s="12"/>
      <c r="D329" s="12"/>
      <c r="E329" s="12"/>
      <c r="F329" s="12"/>
      <c r="G329" s="12"/>
    </row>
    <row r="330" spans="1:7" x14ac:dyDescent="0.25">
      <c r="A330" s="12"/>
      <c r="B330" s="12"/>
      <c r="C330" s="12"/>
      <c r="D330" s="12"/>
      <c r="E330" s="12"/>
      <c r="F330" s="12"/>
      <c r="G330" s="12"/>
    </row>
    <row r="331" spans="1:7" x14ac:dyDescent="0.25">
      <c r="A331" s="12"/>
      <c r="B331" s="12"/>
      <c r="C331" s="12"/>
      <c r="D331" s="12"/>
      <c r="E331" s="12"/>
      <c r="F331" s="12"/>
      <c r="G331" s="12"/>
    </row>
    <row r="332" spans="1:7" x14ac:dyDescent="0.25">
      <c r="A332" s="12"/>
      <c r="B332" s="12"/>
      <c r="C332" s="12"/>
      <c r="D332" s="12"/>
      <c r="E332" s="12"/>
      <c r="F332" s="12"/>
      <c r="G332" s="12"/>
    </row>
    <row r="333" spans="1:7" x14ac:dyDescent="0.25">
      <c r="A333" s="12"/>
      <c r="B333" s="12"/>
      <c r="C333" s="12"/>
      <c r="D333" s="12"/>
      <c r="E333" s="12"/>
      <c r="F333" s="12"/>
      <c r="G333" s="12"/>
    </row>
    <row r="334" spans="1:7" x14ac:dyDescent="0.25">
      <c r="A334" s="12"/>
      <c r="B334" s="12"/>
      <c r="C334" s="12"/>
      <c r="D334" s="12"/>
      <c r="E334" s="12"/>
      <c r="F334" s="12"/>
      <c r="G334" s="12"/>
    </row>
    <row r="335" spans="1:7" x14ac:dyDescent="0.25">
      <c r="A335" s="12"/>
      <c r="B335" s="12"/>
      <c r="C335" s="12"/>
      <c r="D335" s="12"/>
      <c r="E335" s="12"/>
      <c r="F335" s="12"/>
      <c r="G335" s="12"/>
    </row>
    <row r="336" spans="1:7" x14ac:dyDescent="0.25">
      <c r="A336" s="12"/>
      <c r="B336" s="12"/>
      <c r="C336" s="12"/>
      <c r="D336" s="12"/>
      <c r="E336" s="12"/>
      <c r="F336" s="12"/>
      <c r="G336" s="12"/>
    </row>
    <row r="337" spans="1:7" x14ac:dyDescent="0.25">
      <c r="A337" s="12"/>
      <c r="B337" s="12"/>
      <c r="C337" s="12"/>
      <c r="D337" s="12"/>
      <c r="E337" s="12"/>
      <c r="F337" s="12"/>
      <c r="G337" s="12"/>
    </row>
    <row r="338" spans="1:7" x14ac:dyDescent="0.25">
      <c r="A338" s="12"/>
      <c r="B338" s="12"/>
      <c r="C338" s="12"/>
      <c r="D338" s="12"/>
      <c r="E338" s="12"/>
      <c r="F338" s="12"/>
      <c r="G338" s="12"/>
    </row>
    <row r="339" spans="1:7" x14ac:dyDescent="0.25">
      <c r="A339" s="12"/>
      <c r="B339" s="12"/>
      <c r="C339" s="12"/>
      <c r="D339" s="12"/>
      <c r="E339" s="12"/>
      <c r="F339" s="12"/>
      <c r="G339" s="12"/>
    </row>
    <row r="340" spans="1:7" x14ac:dyDescent="0.25">
      <c r="A340" s="12"/>
      <c r="B340" s="12"/>
      <c r="C340" s="12"/>
      <c r="D340" s="12"/>
      <c r="E340" s="12"/>
      <c r="F340" s="12"/>
      <c r="G340" s="12"/>
    </row>
    <row r="341" spans="1:7" x14ac:dyDescent="0.25">
      <c r="A341" s="12"/>
      <c r="B341" s="12"/>
      <c r="C341" s="12"/>
      <c r="D341" s="12"/>
      <c r="E341" s="12"/>
      <c r="F341" s="12"/>
      <c r="G341" s="12"/>
    </row>
    <row r="342" spans="1:7" x14ac:dyDescent="0.25">
      <c r="A342" s="12"/>
      <c r="B342" s="12"/>
      <c r="C342" s="12"/>
      <c r="D342" s="12"/>
      <c r="E342" s="12"/>
      <c r="F342" s="12"/>
      <c r="G342" s="12"/>
    </row>
    <row r="343" spans="1:7" x14ac:dyDescent="0.25">
      <c r="A343" s="12"/>
      <c r="B343" s="12"/>
      <c r="C343" s="12"/>
      <c r="D343" s="12"/>
      <c r="E343" s="12"/>
      <c r="F343" s="12"/>
      <c r="G343" s="12"/>
    </row>
    <row r="344" spans="1:7" x14ac:dyDescent="0.25">
      <c r="A344" s="12"/>
      <c r="B344" s="12"/>
      <c r="C344" s="12"/>
      <c r="D344" s="12"/>
      <c r="E344" s="12"/>
      <c r="F344" s="12"/>
      <c r="G344" s="12"/>
    </row>
    <row r="345" spans="1:7" x14ac:dyDescent="0.25">
      <c r="A345" s="12"/>
      <c r="B345" s="12"/>
      <c r="C345" s="12"/>
      <c r="D345" s="12"/>
      <c r="E345" s="12"/>
      <c r="F345" s="12"/>
      <c r="G345" s="12"/>
    </row>
    <row r="346" spans="1:7" x14ac:dyDescent="0.25">
      <c r="A346" s="12"/>
      <c r="B346" s="12"/>
      <c r="C346" s="12"/>
      <c r="D346" s="12"/>
      <c r="E346" s="12"/>
      <c r="F346" s="12"/>
      <c r="G346" s="12"/>
    </row>
    <row r="347" spans="1:7" x14ac:dyDescent="0.25">
      <c r="A347" s="12"/>
      <c r="B347" s="12"/>
      <c r="C347" s="12"/>
      <c r="D347" s="12"/>
      <c r="E347" s="12"/>
      <c r="F347" s="12"/>
      <c r="G347" s="12"/>
    </row>
    <row r="348" spans="1:7" x14ac:dyDescent="0.25">
      <c r="A348" s="12"/>
      <c r="B348" s="12"/>
      <c r="C348" s="12"/>
      <c r="D348" s="12"/>
      <c r="E348" s="12"/>
      <c r="F348" s="12"/>
      <c r="G348" s="12"/>
    </row>
    <row r="349" spans="1:7" x14ac:dyDescent="0.25">
      <c r="A349" s="12"/>
      <c r="B349" s="12"/>
      <c r="C349" s="12"/>
      <c r="D349" s="12"/>
      <c r="E349" s="12"/>
      <c r="F349" s="12"/>
      <c r="G349" s="12"/>
    </row>
    <row r="350" spans="1:7" x14ac:dyDescent="0.25">
      <c r="A350" s="12"/>
      <c r="B350" s="12"/>
      <c r="C350" s="12"/>
      <c r="D350" s="12"/>
      <c r="E350" s="12"/>
      <c r="F350" s="12"/>
      <c r="G350" s="12"/>
    </row>
    <row r="351" spans="1:7" x14ac:dyDescent="0.25">
      <c r="A351" s="12"/>
      <c r="B351" s="12"/>
      <c r="C351" s="12"/>
      <c r="D351" s="12"/>
      <c r="E351" s="12"/>
      <c r="F351" s="12"/>
      <c r="G351" s="12"/>
    </row>
    <row r="352" spans="1:7" x14ac:dyDescent="0.25">
      <c r="A352" s="12"/>
      <c r="B352" s="12"/>
      <c r="C352" s="12"/>
      <c r="D352" s="12"/>
      <c r="E352" s="12"/>
      <c r="F352" s="12"/>
      <c r="G352" s="12"/>
    </row>
    <row r="353" spans="1:7" x14ac:dyDescent="0.25">
      <c r="A353" s="12"/>
      <c r="B353" s="12"/>
      <c r="C353" s="12"/>
      <c r="D353" s="12"/>
      <c r="E353" s="12"/>
      <c r="F353" s="12"/>
      <c r="G353" s="12"/>
    </row>
    <row r="354" spans="1:7" x14ac:dyDescent="0.25">
      <c r="A354" s="12"/>
      <c r="B354" s="12"/>
      <c r="C354" s="12"/>
      <c r="D354" s="12"/>
      <c r="E354" s="12"/>
      <c r="F354" s="12"/>
      <c r="G354" s="12"/>
    </row>
    <row r="355" spans="1:7" x14ac:dyDescent="0.25">
      <c r="A355" s="12"/>
      <c r="B355" s="12"/>
      <c r="C355" s="12"/>
      <c r="D355" s="12"/>
      <c r="E355" s="12"/>
      <c r="F355" s="12"/>
      <c r="G355" s="12"/>
    </row>
    <row r="356" spans="1:7" x14ac:dyDescent="0.25">
      <c r="A356" s="12"/>
      <c r="B356" s="12"/>
      <c r="C356" s="12"/>
      <c r="D356" s="12"/>
      <c r="E356" s="12"/>
      <c r="F356" s="12"/>
      <c r="G356" s="12"/>
    </row>
    <row r="357" spans="1:7" x14ac:dyDescent="0.25">
      <c r="A357" s="12"/>
      <c r="B357" s="12"/>
      <c r="C357" s="12"/>
      <c r="D357" s="12"/>
      <c r="E357" s="12"/>
      <c r="F357" s="12"/>
      <c r="G357" s="12"/>
    </row>
    <row r="358" spans="1:7" x14ac:dyDescent="0.25">
      <c r="A358" s="12"/>
      <c r="B358" s="12"/>
      <c r="C358" s="12"/>
      <c r="D358" s="12"/>
      <c r="E358" s="12"/>
      <c r="F358" s="12"/>
      <c r="G358" s="12"/>
    </row>
    <row r="359" spans="1:7" x14ac:dyDescent="0.25">
      <c r="A359" s="12"/>
      <c r="B359" s="12"/>
      <c r="C359" s="12"/>
      <c r="D359" s="12"/>
      <c r="E359" s="12"/>
      <c r="F359" s="12"/>
      <c r="G359" s="12"/>
    </row>
    <row r="360" spans="1:7" x14ac:dyDescent="0.25">
      <c r="A360" s="12"/>
      <c r="B360" s="12"/>
      <c r="C360" s="12"/>
      <c r="D360" s="12"/>
      <c r="E360" s="12"/>
      <c r="F360" s="12"/>
      <c r="G360" s="12"/>
    </row>
    <row r="361" spans="1:7" x14ac:dyDescent="0.25">
      <c r="A361" s="12"/>
      <c r="B361" s="12"/>
      <c r="C361" s="12"/>
      <c r="D361" s="12"/>
      <c r="E361" s="12"/>
      <c r="F361" s="12"/>
      <c r="G361" s="12"/>
    </row>
    <row r="362" spans="1:7" x14ac:dyDescent="0.25">
      <c r="A362" s="12"/>
      <c r="B362" s="12"/>
      <c r="C362" s="12"/>
      <c r="D362" s="12"/>
      <c r="E362" s="12"/>
      <c r="F362" s="12"/>
      <c r="G362" s="12"/>
    </row>
    <row r="363" spans="1:7" x14ac:dyDescent="0.25">
      <c r="A363" s="12"/>
      <c r="B363" s="12"/>
      <c r="C363" s="12"/>
      <c r="D363" s="12"/>
      <c r="E363" s="12"/>
      <c r="F363" s="12"/>
      <c r="G363" s="12"/>
    </row>
    <row r="364" spans="1:7" x14ac:dyDescent="0.25">
      <c r="A364" s="12"/>
      <c r="B364" s="12"/>
      <c r="C364" s="12"/>
      <c r="D364" s="12"/>
      <c r="E364" s="12"/>
      <c r="F364" s="12"/>
      <c r="G364" s="12"/>
    </row>
    <row r="365" spans="1:7" x14ac:dyDescent="0.25">
      <c r="A365" s="12"/>
      <c r="B365" s="12"/>
      <c r="C365" s="12"/>
      <c r="D365" s="12"/>
      <c r="E365" s="12"/>
      <c r="F365" s="12"/>
      <c r="G365" s="12"/>
    </row>
    <row r="366" spans="1:7" x14ac:dyDescent="0.25">
      <c r="A366" s="12"/>
      <c r="B366" s="12"/>
      <c r="C366" s="12"/>
      <c r="D366" s="12"/>
      <c r="E366" s="12"/>
      <c r="F366" s="12"/>
      <c r="G366" s="12"/>
    </row>
    <row r="367" spans="1:7" x14ac:dyDescent="0.25">
      <c r="A367" s="12"/>
      <c r="B367" s="12"/>
      <c r="C367" s="12"/>
      <c r="D367" s="12"/>
      <c r="E367" s="12"/>
      <c r="F367" s="12"/>
      <c r="G367" s="12"/>
    </row>
    <row r="368" spans="1:7" x14ac:dyDescent="0.25">
      <c r="A368" s="12"/>
      <c r="B368" s="12"/>
      <c r="C368" s="12"/>
      <c r="D368" s="12"/>
      <c r="E368" s="12"/>
      <c r="F368" s="12"/>
      <c r="G368" s="12"/>
    </row>
    <row r="369" spans="1:7" x14ac:dyDescent="0.25">
      <c r="A369" s="12"/>
      <c r="B369" s="12"/>
      <c r="C369" s="12"/>
      <c r="D369" s="12"/>
      <c r="E369" s="12"/>
      <c r="F369" s="12"/>
      <c r="G369" s="12"/>
    </row>
    <row r="370" spans="1:7" x14ac:dyDescent="0.25">
      <c r="A370" s="12"/>
      <c r="B370" s="12"/>
      <c r="C370" s="12"/>
      <c r="D370" s="12"/>
      <c r="E370" s="12"/>
      <c r="F370" s="12"/>
      <c r="G370" s="12"/>
    </row>
    <row r="371" spans="1:7" x14ac:dyDescent="0.25">
      <c r="A371" s="12"/>
      <c r="B371" s="12"/>
      <c r="C371" s="12"/>
      <c r="D371" s="12"/>
      <c r="E371" s="12"/>
      <c r="F371" s="12"/>
      <c r="G371" s="12"/>
    </row>
    <row r="372" spans="1:7" x14ac:dyDescent="0.25">
      <c r="A372" s="12"/>
      <c r="B372" s="12"/>
      <c r="C372" s="12"/>
      <c r="D372" s="12"/>
      <c r="E372" s="12"/>
      <c r="F372" s="12"/>
      <c r="G372" s="12"/>
    </row>
    <row r="373" spans="1:7" x14ac:dyDescent="0.25">
      <c r="A373" s="12"/>
      <c r="B373" s="12"/>
      <c r="C373" s="12"/>
      <c r="D373" s="12"/>
      <c r="E373" s="12"/>
      <c r="F373" s="12"/>
      <c r="G373" s="12"/>
    </row>
    <row r="374" spans="1:7" x14ac:dyDescent="0.25">
      <c r="A374" s="12"/>
      <c r="B374" s="12"/>
      <c r="C374" s="12"/>
      <c r="D374" s="12"/>
      <c r="E374" s="12"/>
      <c r="F374" s="12"/>
      <c r="G374" s="12"/>
    </row>
    <row r="375" spans="1:7" x14ac:dyDescent="0.25">
      <c r="A375" s="12"/>
      <c r="B375" s="12"/>
      <c r="C375" s="12"/>
      <c r="D375" s="12"/>
      <c r="E375" s="12"/>
      <c r="F375" s="12"/>
      <c r="G375" s="12"/>
    </row>
    <row r="376" spans="1:7" x14ac:dyDescent="0.25">
      <c r="A376" s="12"/>
      <c r="B376" s="12"/>
      <c r="C376" s="12"/>
      <c r="D376" s="12"/>
      <c r="E376" s="12"/>
      <c r="F376" s="12"/>
      <c r="G376" s="12"/>
    </row>
    <row r="377" spans="1:7" x14ac:dyDescent="0.25">
      <c r="A377" s="12"/>
      <c r="B377" s="12"/>
      <c r="C377" s="12"/>
      <c r="D377" s="12"/>
      <c r="E377" s="12"/>
      <c r="F377" s="12"/>
      <c r="G377" s="12"/>
    </row>
    <row r="378" spans="1:7" x14ac:dyDescent="0.25">
      <c r="A378" s="12"/>
      <c r="B378" s="12"/>
      <c r="C378" s="12"/>
      <c r="D378" s="12"/>
      <c r="E378" s="12"/>
      <c r="F378" s="12"/>
      <c r="G378" s="12"/>
    </row>
    <row r="379" spans="1:7" x14ac:dyDescent="0.25">
      <c r="A379" s="12"/>
      <c r="B379" s="12"/>
      <c r="C379" s="12"/>
      <c r="D379" s="12"/>
      <c r="E379" s="12"/>
      <c r="F379" s="12"/>
      <c r="G379" s="12"/>
    </row>
    <row r="380" spans="1:7" x14ac:dyDescent="0.25">
      <c r="A380" s="12"/>
      <c r="B380" s="12"/>
      <c r="C380" s="12"/>
      <c r="D380" s="12"/>
      <c r="E380" s="12"/>
      <c r="F380" s="12"/>
      <c r="G380" s="12"/>
    </row>
    <row r="381" spans="1:7" x14ac:dyDescent="0.25">
      <c r="A381" s="12"/>
      <c r="B381" s="12"/>
      <c r="C381" s="12"/>
      <c r="D381" s="12"/>
      <c r="E381" s="12"/>
      <c r="F381" s="12"/>
      <c r="G381" s="12"/>
    </row>
    <row r="382" spans="1:7" x14ac:dyDescent="0.25">
      <c r="A382" s="12"/>
      <c r="B382" s="12"/>
      <c r="C382" s="12"/>
      <c r="D382" s="12"/>
      <c r="E382" s="12"/>
      <c r="F382" s="12"/>
      <c r="G382" s="12"/>
    </row>
    <row r="383" spans="1:7" x14ac:dyDescent="0.25">
      <c r="A383" s="12"/>
      <c r="B383" s="12"/>
      <c r="C383" s="12"/>
      <c r="D383" s="12"/>
      <c r="E383" s="12"/>
      <c r="F383" s="12"/>
      <c r="G383" s="12"/>
    </row>
    <row r="384" spans="1:7" x14ac:dyDescent="0.25">
      <c r="A384" s="12"/>
      <c r="B384" s="12"/>
      <c r="C384" s="12"/>
      <c r="D384" s="12"/>
      <c r="E384" s="12"/>
      <c r="F384" s="12"/>
      <c r="G384" s="12"/>
    </row>
    <row r="385" spans="1:7" x14ac:dyDescent="0.25">
      <c r="A385" s="12"/>
      <c r="B385" s="12"/>
      <c r="C385" s="12"/>
      <c r="D385" s="12"/>
      <c r="E385" s="12"/>
      <c r="F385" s="12"/>
      <c r="G385" s="12"/>
    </row>
    <row r="386" spans="1:7" x14ac:dyDescent="0.25">
      <c r="A386" s="12"/>
      <c r="B386" s="12"/>
      <c r="C386" s="12"/>
      <c r="D386" s="12"/>
      <c r="E386" s="12"/>
      <c r="F386" s="12"/>
      <c r="G386" s="12"/>
    </row>
    <row r="387" spans="1:7" x14ac:dyDescent="0.25">
      <c r="A387" s="12"/>
      <c r="B387" s="12"/>
      <c r="C387" s="12"/>
      <c r="D387" s="12"/>
      <c r="E387" s="12"/>
      <c r="F387" s="12"/>
      <c r="G387" s="12"/>
    </row>
    <row r="388" spans="1:7" x14ac:dyDescent="0.25">
      <c r="A388" s="12"/>
      <c r="B388" s="12"/>
      <c r="C388" s="12"/>
      <c r="D388" s="12"/>
      <c r="E388" s="12"/>
      <c r="F388" s="12"/>
      <c r="G388" s="12"/>
    </row>
    <row r="389" spans="1:7" x14ac:dyDescent="0.25">
      <c r="A389" s="12"/>
      <c r="B389" s="12"/>
      <c r="C389" s="12"/>
      <c r="D389" s="12"/>
      <c r="E389" s="12"/>
      <c r="F389" s="12"/>
      <c r="G389" s="12"/>
    </row>
    <row r="390" spans="1:7" x14ac:dyDescent="0.25">
      <c r="A390" s="12"/>
      <c r="B390" s="12"/>
      <c r="C390" s="12"/>
      <c r="D390" s="12"/>
      <c r="E390" s="12"/>
      <c r="F390" s="12"/>
      <c r="G390" s="12"/>
    </row>
    <row r="391" spans="1:7" x14ac:dyDescent="0.25">
      <c r="A391" s="12"/>
      <c r="B391" s="12"/>
      <c r="C391" s="12"/>
      <c r="D391" s="12"/>
      <c r="E391" s="12"/>
      <c r="F391" s="12"/>
      <c r="G391" s="12"/>
    </row>
    <row r="392" spans="1:7" x14ac:dyDescent="0.25">
      <c r="A392" s="12"/>
      <c r="B392" s="12"/>
      <c r="C392" s="12"/>
      <c r="D392" s="12"/>
      <c r="E392" s="12"/>
      <c r="F392" s="12"/>
      <c r="G392" s="12"/>
    </row>
    <row r="393" spans="1:7" x14ac:dyDescent="0.25">
      <c r="A393" s="12"/>
      <c r="B393" s="12"/>
      <c r="C393" s="12"/>
      <c r="D393" s="12"/>
      <c r="E393" s="12"/>
      <c r="F393" s="12"/>
      <c r="G393" s="12"/>
    </row>
    <row r="394" spans="1:7" x14ac:dyDescent="0.25">
      <c r="A394" s="12"/>
      <c r="B394" s="12"/>
      <c r="C394" s="12"/>
      <c r="D394" s="12"/>
      <c r="E394" s="12"/>
      <c r="F394" s="12"/>
      <c r="G394" s="12"/>
    </row>
    <row r="395" spans="1:7" x14ac:dyDescent="0.25">
      <c r="A395" s="12"/>
      <c r="B395" s="12"/>
      <c r="C395" s="12"/>
      <c r="D395" s="12"/>
      <c r="E395" s="12"/>
      <c r="F395" s="12"/>
      <c r="G395" s="12"/>
    </row>
    <row r="396" spans="1:7" x14ac:dyDescent="0.25">
      <c r="A396" s="12"/>
      <c r="B396" s="12"/>
      <c r="C396" s="12"/>
      <c r="D396" s="12"/>
      <c r="E396" s="12"/>
      <c r="F396" s="12"/>
      <c r="G396" s="12"/>
    </row>
    <row r="397" spans="1:7" x14ac:dyDescent="0.25">
      <c r="A397" s="12"/>
      <c r="B397" s="12"/>
      <c r="C397" s="12"/>
      <c r="D397" s="12"/>
      <c r="E397" s="12"/>
      <c r="F397" s="12"/>
      <c r="G397" s="12"/>
    </row>
    <row r="398" spans="1:7" x14ac:dyDescent="0.25">
      <c r="A398" s="12"/>
      <c r="B398" s="12"/>
      <c r="C398" s="12"/>
      <c r="D398" s="12"/>
      <c r="E398" s="12"/>
      <c r="F398" s="12"/>
      <c r="G398" s="12"/>
    </row>
    <row r="399" spans="1:7" x14ac:dyDescent="0.25">
      <c r="A399" s="12"/>
      <c r="B399" s="12"/>
      <c r="C399" s="12"/>
      <c r="D399" s="12"/>
      <c r="E399" s="12"/>
      <c r="F399" s="12"/>
      <c r="G399" s="12"/>
    </row>
    <row r="400" spans="1:7" x14ac:dyDescent="0.25">
      <c r="A400" s="12"/>
      <c r="B400" s="12"/>
      <c r="C400" s="12"/>
      <c r="D400" s="12"/>
      <c r="E400" s="12"/>
      <c r="F400" s="12"/>
      <c r="G400" s="12"/>
    </row>
    <row r="401" spans="1:7" x14ac:dyDescent="0.25">
      <c r="A401" s="12"/>
      <c r="B401" s="12"/>
      <c r="C401" s="12"/>
      <c r="D401" s="12"/>
      <c r="E401" s="12"/>
      <c r="F401" s="12"/>
      <c r="G401" s="12"/>
    </row>
    <row r="402" spans="1:7" x14ac:dyDescent="0.25">
      <c r="A402" s="12"/>
      <c r="B402" s="12"/>
      <c r="C402" s="12"/>
      <c r="D402" s="12"/>
      <c r="E402" s="12"/>
      <c r="F402" s="12"/>
      <c r="G402" s="12"/>
    </row>
    <row r="403" spans="1:7" x14ac:dyDescent="0.25">
      <c r="A403" s="12"/>
      <c r="B403" s="12"/>
      <c r="C403" s="12"/>
      <c r="D403" s="12"/>
      <c r="E403" s="12"/>
      <c r="F403" s="12"/>
      <c r="G403" s="12"/>
    </row>
    <row r="404" spans="1:7" x14ac:dyDescent="0.25">
      <c r="A404" s="12"/>
      <c r="B404" s="12"/>
      <c r="C404" s="12"/>
      <c r="D404" s="12"/>
      <c r="E404" s="12"/>
      <c r="F404" s="12"/>
      <c r="G404" s="12"/>
    </row>
    <row r="405" spans="1:7" x14ac:dyDescent="0.25">
      <c r="A405" s="12"/>
      <c r="B405" s="12"/>
      <c r="C405" s="12"/>
      <c r="D405" s="12"/>
      <c r="E405" s="12"/>
      <c r="F405" s="12"/>
      <c r="G405" s="12"/>
    </row>
    <row r="406" spans="1:7" x14ac:dyDescent="0.25">
      <c r="A406" s="12"/>
      <c r="B406" s="12"/>
      <c r="C406" s="12"/>
      <c r="D406" s="12"/>
      <c r="E406" s="12"/>
      <c r="F406" s="12"/>
      <c r="G406" s="12"/>
    </row>
    <row r="407" spans="1:7" x14ac:dyDescent="0.25">
      <c r="A407" s="12"/>
      <c r="B407" s="12"/>
      <c r="C407" s="12"/>
      <c r="D407" s="12"/>
      <c r="E407" s="12"/>
      <c r="F407" s="12"/>
      <c r="G407" s="12"/>
    </row>
    <row r="408" spans="1:7" x14ac:dyDescent="0.25">
      <c r="A408" s="12"/>
      <c r="B408" s="12"/>
      <c r="C408" s="12"/>
      <c r="D408" s="12"/>
      <c r="E408" s="12"/>
      <c r="F408" s="12"/>
      <c r="G408" s="12"/>
    </row>
    <row r="409" spans="1:7" x14ac:dyDescent="0.25">
      <c r="A409" s="12"/>
      <c r="B409" s="12"/>
      <c r="C409" s="12"/>
      <c r="D409" s="12"/>
      <c r="E409" s="12"/>
      <c r="F409" s="12"/>
      <c r="G409" s="12"/>
    </row>
    <row r="410" spans="1:7" x14ac:dyDescent="0.25">
      <c r="A410" s="12"/>
      <c r="B410" s="12"/>
      <c r="C410" s="12"/>
      <c r="D410" s="12"/>
      <c r="E410" s="12"/>
      <c r="F410" s="12"/>
      <c r="G410" s="12"/>
    </row>
    <row r="411" spans="1:7" x14ac:dyDescent="0.25">
      <c r="A411" s="12"/>
      <c r="B411" s="12"/>
      <c r="C411" s="12"/>
      <c r="D411" s="12"/>
      <c r="E411" s="12"/>
      <c r="F411" s="12"/>
      <c r="G411" s="12"/>
    </row>
    <row r="412" spans="1:7" x14ac:dyDescent="0.25">
      <c r="A412" s="12"/>
      <c r="B412" s="12"/>
      <c r="C412" s="12"/>
      <c r="D412" s="12"/>
      <c r="E412" s="12"/>
      <c r="F412" s="12"/>
      <c r="G412" s="12"/>
    </row>
    <row r="413" spans="1:7" x14ac:dyDescent="0.25">
      <c r="A413" s="12"/>
      <c r="B413" s="12"/>
      <c r="C413" s="12"/>
      <c r="D413" s="12"/>
      <c r="E413" s="12"/>
      <c r="F413" s="12"/>
      <c r="G413" s="12"/>
    </row>
    <row r="414" spans="1:7" x14ac:dyDescent="0.25">
      <c r="A414" s="12"/>
      <c r="B414" s="12"/>
      <c r="C414" s="12"/>
      <c r="D414" s="12"/>
      <c r="E414" s="12"/>
      <c r="F414" s="12"/>
      <c r="G414" s="12"/>
    </row>
    <row r="415" spans="1:7" x14ac:dyDescent="0.25">
      <c r="A415" s="12"/>
      <c r="B415" s="12"/>
      <c r="C415" s="12"/>
      <c r="D415" s="12"/>
      <c r="E415" s="12"/>
      <c r="F415" s="12"/>
      <c r="G415" s="12"/>
    </row>
    <row r="416" spans="1:7" x14ac:dyDescent="0.25">
      <c r="A416" s="12"/>
      <c r="B416" s="12"/>
      <c r="C416" s="12"/>
      <c r="D416" s="12"/>
      <c r="E416" s="12"/>
      <c r="F416" s="12"/>
      <c r="G416" s="12"/>
    </row>
    <row r="417" spans="1:7" x14ac:dyDescent="0.25">
      <c r="A417" s="12"/>
      <c r="B417" s="12"/>
      <c r="C417" s="12"/>
      <c r="D417" s="12"/>
      <c r="E417" s="12"/>
      <c r="F417" s="12"/>
      <c r="G417" s="12"/>
    </row>
    <row r="418" spans="1:7" x14ac:dyDescent="0.25">
      <c r="A418" s="12"/>
      <c r="B418" s="12"/>
      <c r="C418" s="12"/>
      <c r="D418" s="12"/>
      <c r="E418" s="12"/>
      <c r="F418" s="12"/>
      <c r="G418" s="12"/>
    </row>
    <row r="419" spans="1:7" x14ac:dyDescent="0.25">
      <c r="A419" s="12"/>
      <c r="B419" s="12"/>
      <c r="C419" s="12"/>
      <c r="D419" s="12"/>
      <c r="E419" s="12"/>
      <c r="F419" s="12"/>
      <c r="G419" s="12"/>
    </row>
    <row r="420" spans="1:7" x14ac:dyDescent="0.25">
      <c r="A420" s="12"/>
      <c r="B420" s="12"/>
      <c r="C420" s="12"/>
      <c r="D420" s="12"/>
      <c r="E420" s="12"/>
      <c r="F420" s="12"/>
      <c r="G420" s="12"/>
    </row>
    <row r="421" spans="1:7" x14ac:dyDescent="0.25">
      <c r="A421" s="12"/>
      <c r="B421" s="12"/>
      <c r="C421" s="12"/>
      <c r="D421" s="12"/>
      <c r="E421" s="12"/>
      <c r="F421" s="12"/>
      <c r="G421" s="12"/>
    </row>
    <row r="422" spans="1:7" x14ac:dyDescent="0.25">
      <c r="A422" s="12"/>
      <c r="B422" s="12"/>
      <c r="C422" s="12"/>
      <c r="D422" s="12"/>
      <c r="E422" s="12"/>
      <c r="F422" s="12"/>
      <c r="G422" s="12"/>
    </row>
    <row r="423" spans="1:7" x14ac:dyDescent="0.25">
      <c r="A423" s="12"/>
      <c r="B423" s="12"/>
      <c r="C423" s="12"/>
      <c r="D423" s="12"/>
      <c r="E423" s="12"/>
      <c r="F423" s="12"/>
      <c r="G423" s="12"/>
    </row>
    <row r="424" spans="1:7" x14ac:dyDescent="0.25">
      <c r="A424" s="12"/>
      <c r="B424" s="12"/>
      <c r="C424" s="12"/>
      <c r="D424" s="12"/>
      <c r="E424" s="12"/>
      <c r="F424" s="12"/>
      <c r="G424" s="12"/>
    </row>
    <row r="425" spans="1:7" x14ac:dyDescent="0.25">
      <c r="A425" s="12"/>
      <c r="B425" s="12"/>
      <c r="C425" s="12"/>
      <c r="D425" s="12"/>
      <c r="E425" s="12"/>
      <c r="F425" s="12"/>
      <c r="G425" s="12"/>
    </row>
    <row r="426" spans="1:7" x14ac:dyDescent="0.25">
      <c r="A426" s="12"/>
      <c r="B426" s="12"/>
      <c r="C426" s="12"/>
      <c r="D426" s="12"/>
      <c r="E426" s="12"/>
      <c r="F426" s="12"/>
      <c r="G426" s="12"/>
    </row>
    <row r="427" spans="1:7" x14ac:dyDescent="0.25">
      <c r="A427" s="12"/>
      <c r="B427" s="12"/>
      <c r="C427" s="12"/>
      <c r="D427" s="12"/>
      <c r="E427" s="12"/>
      <c r="F427" s="12"/>
      <c r="G427" s="12"/>
    </row>
    <row r="428" spans="1:7" x14ac:dyDescent="0.25">
      <c r="A428" s="12"/>
      <c r="B428" s="12"/>
      <c r="C428" s="12"/>
      <c r="D428" s="12"/>
      <c r="E428" s="12"/>
      <c r="F428" s="12"/>
      <c r="G428" s="12"/>
    </row>
    <row r="429" spans="1:7" x14ac:dyDescent="0.25">
      <c r="A429" s="12"/>
      <c r="B429" s="12"/>
      <c r="C429" s="12"/>
      <c r="D429" s="12"/>
      <c r="E429" s="12"/>
      <c r="F429" s="12"/>
      <c r="G429" s="12"/>
    </row>
    <row r="430" spans="1:7" x14ac:dyDescent="0.25">
      <c r="A430" s="12"/>
      <c r="B430" s="12"/>
      <c r="C430" s="12"/>
      <c r="D430" s="12"/>
      <c r="E430" s="12"/>
      <c r="F430" s="12"/>
      <c r="G430" s="12"/>
    </row>
    <row r="431" spans="1:7" x14ac:dyDescent="0.25">
      <c r="A431" s="12"/>
      <c r="B431" s="12"/>
      <c r="C431" s="12"/>
      <c r="D431" s="12"/>
      <c r="E431" s="12"/>
      <c r="F431" s="12"/>
      <c r="G431" s="12"/>
    </row>
    <row r="432" spans="1:7" x14ac:dyDescent="0.25">
      <c r="A432" s="12"/>
      <c r="B432" s="12"/>
      <c r="C432" s="12"/>
      <c r="D432" s="12"/>
      <c r="E432" s="12"/>
      <c r="F432" s="12"/>
      <c r="G432" s="12"/>
    </row>
    <row r="433" spans="1:7" x14ac:dyDescent="0.25">
      <c r="A433" s="12"/>
      <c r="B433" s="12"/>
      <c r="C433" s="12"/>
      <c r="D433" s="12"/>
      <c r="E433" s="12"/>
      <c r="F433" s="12"/>
      <c r="G433" s="12"/>
    </row>
    <row r="434" spans="1:7" x14ac:dyDescent="0.25">
      <c r="A434" s="12"/>
      <c r="B434" s="12"/>
      <c r="C434" s="12"/>
      <c r="D434" s="12"/>
      <c r="E434" s="12"/>
      <c r="F434" s="12"/>
      <c r="G434" s="12"/>
    </row>
    <row r="435" spans="1:7" x14ac:dyDescent="0.25">
      <c r="A435" s="12"/>
      <c r="B435" s="12"/>
      <c r="C435" s="12"/>
      <c r="D435" s="12"/>
      <c r="E435" s="12"/>
      <c r="F435" s="12"/>
      <c r="G435" s="12"/>
    </row>
    <row r="436" spans="1:7" x14ac:dyDescent="0.25">
      <c r="A436" s="12"/>
      <c r="B436" s="12"/>
      <c r="C436" s="12"/>
      <c r="D436" s="12"/>
      <c r="E436" s="12"/>
      <c r="F436" s="12"/>
      <c r="G436" s="12"/>
    </row>
    <row r="437" spans="1:7" x14ac:dyDescent="0.25">
      <c r="A437" s="12"/>
      <c r="B437" s="12"/>
      <c r="C437" s="12"/>
      <c r="D437" s="12"/>
      <c r="E437" s="12"/>
      <c r="F437" s="12"/>
      <c r="G437" s="12"/>
    </row>
    <row r="438" spans="1:7" x14ac:dyDescent="0.25">
      <c r="A438" s="12"/>
      <c r="B438" s="12"/>
      <c r="C438" s="12"/>
      <c r="D438" s="12"/>
      <c r="E438" s="12"/>
      <c r="F438" s="12"/>
      <c r="G438" s="12"/>
    </row>
    <row r="439" spans="1:7" x14ac:dyDescent="0.25">
      <c r="A439" s="12"/>
      <c r="B439" s="12"/>
      <c r="C439" s="12"/>
      <c r="D439" s="12"/>
      <c r="E439" s="12"/>
      <c r="F439" s="12"/>
      <c r="G439" s="12"/>
    </row>
    <row r="440" spans="1:7" x14ac:dyDescent="0.25">
      <c r="A440" s="12"/>
      <c r="B440" s="12"/>
      <c r="C440" s="12"/>
      <c r="D440" s="12"/>
      <c r="E440" s="12"/>
      <c r="F440" s="12"/>
      <c r="G440" s="12"/>
    </row>
    <row r="441" spans="1:7" x14ac:dyDescent="0.25">
      <c r="A441" s="12"/>
      <c r="B441" s="12"/>
      <c r="C441" s="12"/>
      <c r="D441" s="12"/>
      <c r="E441" s="12"/>
      <c r="F441" s="12"/>
      <c r="G441" s="12"/>
    </row>
    <row r="442" spans="1:7" x14ac:dyDescent="0.25">
      <c r="A442" s="12"/>
      <c r="B442" s="12"/>
      <c r="C442" s="12"/>
      <c r="D442" s="12"/>
      <c r="E442" s="12"/>
      <c r="F442" s="12"/>
      <c r="G442" s="12"/>
    </row>
    <row r="443" spans="1:7" x14ac:dyDescent="0.25">
      <c r="A443" s="12"/>
      <c r="B443" s="12"/>
      <c r="C443" s="12"/>
      <c r="D443" s="12"/>
      <c r="E443" s="12"/>
      <c r="F443" s="12"/>
      <c r="G443" s="12"/>
    </row>
    <row r="444" spans="1:7" x14ac:dyDescent="0.25">
      <c r="A444" s="12"/>
      <c r="B444" s="12"/>
      <c r="C444" s="12"/>
      <c r="D444" s="12"/>
      <c r="E444" s="12"/>
      <c r="F444" s="12"/>
      <c r="G444" s="12"/>
    </row>
    <row r="445" spans="1:7" x14ac:dyDescent="0.25">
      <c r="A445" s="12"/>
      <c r="B445" s="12"/>
      <c r="C445" s="12"/>
      <c r="D445" s="12"/>
      <c r="E445" s="12"/>
      <c r="F445" s="12"/>
      <c r="G445" s="12"/>
    </row>
    <row r="446" spans="1:7" x14ac:dyDescent="0.25">
      <c r="A446" s="12"/>
      <c r="B446" s="12"/>
      <c r="C446" s="12"/>
      <c r="D446" s="12"/>
      <c r="E446" s="12"/>
      <c r="F446" s="12"/>
      <c r="G446" s="12"/>
    </row>
    <row r="447" spans="1:7" x14ac:dyDescent="0.25">
      <c r="A447" s="12"/>
      <c r="B447" s="12"/>
      <c r="C447" s="12"/>
      <c r="D447" s="12"/>
      <c r="E447" s="12"/>
      <c r="F447" s="12"/>
      <c r="G447" s="12"/>
    </row>
    <row r="448" spans="1:7" x14ac:dyDescent="0.25">
      <c r="A448" s="12"/>
      <c r="B448" s="12"/>
      <c r="C448" s="12"/>
      <c r="D448" s="12"/>
      <c r="E448" s="12"/>
      <c r="F448" s="12"/>
      <c r="G448" s="12"/>
    </row>
    <row r="449" spans="1:7" x14ac:dyDescent="0.25">
      <c r="A449" s="12"/>
      <c r="B449" s="12"/>
      <c r="C449" s="12"/>
      <c r="D449" s="12"/>
      <c r="E449" s="12"/>
      <c r="F449" s="12"/>
      <c r="G449" s="12"/>
    </row>
    <row r="450" spans="1:7" x14ac:dyDescent="0.25">
      <c r="A450" s="12"/>
      <c r="B450" s="12"/>
      <c r="C450" s="12"/>
      <c r="D450" s="12"/>
      <c r="E450" s="12"/>
      <c r="F450" s="12"/>
      <c r="G450" s="12"/>
    </row>
    <row r="451" spans="1:7" x14ac:dyDescent="0.25">
      <c r="A451" s="12"/>
      <c r="B451" s="12"/>
      <c r="C451" s="12"/>
      <c r="D451" s="12"/>
      <c r="E451" s="12"/>
      <c r="F451" s="12"/>
      <c r="G451" s="12"/>
    </row>
    <row r="452" spans="1:7" x14ac:dyDescent="0.25">
      <c r="A452" s="12"/>
      <c r="B452" s="12"/>
      <c r="C452" s="12"/>
      <c r="D452" s="12"/>
      <c r="E452" s="12"/>
      <c r="F452" s="12"/>
      <c r="G452" s="12"/>
    </row>
    <row r="453" spans="1:7" x14ac:dyDescent="0.25">
      <c r="A453" s="12"/>
      <c r="B453" s="12"/>
      <c r="C453" s="12"/>
      <c r="D453" s="12"/>
      <c r="E453" s="12"/>
      <c r="F453" s="12"/>
      <c r="G453" s="12"/>
    </row>
    <row r="454" spans="1:7" x14ac:dyDescent="0.25">
      <c r="A454" s="12"/>
      <c r="B454" s="12"/>
      <c r="C454" s="12"/>
      <c r="D454" s="12"/>
      <c r="E454" s="12"/>
      <c r="F454" s="12"/>
      <c r="G454" s="12"/>
    </row>
    <row r="455" spans="1:7" x14ac:dyDescent="0.25">
      <c r="A455" s="12"/>
      <c r="B455" s="12"/>
      <c r="C455" s="12"/>
      <c r="D455" s="12"/>
      <c r="E455" s="12"/>
      <c r="F455" s="12"/>
      <c r="G455" s="12"/>
    </row>
    <row r="456" spans="1:7" x14ac:dyDescent="0.25">
      <c r="A456" s="12"/>
      <c r="B456" s="12"/>
      <c r="C456" s="12"/>
      <c r="D456" s="12"/>
      <c r="E456" s="12"/>
      <c r="F456" s="12"/>
      <c r="G456" s="12"/>
    </row>
    <row r="457" spans="1:7" x14ac:dyDescent="0.25">
      <c r="A457" s="12"/>
      <c r="B457" s="12"/>
      <c r="C457" s="12"/>
      <c r="D457" s="12"/>
      <c r="E457" s="12"/>
      <c r="F457" s="12"/>
      <c r="G457" s="12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F772-2318-453F-9169-783A00E0F030}">
  <dimension ref="A2:G29"/>
  <sheetViews>
    <sheetView workbookViewId="0">
      <selection activeCell="B29" sqref="B29"/>
    </sheetView>
  </sheetViews>
  <sheetFormatPr defaultRowHeight="14.4" x14ac:dyDescent="0.3"/>
  <cols>
    <col min="1" max="1" width="25.88671875" bestFit="1" customWidth="1"/>
    <col min="2" max="2" width="6.109375" bestFit="1" customWidth="1"/>
    <col min="3" max="3" width="8" bestFit="1" customWidth="1"/>
    <col min="4" max="4" width="15.21875" bestFit="1" customWidth="1"/>
  </cols>
  <sheetData>
    <row r="2" spans="1:7" x14ac:dyDescent="0.3">
      <c r="A2" t="s">
        <v>9</v>
      </c>
      <c r="B2" t="s">
        <v>10</v>
      </c>
    </row>
    <row r="3" spans="1:7" x14ac:dyDescent="0.3">
      <c r="A3" t="s">
        <v>0</v>
      </c>
      <c r="B3">
        <v>2.4</v>
      </c>
      <c r="C3" t="s">
        <v>2</v>
      </c>
      <c r="D3" s="5" t="s">
        <v>58</v>
      </c>
    </row>
    <row r="4" spans="1:7" x14ac:dyDescent="0.3">
      <c r="A4" t="s">
        <v>5</v>
      </c>
      <c r="B4">
        <v>-11</v>
      </c>
      <c r="C4" t="s">
        <v>3</v>
      </c>
    </row>
    <row r="5" spans="1:7" x14ac:dyDescent="0.3">
      <c r="A5" t="s">
        <v>6</v>
      </c>
      <c r="B5">
        <v>-12</v>
      </c>
      <c r="C5" t="s">
        <v>3</v>
      </c>
    </row>
    <row r="6" spans="1:7" x14ac:dyDescent="0.3">
      <c r="A6" t="s">
        <v>1</v>
      </c>
      <c r="B6">
        <v>167.4</v>
      </c>
      <c r="C6" t="s">
        <v>4</v>
      </c>
    </row>
    <row r="7" spans="1:7" x14ac:dyDescent="0.3">
      <c r="A7" t="s">
        <v>7</v>
      </c>
      <c r="B7">
        <v>2</v>
      </c>
      <c r="C7" t="s">
        <v>3</v>
      </c>
    </row>
    <row r="8" spans="1:7" x14ac:dyDescent="0.3">
      <c r="A8" t="s">
        <v>8</v>
      </c>
      <c r="B8">
        <v>20</v>
      </c>
      <c r="C8" t="s">
        <v>3</v>
      </c>
    </row>
    <row r="11" spans="1:7" x14ac:dyDescent="0.3">
      <c r="A11" s="14" t="s">
        <v>42</v>
      </c>
      <c r="B11" s="14"/>
      <c r="D11" s="14" t="s">
        <v>43</v>
      </c>
      <c r="E11" s="14"/>
    </row>
    <row r="12" spans="1:7" x14ac:dyDescent="0.3">
      <c r="A12" t="s">
        <v>37</v>
      </c>
      <c r="B12">
        <f>VLOOKUP(B13,Temp_Sat!A4:L48,2)</f>
        <v>185.2</v>
      </c>
      <c r="D12" t="s">
        <v>37</v>
      </c>
      <c r="E12">
        <f>B19</f>
        <v>571.70000000000005</v>
      </c>
    </row>
    <row r="13" spans="1:7" x14ac:dyDescent="0.3">
      <c r="A13" t="s">
        <v>38</v>
      </c>
      <c r="B13">
        <f>B5</f>
        <v>-12</v>
      </c>
      <c r="D13" t="s">
        <v>38</v>
      </c>
      <c r="E13">
        <v>25</v>
      </c>
      <c r="F13" t="s">
        <v>57</v>
      </c>
      <c r="G13" t="s">
        <v>14</v>
      </c>
    </row>
    <row r="14" spans="1:7" x14ac:dyDescent="0.3">
      <c r="A14" t="s">
        <v>39</v>
      </c>
      <c r="B14">
        <f>VLOOKUP(B13,Temp_Sat!A4:L48,9)</f>
        <v>243.31</v>
      </c>
      <c r="D14" t="s">
        <v>39</v>
      </c>
      <c r="E14">
        <f>267000/1000</f>
        <v>267</v>
      </c>
    </row>
    <row r="15" spans="1:7" x14ac:dyDescent="0.3">
      <c r="A15" t="s">
        <v>40</v>
      </c>
      <c r="B15">
        <f>VLOOKUP(B13,Temp_Sat!A4:L48,12)</f>
        <v>0.93918000000000001</v>
      </c>
      <c r="D15" t="s">
        <v>40</v>
      </c>
      <c r="E15">
        <f>B15</f>
        <v>0.93918000000000001</v>
      </c>
    </row>
    <row r="16" spans="1:7" x14ac:dyDescent="0.3">
      <c r="A16" t="s">
        <v>41</v>
      </c>
      <c r="B16" s="7">
        <v>1</v>
      </c>
      <c r="D16" t="s">
        <v>41</v>
      </c>
    </row>
    <row r="18" spans="1:5" x14ac:dyDescent="0.3">
      <c r="A18" s="14" t="s">
        <v>44</v>
      </c>
      <c r="B18" s="14"/>
      <c r="D18" s="14" t="s">
        <v>45</v>
      </c>
      <c r="E18" s="14"/>
    </row>
    <row r="19" spans="1:5" x14ac:dyDescent="0.3">
      <c r="A19" t="s">
        <v>37</v>
      </c>
      <c r="B19">
        <f>VLOOKUP(B20,Temp_Sat!A4:L48,2)</f>
        <v>571.70000000000005</v>
      </c>
      <c r="D19" t="s">
        <v>37</v>
      </c>
    </row>
    <row r="20" spans="1:5" x14ac:dyDescent="0.3">
      <c r="A20" t="s">
        <v>38</v>
      </c>
      <c r="B20">
        <f>B8</f>
        <v>20</v>
      </c>
      <c r="D20" t="s">
        <v>38</v>
      </c>
      <c r="E20">
        <f>B13</f>
        <v>-12</v>
      </c>
    </row>
    <row r="21" spans="1:5" x14ac:dyDescent="0.3">
      <c r="A21" t="s">
        <v>39</v>
      </c>
      <c r="B21">
        <f>VLOOKUP(B20,Temp_Sat!A4:L48,7)</f>
        <v>79.323999999999998</v>
      </c>
      <c r="D21" t="s">
        <v>39</v>
      </c>
      <c r="E21">
        <f>B21</f>
        <v>79.323999999999998</v>
      </c>
    </row>
    <row r="22" spans="1:5" x14ac:dyDescent="0.3">
      <c r="A22" t="s">
        <v>40</v>
      </c>
      <c r="B22">
        <f>VLOOKUP(B20,Temp_Sat!A4:L48,12)</f>
        <v>0.92242999999999997</v>
      </c>
      <c r="D22" t="s">
        <v>40</v>
      </c>
    </row>
    <row r="23" spans="1:5" x14ac:dyDescent="0.3">
      <c r="A23" t="s">
        <v>41</v>
      </c>
      <c r="B23" s="7">
        <v>0</v>
      </c>
      <c r="D23" t="s">
        <v>41</v>
      </c>
    </row>
    <row r="26" spans="1:5" x14ac:dyDescent="0.3">
      <c r="A26" t="s">
        <v>226</v>
      </c>
      <c r="B26">
        <f>Office!AZ3</f>
        <v>1.633980949593258</v>
      </c>
      <c r="C26" t="s">
        <v>227</v>
      </c>
    </row>
    <row r="27" spans="1:5" x14ac:dyDescent="0.3">
      <c r="A27" t="s">
        <v>228</v>
      </c>
      <c r="B27">
        <f>$B$26*($B$14-$E$21)</f>
        <v>267.95</v>
      </c>
      <c r="C27" t="s">
        <v>229</v>
      </c>
    </row>
    <row r="28" spans="1:5" x14ac:dyDescent="0.3">
      <c r="A28" t="s">
        <v>230</v>
      </c>
      <c r="B28">
        <f>B27/B3</f>
        <v>111.64583333333333</v>
      </c>
      <c r="C28" t="s">
        <v>229</v>
      </c>
    </row>
    <row r="29" spans="1:5" x14ac:dyDescent="0.3">
      <c r="A29" t="s">
        <v>231</v>
      </c>
      <c r="B29">
        <f>B26*(E14-B21)</f>
        <v>306.65900869586426</v>
      </c>
      <c r="C29" t="s">
        <v>229</v>
      </c>
    </row>
  </sheetData>
  <mergeCells count="4">
    <mergeCell ref="A11:B11"/>
    <mergeCell ref="D11:E11"/>
    <mergeCell ref="A18:B18"/>
    <mergeCell ref="D18:E18"/>
  </mergeCells>
  <hyperlinks>
    <hyperlink ref="D3" r:id="rId1" xr:uid="{816B0E38-4156-457E-B08A-D4E8C37FAF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5D38-BBE7-4171-9469-A088B53FABE8}">
  <dimension ref="A2:C82"/>
  <sheetViews>
    <sheetView workbookViewId="0">
      <selection activeCell="E18" sqref="E18"/>
    </sheetView>
  </sheetViews>
  <sheetFormatPr defaultRowHeight="14.4" x14ac:dyDescent="0.3"/>
  <cols>
    <col min="1" max="1" width="21.88671875" bestFit="1" customWidth="1"/>
    <col min="2" max="2" width="14" bestFit="1" customWidth="1"/>
    <col min="3" max="3" width="17.6640625" bestFit="1" customWidth="1"/>
  </cols>
  <sheetData>
    <row r="2" spans="1:2" x14ac:dyDescent="0.3">
      <c r="A2" t="s">
        <v>232</v>
      </c>
    </row>
    <row r="3" spans="1:2" x14ac:dyDescent="0.3">
      <c r="A3" t="s">
        <v>233</v>
      </c>
    </row>
    <row r="4" spans="1:2" x14ac:dyDescent="0.3">
      <c r="A4" t="s">
        <v>59</v>
      </c>
    </row>
    <row r="5" spans="1:2" x14ac:dyDescent="0.3">
      <c r="A5" t="s">
        <v>60</v>
      </c>
    </row>
    <row r="6" spans="1:2" x14ac:dyDescent="0.3">
      <c r="A6" t="s">
        <v>61</v>
      </c>
    </row>
    <row r="7" spans="1:2" x14ac:dyDescent="0.3">
      <c r="A7" t="s">
        <v>62</v>
      </c>
    </row>
    <row r="8" spans="1:2" x14ac:dyDescent="0.3">
      <c r="A8" t="s">
        <v>63</v>
      </c>
    </row>
    <row r="11" spans="1:2" x14ac:dyDescent="0.3">
      <c r="A11" t="s">
        <v>65</v>
      </c>
    </row>
    <row r="12" spans="1:2" x14ac:dyDescent="0.3">
      <c r="A12" t="s">
        <v>64</v>
      </c>
      <c r="B12">
        <f>705.48*Power_pump^(0.71)*(1+0.2/(1-eff_pump))</f>
        <v>0</v>
      </c>
    </row>
    <row r="13" spans="1:2" x14ac:dyDescent="0.3">
      <c r="A13" t="s">
        <v>66</v>
      </c>
    </row>
    <row r="14" spans="1:2" x14ac:dyDescent="0.3">
      <c r="A14" t="s">
        <v>67</v>
      </c>
      <c r="B14">
        <f>16648.3*area_evap^0.6223</f>
        <v>0</v>
      </c>
    </row>
    <row r="15" spans="1:2" x14ac:dyDescent="0.3">
      <c r="A15" t="s">
        <v>68</v>
      </c>
    </row>
    <row r="17" spans="2:3" x14ac:dyDescent="0.3">
      <c r="B17" t="s">
        <v>234</v>
      </c>
      <c r="C17" t="s">
        <v>235</v>
      </c>
    </row>
    <row r="18" spans="2:3" x14ac:dyDescent="0.3">
      <c r="B18">
        <v>1</v>
      </c>
      <c r="C18">
        <f>8.67*10^(2.9211*EXP(0.1416*LOG10(B18)))/B18</f>
        <v>7229.6803744375275</v>
      </c>
    </row>
    <row r="19" spans="2:3" x14ac:dyDescent="0.3">
      <c r="B19">
        <v>2</v>
      </c>
      <c r="C19">
        <f>8.67*10^(2.9211*EXP(0.1416*LOG10(B19)))/B19</f>
        <v>4845.0174026798322</v>
      </c>
    </row>
    <row r="20" spans="2:3" x14ac:dyDescent="0.3">
      <c r="B20">
        <v>3</v>
      </c>
      <c r="C20">
        <f t="shared" ref="C20:C82" si="0">8.67*10^(2.9211*EXP(0.1416*LOG10(B20)))/B20</f>
        <v>3856.2721850969988</v>
      </c>
    </row>
    <row r="21" spans="2:3" x14ac:dyDescent="0.3">
      <c r="B21">
        <v>4</v>
      </c>
      <c r="C21">
        <f t="shared" si="0"/>
        <v>3288.6002319048912</v>
      </c>
    </row>
    <row r="22" spans="2:3" x14ac:dyDescent="0.3">
      <c r="B22">
        <v>5</v>
      </c>
      <c r="C22">
        <f t="shared" si="0"/>
        <v>2911.0777291699355</v>
      </c>
    </row>
    <row r="23" spans="2:3" x14ac:dyDescent="0.3">
      <c r="B23">
        <v>6</v>
      </c>
      <c r="C23">
        <f t="shared" si="0"/>
        <v>2637.7582154623587</v>
      </c>
    </row>
    <row r="24" spans="2:3" x14ac:dyDescent="0.3">
      <c r="B24">
        <v>7</v>
      </c>
      <c r="C24">
        <f t="shared" si="0"/>
        <v>2428.5769455719369</v>
      </c>
    </row>
    <row r="25" spans="2:3" x14ac:dyDescent="0.3">
      <c r="B25">
        <v>8</v>
      </c>
      <c r="C25">
        <f t="shared" si="0"/>
        <v>2262.0778820572282</v>
      </c>
    </row>
    <row r="26" spans="2:3" x14ac:dyDescent="0.3">
      <c r="B26">
        <v>9</v>
      </c>
      <c r="C26">
        <f t="shared" si="0"/>
        <v>2125.6251590491938</v>
      </c>
    </row>
    <row r="27" spans="2:3" x14ac:dyDescent="0.3">
      <c r="B27">
        <v>10</v>
      </c>
      <c r="C27">
        <f t="shared" si="0"/>
        <v>2011.2418542290557</v>
      </c>
    </row>
    <row r="28" spans="2:3" x14ac:dyDescent="0.3">
      <c r="B28">
        <v>11</v>
      </c>
      <c r="C28">
        <f t="shared" si="0"/>
        <v>1913.6173305864256</v>
      </c>
    </row>
    <row r="29" spans="2:3" x14ac:dyDescent="0.3">
      <c r="B29">
        <v>12</v>
      </c>
      <c r="C29">
        <f t="shared" si="0"/>
        <v>1829.0642827687752</v>
      </c>
    </row>
    <row r="30" spans="2:3" x14ac:dyDescent="0.3">
      <c r="B30">
        <v>13</v>
      </c>
      <c r="C30">
        <f t="shared" si="0"/>
        <v>1754.9337324374671</v>
      </c>
    </row>
    <row r="31" spans="2:3" x14ac:dyDescent="0.3">
      <c r="B31">
        <v>14</v>
      </c>
      <c r="C31">
        <f t="shared" si="0"/>
        <v>1689.2681513312582</v>
      </c>
    </row>
    <row r="32" spans="2:3" x14ac:dyDescent="0.3">
      <c r="B32">
        <v>15</v>
      </c>
      <c r="C32">
        <f t="shared" si="0"/>
        <v>1630.5861802936226</v>
      </c>
    </row>
    <row r="33" spans="2:3" x14ac:dyDescent="0.3">
      <c r="B33">
        <v>16</v>
      </c>
      <c r="C33">
        <f t="shared" si="0"/>
        <v>1577.7438199482335</v>
      </c>
    </row>
    <row r="34" spans="2:3" x14ac:dyDescent="0.3">
      <c r="B34">
        <v>17</v>
      </c>
      <c r="C34">
        <f t="shared" si="0"/>
        <v>1529.841977050884</v>
      </c>
    </row>
    <row r="35" spans="2:3" x14ac:dyDescent="0.3">
      <c r="B35">
        <v>18</v>
      </c>
      <c r="C35">
        <f t="shared" si="0"/>
        <v>1486.1631417625424</v>
      </c>
    </row>
    <row r="36" spans="2:3" x14ac:dyDescent="0.3">
      <c r="B36">
        <v>19</v>
      </c>
      <c r="C36">
        <f t="shared" si="0"/>
        <v>1446.1269500858818</v>
      </c>
    </row>
    <row r="37" spans="2:3" x14ac:dyDescent="0.3">
      <c r="B37">
        <v>20</v>
      </c>
      <c r="C37">
        <f t="shared" si="0"/>
        <v>1409.2583263711999</v>
      </c>
    </row>
    <row r="38" spans="2:3" x14ac:dyDescent="0.3">
      <c r="B38">
        <v>21</v>
      </c>
      <c r="C38">
        <f t="shared" si="0"/>
        <v>1375.1642087188889</v>
      </c>
    </row>
    <row r="39" spans="2:3" x14ac:dyDescent="0.3">
      <c r="B39">
        <v>22</v>
      </c>
      <c r="C39">
        <f t="shared" si="0"/>
        <v>1343.516255829232</v>
      </c>
    </row>
    <row r="40" spans="2:3" x14ac:dyDescent="0.3">
      <c r="B40">
        <v>23</v>
      </c>
      <c r="C40">
        <f t="shared" si="0"/>
        <v>1314.0378022118398</v>
      </c>
    </row>
    <row r="41" spans="2:3" x14ac:dyDescent="0.3">
      <c r="B41">
        <v>24</v>
      </c>
      <c r="C41">
        <f t="shared" si="0"/>
        <v>1286.4938827645378</v>
      </c>
    </row>
    <row r="42" spans="2:3" x14ac:dyDescent="0.3">
      <c r="B42">
        <v>25</v>
      </c>
      <c r="C42">
        <f t="shared" si="0"/>
        <v>1260.6835094153998</v>
      </c>
    </row>
    <row r="43" spans="2:3" x14ac:dyDescent="0.3">
      <c r="B43">
        <v>26</v>
      </c>
      <c r="C43">
        <f t="shared" si="0"/>
        <v>1236.4336234940356</v>
      </c>
    </row>
    <row r="44" spans="2:3" x14ac:dyDescent="0.3">
      <c r="B44">
        <v>27</v>
      </c>
      <c r="C44">
        <f t="shared" si="0"/>
        <v>1213.5943110585276</v>
      </c>
    </row>
    <row r="45" spans="2:3" x14ac:dyDescent="0.3">
      <c r="B45">
        <v>28</v>
      </c>
      <c r="C45">
        <f t="shared" si="0"/>
        <v>1192.0349813174839</v>
      </c>
    </row>
    <row r="46" spans="2:3" x14ac:dyDescent="0.3">
      <c r="B46">
        <v>29</v>
      </c>
      <c r="C46">
        <f t="shared" si="0"/>
        <v>1171.6412874541265</v>
      </c>
    </row>
    <row r="47" spans="2:3" x14ac:dyDescent="0.3">
      <c r="B47">
        <v>30</v>
      </c>
      <c r="C47">
        <f t="shared" si="0"/>
        <v>1152.312625463001</v>
      </c>
    </row>
    <row r="48" spans="2:3" x14ac:dyDescent="0.3">
      <c r="B48">
        <v>31</v>
      </c>
      <c r="C48">
        <f t="shared" si="0"/>
        <v>1133.9600871826631</v>
      </c>
    </row>
    <row r="49" spans="2:3" x14ac:dyDescent="0.3">
      <c r="B49">
        <v>32</v>
      </c>
      <c r="C49">
        <f t="shared" si="0"/>
        <v>1116.5047733023659</v>
      </c>
    </row>
    <row r="50" spans="2:3" x14ac:dyDescent="0.3">
      <c r="B50">
        <v>33</v>
      </c>
      <c r="C50">
        <f t="shared" si="0"/>
        <v>1099.876393952658</v>
      </c>
    </row>
    <row r="51" spans="2:3" x14ac:dyDescent="0.3">
      <c r="B51">
        <v>34</v>
      </c>
      <c r="C51">
        <f t="shared" si="0"/>
        <v>1084.0121007650439</v>
      </c>
    </row>
    <row r="52" spans="2:3" x14ac:dyDescent="0.3">
      <c r="B52">
        <v>35</v>
      </c>
      <c r="C52">
        <f t="shared" si="0"/>
        <v>1068.8555065382484</v>
      </c>
    </row>
    <row r="53" spans="2:3" x14ac:dyDescent="0.3">
      <c r="B53">
        <v>36</v>
      </c>
      <c r="C53">
        <f t="shared" si="0"/>
        <v>1054.3558579572941</v>
      </c>
    </row>
    <row r="54" spans="2:3" x14ac:dyDescent="0.3">
      <c r="B54">
        <v>37</v>
      </c>
      <c r="C54">
        <f t="shared" si="0"/>
        <v>1040.4673339447961</v>
      </c>
    </row>
    <row r="55" spans="2:3" x14ac:dyDescent="0.3">
      <c r="B55">
        <v>38</v>
      </c>
      <c r="C55">
        <f t="shared" si="0"/>
        <v>1027.1484477342362</v>
      </c>
    </row>
    <row r="56" spans="2:3" x14ac:dyDescent="0.3">
      <c r="B56">
        <v>39</v>
      </c>
      <c r="C56">
        <f t="shared" si="0"/>
        <v>1014.3615350441279</v>
      </c>
    </row>
    <row r="57" spans="2:3" x14ac:dyDescent="0.3">
      <c r="B57">
        <v>40</v>
      </c>
      <c r="C57">
        <f t="shared" si="0"/>
        <v>1002.0723140945336</v>
      </c>
    </row>
    <row r="58" spans="2:3" x14ac:dyDescent="0.3">
      <c r="B58">
        <v>41</v>
      </c>
      <c r="C58">
        <f t="shared" si="0"/>
        <v>990.24950586140233</v>
      </c>
    </row>
    <row r="59" spans="2:3" x14ac:dyDescent="0.3">
      <c r="B59">
        <v>42</v>
      </c>
      <c r="C59">
        <f t="shared" si="0"/>
        <v>978.86450507221946</v>
      </c>
    </row>
    <row r="60" spans="2:3" x14ac:dyDescent="0.3">
      <c r="B60">
        <v>43</v>
      </c>
      <c r="C60">
        <f t="shared" si="0"/>
        <v>967.89109413131655</v>
      </c>
    </row>
    <row r="61" spans="2:3" x14ac:dyDescent="0.3">
      <c r="B61">
        <v>44</v>
      </c>
      <c r="C61">
        <f t="shared" si="0"/>
        <v>957.30519351718067</v>
      </c>
    </row>
    <row r="62" spans="2:3" x14ac:dyDescent="0.3">
      <c r="B62">
        <v>45</v>
      </c>
      <c r="C62">
        <f t="shared" si="0"/>
        <v>947.08464328845685</v>
      </c>
    </row>
    <row r="63" spans="2:3" x14ac:dyDescent="0.3">
      <c r="B63">
        <v>46</v>
      </c>
      <c r="C63">
        <f t="shared" si="0"/>
        <v>937.20901122426835</v>
      </c>
    </row>
    <row r="64" spans="2:3" x14ac:dyDescent="0.3">
      <c r="B64">
        <v>47</v>
      </c>
      <c r="C64">
        <f t="shared" si="0"/>
        <v>927.65942385021083</v>
      </c>
    </row>
    <row r="65" spans="2:3" x14ac:dyDescent="0.3">
      <c r="B65">
        <v>48</v>
      </c>
      <c r="C65">
        <f t="shared" si="0"/>
        <v>918.41841719659908</v>
      </c>
    </row>
    <row r="66" spans="2:3" x14ac:dyDescent="0.3">
      <c r="B66">
        <v>49</v>
      </c>
      <c r="C66">
        <f t="shared" si="0"/>
        <v>909.46980462600345</v>
      </c>
    </row>
    <row r="67" spans="2:3" x14ac:dyDescent="0.3">
      <c r="B67">
        <v>50</v>
      </c>
      <c r="C67">
        <f t="shared" si="0"/>
        <v>900.79855947291128</v>
      </c>
    </row>
    <row r="68" spans="2:3" x14ac:dyDescent="0.3">
      <c r="B68">
        <v>51</v>
      </c>
      <c r="C68">
        <f t="shared" si="0"/>
        <v>892.39071057551655</v>
      </c>
    </row>
    <row r="69" spans="2:3" x14ac:dyDescent="0.3">
      <c r="B69">
        <v>52</v>
      </c>
      <c r="C69">
        <f t="shared" si="0"/>
        <v>884.23324906092762</v>
      </c>
    </row>
    <row r="70" spans="2:3" x14ac:dyDescent="0.3">
      <c r="B70">
        <v>53</v>
      </c>
      <c r="C70">
        <f t="shared" si="0"/>
        <v>876.31404498054849</v>
      </c>
    </row>
    <row r="71" spans="2:3" x14ac:dyDescent="0.3">
      <c r="B71">
        <v>54</v>
      </c>
      <c r="C71">
        <f t="shared" si="0"/>
        <v>868.62177259028022</v>
      </c>
    </row>
    <row r="72" spans="2:3" x14ac:dyDescent="0.3">
      <c r="B72">
        <v>55</v>
      </c>
      <c r="C72">
        <f t="shared" si="0"/>
        <v>861.14584323708937</v>
      </c>
    </row>
    <row r="73" spans="2:3" x14ac:dyDescent="0.3">
      <c r="B73">
        <v>56</v>
      </c>
      <c r="C73">
        <f t="shared" si="0"/>
        <v>853.87634495463487</v>
      </c>
    </row>
    <row r="74" spans="2:3" x14ac:dyDescent="0.3">
      <c r="B74">
        <v>57</v>
      </c>
      <c r="C74">
        <f t="shared" si="0"/>
        <v>846.8039879905084</v>
      </c>
    </row>
    <row r="75" spans="2:3" x14ac:dyDescent="0.3">
      <c r="B75">
        <v>58</v>
      </c>
      <c r="C75">
        <f t="shared" si="0"/>
        <v>839.92005558966389</v>
      </c>
    </row>
    <row r="76" spans="2:3" x14ac:dyDescent="0.3">
      <c r="B76">
        <v>59</v>
      </c>
      <c r="C76">
        <f t="shared" si="0"/>
        <v>833.21635944573541</v>
      </c>
    </row>
    <row r="77" spans="2:3" x14ac:dyDescent="0.3">
      <c r="B77">
        <v>60</v>
      </c>
      <c r="C77">
        <f t="shared" si="0"/>
        <v>826.68519930656271</v>
      </c>
    </row>
    <row r="78" spans="2:3" x14ac:dyDescent="0.3">
      <c r="B78">
        <v>61</v>
      </c>
      <c r="C78">
        <f t="shared" si="0"/>
        <v>820.31932628430241</v>
      </c>
    </row>
    <row r="79" spans="2:3" x14ac:dyDescent="0.3">
      <c r="B79">
        <v>62</v>
      </c>
      <c r="C79">
        <f t="shared" si="0"/>
        <v>814.11190947571231</v>
      </c>
    </row>
    <row r="80" spans="2:3" x14ac:dyDescent="0.3">
      <c r="B80">
        <v>63</v>
      </c>
      <c r="C80">
        <f t="shared" si="0"/>
        <v>808.05650554579029</v>
      </c>
    </row>
    <row r="81" spans="2:3" x14ac:dyDescent="0.3">
      <c r="B81">
        <v>64</v>
      </c>
      <c r="C81">
        <f t="shared" si="0"/>
        <v>802.14703096916446</v>
      </c>
    </row>
    <row r="82" spans="2:3" x14ac:dyDescent="0.3">
      <c r="B82">
        <v>65</v>
      </c>
      <c r="C82">
        <f t="shared" si="0"/>
        <v>796.37773665944985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C3AF-BB0F-460A-BA40-A4283E707D6E}">
  <dimension ref="C3:J19"/>
  <sheetViews>
    <sheetView workbookViewId="0">
      <selection activeCell="B26" sqref="B26"/>
    </sheetView>
  </sheetViews>
  <sheetFormatPr defaultRowHeight="14.4" x14ac:dyDescent="0.3"/>
  <sheetData>
    <row r="3" spans="3:10" ht="15.6" x14ac:dyDescent="0.3">
      <c r="C3" s="15" t="s">
        <v>55</v>
      </c>
      <c r="D3" s="16"/>
      <c r="E3" s="16"/>
      <c r="F3" s="17"/>
      <c r="G3" s="15" t="s">
        <v>56</v>
      </c>
      <c r="H3" s="16"/>
      <c r="I3" s="16"/>
      <c r="J3" s="17"/>
    </row>
    <row r="4" spans="3:10" x14ac:dyDescent="0.3">
      <c r="C4" s="8" t="s">
        <v>46</v>
      </c>
      <c r="D4" s="8" t="s">
        <v>47</v>
      </c>
      <c r="E4" s="8" t="s">
        <v>48</v>
      </c>
      <c r="F4" s="8" t="s">
        <v>49</v>
      </c>
      <c r="G4" s="8" t="s">
        <v>46</v>
      </c>
      <c r="H4" s="8" t="s">
        <v>47</v>
      </c>
      <c r="I4" s="8" t="s">
        <v>48</v>
      </c>
      <c r="J4" s="8" t="s">
        <v>49</v>
      </c>
    </row>
    <row r="5" spans="3:10" ht="28.8" x14ac:dyDescent="0.3">
      <c r="C5" s="8" t="s">
        <v>50</v>
      </c>
      <c r="D5" s="9" t="s">
        <v>51</v>
      </c>
      <c r="E5" s="9" t="s">
        <v>52</v>
      </c>
      <c r="F5" s="9" t="s">
        <v>53</v>
      </c>
      <c r="G5" s="8" t="s">
        <v>50</v>
      </c>
      <c r="H5" s="8" t="s">
        <v>51</v>
      </c>
      <c r="I5" s="8" t="s">
        <v>52</v>
      </c>
      <c r="J5" s="8" t="s">
        <v>53</v>
      </c>
    </row>
    <row r="6" spans="3:10" x14ac:dyDescent="0.3">
      <c r="C6" s="10" t="s">
        <v>54</v>
      </c>
      <c r="D6" s="10">
        <v>4.1099999999999998E-2</v>
      </c>
      <c r="E6" s="10">
        <v>259.3</v>
      </c>
      <c r="F6" s="10">
        <v>0.92400000000000004</v>
      </c>
      <c r="G6" s="10" t="s">
        <v>54</v>
      </c>
      <c r="H6" s="10">
        <v>3.4299999999999997E-2</v>
      </c>
      <c r="I6" s="10">
        <v>262.43</v>
      </c>
      <c r="J6" s="10">
        <v>0.92200000000000004</v>
      </c>
    </row>
    <row r="7" spans="3:10" x14ac:dyDescent="0.3">
      <c r="C7" s="10">
        <v>20</v>
      </c>
      <c r="D7" s="10">
        <v>4.2099999999999999E-2</v>
      </c>
      <c r="E7" s="10">
        <v>263.5</v>
      </c>
      <c r="F7" s="10">
        <v>0.93799999999999994</v>
      </c>
      <c r="G7" s="10">
        <v>30</v>
      </c>
      <c r="H7" s="10">
        <v>3.5999999999999997E-2</v>
      </c>
      <c r="I7" s="10">
        <v>270.8</v>
      </c>
      <c r="J7" s="10">
        <v>0.95</v>
      </c>
    </row>
    <row r="8" spans="3:10" x14ac:dyDescent="0.3">
      <c r="C8" s="10">
        <v>30</v>
      </c>
      <c r="D8" s="10">
        <v>4.4299999999999999E-2</v>
      </c>
      <c r="E8" s="10">
        <v>273</v>
      </c>
      <c r="F8" s="10">
        <v>0.97</v>
      </c>
      <c r="G8" s="10">
        <v>40</v>
      </c>
      <c r="H8" s="10">
        <v>3.7900000000000003E-2</v>
      </c>
      <c r="I8" s="10">
        <v>280.60000000000002</v>
      </c>
      <c r="J8" s="10">
        <v>0.98199999999999998</v>
      </c>
    </row>
    <row r="9" spans="3:10" x14ac:dyDescent="0.3">
      <c r="C9" s="10">
        <v>40</v>
      </c>
      <c r="D9" s="10">
        <v>4.65E-2</v>
      </c>
      <c r="E9" s="10">
        <v>282.5</v>
      </c>
      <c r="F9" s="10">
        <v>1.0009999999999999</v>
      </c>
      <c r="G9" s="10">
        <v>50</v>
      </c>
      <c r="H9" s="10">
        <v>3.9699999999999999E-2</v>
      </c>
      <c r="I9" s="10">
        <v>290.3</v>
      </c>
      <c r="J9" s="10">
        <v>1.012</v>
      </c>
    </row>
    <row r="10" spans="3:10" x14ac:dyDescent="0.3">
      <c r="C10" s="10">
        <v>50</v>
      </c>
      <c r="D10" s="10">
        <v>4.8500000000000001E-2</v>
      </c>
      <c r="E10" s="10">
        <v>292</v>
      </c>
      <c r="F10" s="10">
        <v>1.0309999999999999</v>
      </c>
      <c r="G10" s="10">
        <v>60</v>
      </c>
      <c r="H10" s="10">
        <v>4.1399999999999999E-2</v>
      </c>
      <c r="I10" s="10">
        <v>300</v>
      </c>
      <c r="J10" s="10">
        <v>1.042</v>
      </c>
    </row>
    <row r="11" spans="3:10" x14ac:dyDescent="0.3">
      <c r="C11" s="10">
        <v>60</v>
      </c>
      <c r="D11" s="10">
        <v>5.0500000000000003E-2</v>
      </c>
      <c r="E11" s="10">
        <v>301.5</v>
      </c>
      <c r="F11" s="10">
        <v>1.06</v>
      </c>
      <c r="G11" s="10">
        <v>70</v>
      </c>
      <c r="H11" s="10">
        <v>4.3099999999999999E-2</v>
      </c>
      <c r="I11" s="10">
        <v>309.7</v>
      </c>
      <c r="J11" s="10">
        <v>1.071</v>
      </c>
    </row>
    <row r="12" spans="3:10" x14ac:dyDescent="0.3">
      <c r="C12" s="10">
        <v>70</v>
      </c>
      <c r="D12" s="10">
        <v>5.2400000000000002E-2</v>
      </c>
      <c r="E12" s="10">
        <v>311.10000000000002</v>
      </c>
      <c r="F12" s="10">
        <v>1.0880000000000001</v>
      </c>
      <c r="G12" s="10">
        <v>80</v>
      </c>
      <c r="H12" s="10">
        <v>4.4699999999999997E-2</v>
      </c>
      <c r="I12" s="10">
        <v>319.60000000000002</v>
      </c>
      <c r="J12" s="10">
        <v>1.099</v>
      </c>
    </row>
    <row r="13" spans="3:10" x14ac:dyDescent="0.3">
      <c r="C13" s="10">
        <v>80</v>
      </c>
      <c r="D13" s="10">
        <v>5.4300000000000001E-2</v>
      </c>
      <c r="E13" s="10">
        <v>320.8</v>
      </c>
      <c r="F13" s="10">
        <v>1.1160000000000001</v>
      </c>
      <c r="G13" s="10">
        <v>90</v>
      </c>
      <c r="H13" s="10">
        <v>4.6300000000000001E-2</v>
      </c>
      <c r="I13" s="10">
        <v>329.5</v>
      </c>
      <c r="J13" s="10">
        <v>1.1259999999999999</v>
      </c>
    </row>
    <row r="14" spans="3:10" x14ac:dyDescent="0.3">
      <c r="C14" s="10">
        <v>90</v>
      </c>
      <c r="D14" s="10">
        <v>5.62E-2</v>
      </c>
      <c r="E14" s="10">
        <v>330.6</v>
      </c>
      <c r="F14" s="10">
        <v>1.1439999999999999</v>
      </c>
      <c r="G14" s="10">
        <v>100</v>
      </c>
      <c r="H14" s="10">
        <v>4.7899999999999998E-2</v>
      </c>
      <c r="I14" s="10">
        <v>339.5</v>
      </c>
      <c r="J14" s="10">
        <v>1.1539999999999999</v>
      </c>
    </row>
    <row r="15" spans="3:10" x14ac:dyDescent="0.3">
      <c r="C15" s="10">
        <v>100</v>
      </c>
      <c r="D15" s="10">
        <v>5.8299999999999998E-2</v>
      </c>
      <c r="E15" s="10">
        <v>340.5</v>
      </c>
      <c r="F15" s="10">
        <v>1.171</v>
      </c>
      <c r="G15" s="10">
        <v>110</v>
      </c>
      <c r="H15" s="10">
        <v>4.9500000000000002E-2</v>
      </c>
      <c r="I15" s="10">
        <v>349.6</v>
      </c>
      <c r="J15" s="10">
        <v>1.18</v>
      </c>
    </row>
    <row r="16" spans="3:10" x14ac:dyDescent="0.3">
      <c r="C16" s="10">
        <v>110</v>
      </c>
      <c r="D16" s="10">
        <v>0.06</v>
      </c>
      <c r="E16" s="10">
        <v>350.6</v>
      </c>
      <c r="F16" s="10">
        <v>1.1970000000000001</v>
      </c>
      <c r="G16" s="10">
        <v>120</v>
      </c>
      <c r="H16" s="10">
        <v>5.0999999999999997E-2</v>
      </c>
      <c r="I16" s="10">
        <v>359.8</v>
      </c>
      <c r="J16" s="10">
        <v>1.2070000000000001</v>
      </c>
    </row>
    <row r="17" spans="3:10" x14ac:dyDescent="0.3">
      <c r="C17" s="10">
        <v>120</v>
      </c>
      <c r="D17" s="10">
        <v>6.1699999999999998E-2</v>
      </c>
      <c r="E17" s="10">
        <v>360.7</v>
      </c>
      <c r="F17" s="10">
        <v>1.2230000000000001</v>
      </c>
      <c r="G17" s="10">
        <v>130</v>
      </c>
      <c r="H17" s="10">
        <v>5.2499999999999998E-2</v>
      </c>
      <c r="I17" s="10">
        <v>370.2</v>
      </c>
      <c r="J17" s="10">
        <v>1.2330000000000001</v>
      </c>
    </row>
    <row r="18" spans="3:10" x14ac:dyDescent="0.3">
      <c r="C18" s="10">
        <v>130</v>
      </c>
      <c r="D18" s="10">
        <v>6.3500000000000001E-2</v>
      </c>
      <c r="E18" s="10">
        <v>371</v>
      </c>
      <c r="F18" s="10">
        <v>1.2490000000000001</v>
      </c>
      <c r="G18" s="10">
        <v>140</v>
      </c>
      <c r="H18" s="10">
        <v>5.3999999999999999E-2</v>
      </c>
      <c r="I18" s="10">
        <v>380.7</v>
      </c>
      <c r="J18" s="10">
        <v>1.258</v>
      </c>
    </row>
    <row r="19" spans="3:10" x14ac:dyDescent="0.3">
      <c r="C19" s="10">
        <v>140</v>
      </c>
      <c r="D19" s="10">
        <v>6.5299999999999997E-2</v>
      </c>
      <c r="E19" s="10">
        <v>381.5</v>
      </c>
      <c r="F19" s="10">
        <v>1.2749999999999999</v>
      </c>
      <c r="G19" s="18"/>
      <c r="H19" s="19"/>
      <c r="I19" s="19"/>
      <c r="J19" s="20"/>
    </row>
  </sheetData>
  <mergeCells count="3">
    <mergeCell ref="C3:F3"/>
    <mergeCell ref="G3:J3"/>
    <mergeCell ref="G19:J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6EEE-40BF-4493-8482-3803202A5D76}">
  <dimension ref="A1:H145"/>
  <sheetViews>
    <sheetView tabSelected="1" workbookViewId="0">
      <selection activeCell="A2" sqref="A2"/>
    </sheetView>
  </sheetViews>
  <sheetFormatPr defaultRowHeight="14.4" x14ac:dyDescent="0.3"/>
  <sheetData>
    <row r="1" spans="1:8" x14ac:dyDescent="0.3">
      <c r="A1" t="s">
        <v>236</v>
      </c>
      <c r="H1" s="21"/>
    </row>
    <row r="2" spans="1:8" x14ac:dyDescent="0.3">
      <c r="A2">
        <v>136.01</v>
      </c>
      <c r="B2" t="s">
        <v>237</v>
      </c>
      <c r="H2" s="22"/>
    </row>
    <row r="3" spans="1:8" x14ac:dyDescent="0.3">
      <c r="A3">
        <v>136.03</v>
      </c>
      <c r="H3" s="21"/>
    </row>
    <row r="4" spans="1:8" x14ac:dyDescent="0.3">
      <c r="A4">
        <v>144.86000000000001</v>
      </c>
      <c r="H4" s="22"/>
    </row>
    <row r="5" spans="1:8" x14ac:dyDescent="0.3">
      <c r="A5">
        <v>140.47999999999999</v>
      </c>
      <c r="H5" s="21"/>
    </row>
    <row r="6" spans="1:8" x14ac:dyDescent="0.3">
      <c r="A6">
        <v>150</v>
      </c>
      <c r="H6" s="22"/>
    </row>
    <row r="7" spans="1:8" x14ac:dyDescent="0.3">
      <c r="A7">
        <v>164.59</v>
      </c>
      <c r="H7" s="21"/>
    </row>
    <row r="8" spans="1:8" x14ac:dyDescent="0.3">
      <c r="A8">
        <v>270.39999999999998</v>
      </c>
      <c r="H8" s="22"/>
    </row>
    <row r="9" spans="1:8" x14ac:dyDescent="0.3">
      <c r="A9">
        <v>316.94</v>
      </c>
      <c r="H9" s="21"/>
    </row>
    <row r="10" spans="1:8" x14ac:dyDescent="0.3">
      <c r="A10">
        <v>324.05</v>
      </c>
      <c r="H10" s="22"/>
    </row>
    <row r="11" spans="1:8" x14ac:dyDescent="0.3">
      <c r="A11">
        <v>308.14999999999998</v>
      </c>
      <c r="H11" s="21"/>
    </row>
    <row r="12" spans="1:8" x14ac:dyDescent="0.3">
      <c r="A12">
        <v>296.18</v>
      </c>
      <c r="H12" s="22"/>
    </row>
    <row r="13" spans="1:8" x14ac:dyDescent="0.3">
      <c r="A13">
        <v>307.52999999999997</v>
      </c>
      <c r="H13" s="21"/>
    </row>
    <row r="14" spans="1:8" x14ac:dyDescent="0.3">
      <c r="A14">
        <v>299.82</v>
      </c>
      <c r="H14" s="22"/>
    </row>
    <row r="15" spans="1:8" x14ac:dyDescent="0.3">
      <c r="A15">
        <v>302.32</v>
      </c>
      <c r="H15" s="21"/>
    </row>
    <row r="16" spans="1:8" x14ac:dyDescent="0.3">
      <c r="A16">
        <v>332.02</v>
      </c>
      <c r="H16" s="22"/>
    </row>
    <row r="17" spans="1:8" x14ac:dyDescent="0.3">
      <c r="A17">
        <v>333.69</v>
      </c>
      <c r="H17" s="21"/>
    </row>
    <row r="18" spans="1:8" x14ac:dyDescent="0.3">
      <c r="A18">
        <v>334.68</v>
      </c>
      <c r="H18" s="22"/>
    </row>
    <row r="19" spans="1:8" x14ac:dyDescent="0.3">
      <c r="A19">
        <v>335.39</v>
      </c>
      <c r="H19" s="21"/>
    </row>
    <row r="20" spans="1:8" x14ac:dyDescent="0.3">
      <c r="A20">
        <v>315.41000000000003</v>
      </c>
      <c r="H20" s="22"/>
    </row>
    <row r="21" spans="1:8" x14ac:dyDescent="0.3">
      <c r="A21">
        <v>291.43</v>
      </c>
      <c r="H21" s="21"/>
    </row>
    <row r="22" spans="1:8" x14ac:dyDescent="0.3">
      <c r="A22">
        <v>252.17</v>
      </c>
      <c r="H22" s="22"/>
    </row>
    <row r="23" spans="1:8" x14ac:dyDescent="0.3">
      <c r="A23">
        <v>220</v>
      </c>
      <c r="H23" s="21"/>
    </row>
    <row r="24" spans="1:8" x14ac:dyDescent="0.3">
      <c r="A24">
        <v>199.93</v>
      </c>
      <c r="H24" s="22"/>
    </row>
    <row r="25" spans="1:8" x14ac:dyDescent="0.3">
      <c r="A25">
        <v>155.03</v>
      </c>
      <c r="H25" s="21"/>
    </row>
    <row r="26" spans="1:8" x14ac:dyDescent="0.3">
      <c r="A26">
        <v>122.19</v>
      </c>
      <c r="H26" s="22"/>
    </row>
    <row r="27" spans="1:8" x14ac:dyDescent="0.3">
      <c r="A27">
        <v>112.45</v>
      </c>
      <c r="H27" s="21"/>
    </row>
    <row r="28" spans="1:8" x14ac:dyDescent="0.3">
      <c r="A28">
        <v>99.97</v>
      </c>
      <c r="H28" s="22"/>
    </row>
    <row r="29" spans="1:8" x14ac:dyDescent="0.3">
      <c r="A29">
        <v>84.6</v>
      </c>
      <c r="H29" s="21"/>
    </row>
    <row r="30" spans="1:8" x14ac:dyDescent="0.3">
      <c r="A30">
        <v>90.71</v>
      </c>
      <c r="H30" s="22"/>
    </row>
    <row r="31" spans="1:8" x14ac:dyDescent="0.3">
      <c r="A31">
        <v>104.76</v>
      </c>
      <c r="H31" s="21"/>
    </row>
    <row r="32" spans="1:8" x14ac:dyDescent="0.3">
      <c r="A32">
        <v>152.18</v>
      </c>
      <c r="H32" s="22"/>
    </row>
    <row r="33" spans="1:8" x14ac:dyDescent="0.3">
      <c r="A33">
        <v>224.4</v>
      </c>
      <c r="H33" s="21"/>
    </row>
    <row r="34" spans="1:8" x14ac:dyDescent="0.3">
      <c r="A34">
        <v>242.99</v>
      </c>
      <c r="H34" s="22"/>
    </row>
    <row r="35" spans="1:8" x14ac:dyDescent="0.3">
      <c r="A35">
        <v>209.32</v>
      </c>
      <c r="H35" s="21"/>
    </row>
    <row r="36" spans="1:8" x14ac:dyDescent="0.3">
      <c r="A36">
        <v>214.04</v>
      </c>
      <c r="H36" s="22"/>
    </row>
    <row r="37" spans="1:8" x14ac:dyDescent="0.3">
      <c r="A37">
        <v>224.13</v>
      </c>
      <c r="H37" s="21"/>
    </row>
    <row r="38" spans="1:8" x14ac:dyDescent="0.3">
      <c r="A38">
        <v>212.93</v>
      </c>
      <c r="H38" s="22"/>
    </row>
    <row r="39" spans="1:8" x14ac:dyDescent="0.3">
      <c r="A39">
        <v>211.87</v>
      </c>
      <c r="H39" s="21"/>
    </row>
    <row r="40" spans="1:8" x14ac:dyDescent="0.3">
      <c r="A40">
        <v>209.07</v>
      </c>
      <c r="H40" s="22"/>
    </row>
    <row r="41" spans="1:8" x14ac:dyDescent="0.3">
      <c r="A41">
        <v>224.68</v>
      </c>
      <c r="H41" s="21"/>
    </row>
    <row r="42" spans="1:8" x14ac:dyDescent="0.3">
      <c r="A42">
        <v>212.05</v>
      </c>
      <c r="H42" s="22"/>
    </row>
    <row r="43" spans="1:8" x14ac:dyDescent="0.3">
      <c r="A43">
        <v>219.06</v>
      </c>
      <c r="H43" s="21"/>
    </row>
    <row r="44" spans="1:8" x14ac:dyDescent="0.3">
      <c r="A44">
        <v>193.79</v>
      </c>
      <c r="H44" s="22"/>
    </row>
    <row r="45" spans="1:8" x14ac:dyDescent="0.3">
      <c r="A45">
        <v>181.19</v>
      </c>
      <c r="H45" s="21"/>
    </row>
    <row r="46" spans="1:8" x14ac:dyDescent="0.3">
      <c r="A46">
        <v>156.18</v>
      </c>
      <c r="H46" s="22"/>
    </row>
    <row r="47" spans="1:8" x14ac:dyDescent="0.3">
      <c r="A47">
        <v>153.16999999999999</v>
      </c>
      <c r="H47" s="21"/>
    </row>
    <row r="48" spans="1:8" x14ac:dyDescent="0.3">
      <c r="A48">
        <v>149.91999999999999</v>
      </c>
      <c r="H48" s="23"/>
    </row>
    <row r="49" spans="1:8" x14ac:dyDescent="0.3">
      <c r="A49">
        <v>137.52000000000001</v>
      </c>
      <c r="H49" s="21"/>
    </row>
    <row r="50" spans="1:8" x14ac:dyDescent="0.3">
      <c r="A50">
        <v>127.45</v>
      </c>
      <c r="H50" s="22"/>
    </row>
    <row r="51" spans="1:8" x14ac:dyDescent="0.3">
      <c r="A51">
        <v>123.8</v>
      </c>
      <c r="H51" s="21"/>
    </row>
    <row r="52" spans="1:8" x14ac:dyDescent="0.3">
      <c r="A52">
        <v>109.59</v>
      </c>
      <c r="H52" s="22"/>
    </row>
    <row r="53" spans="1:8" x14ac:dyDescent="0.3">
      <c r="A53">
        <v>107.07</v>
      </c>
      <c r="H53" s="21"/>
    </row>
    <row r="54" spans="1:8" x14ac:dyDescent="0.3">
      <c r="A54">
        <v>113.88</v>
      </c>
      <c r="H54" s="22"/>
    </row>
    <row r="55" spans="1:8" x14ac:dyDescent="0.3">
      <c r="A55">
        <v>120.27</v>
      </c>
      <c r="H55" s="21"/>
    </row>
    <row r="56" spans="1:8" x14ac:dyDescent="0.3">
      <c r="A56">
        <v>139.99</v>
      </c>
      <c r="H56" s="22"/>
    </row>
    <row r="57" spans="1:8" x14ac:dyDescent="0.3">
      <c r="A57">
        <v>149.9</v>
      </c>
      <c r="H57" s="21"/>
    </row>
    <row r="58" spans="1:8" x14ac:dyDescent="0.3">
      <c r="A58">
        <v>165.79</v>
      </c>
      <c r="H58" s="22"/>
    </row>
    <row r="59" spans="1:8" x14ac:dyDescent="0.3">
      <c r="A59">
        <v>170.62</v>
      </c>
      <c r="H59" s="21"/>
    </row>
    <row r="60" spans="1:8" x14ac:dyDescent="0.3">
      <c r="A60">
        <v>172.74</v>
      </c>
      <c r="H60" s="22"/>
    </row>
    <row r="61" spans="1:8" x14ac:dyDescent="0.3">
      <c r="A61">
        <v>166.77</v>
      </c>
      <c r="H61" s="21"/>
    </row>
    <row r="62" spans="1:8" x14ac:dyDescent="0.3">
      <c r="A62">
        <v>162.63999999999999</v>
      </c>
      <c r="H62" s="22"/>
    </row>
    <row r="63" spans="1:8" x14ac:dyDescent="0.3">
      <c r="A63">
        <v>161.13999999999999</v>
      </c>
      <c r="H63" s="21"/>
    </row>
    <row r="64" spans="1:8" x14ac:dyDescent="0.3">
      <c r="A64">
        <v>175.76</v>
      </c>
      <c r="H64" s="22"/>
    </row>
    <row r="65" spans="1:8" x14ac:dyDescent="0.3">
      <c r="A65">
        <v>179.91</v>
      </c>
      <c r="H65" s="21"/>
    </row>
    <row r="66" spans="1:8" x14ac:dyDescent="0.3">
      <c r="A66">
        <v>186.16</v>
      </c>
      <c r="H66" s="22"/>
    </row>
    <row r="67" spans="1:8" x14ac:dyDescent="0.3">
      <c r="A67">
        <v>218.13</v>
      </c>
      <c r="H67" s="21"/>
    </row>
    <row r="68" spans="1:8" x14ac:dyDescent="0.3">
      <c r="A68">
        <v>165.81</v>
      </c>
      <c r="H68" s="22"/>
    </row>
    <row r="69" spans="1:8" x14ac:dyDescent="0.3">
      <c r="A69">
        <v>154.80000000000001</v>
      </c>
      <c r="H69" s="21"/>
    </row>
    <row r="70" spans="1:8" x14ac:dyDescent="0.3">
      <c r="A70">
        <v>139.97</v>
      </c>
      <c r="H70" s="22"/>
    </row>
    <row r="71" spans="1:8" x14ac:dyDescent="0.3">
      <c r="A71">
        <v>125.11</v>
      </c>
      <c r="H71" s="21"/>
    </row>
    <row r="72" spans="1:8" x14ac:dyDescent="0.3">
      <c r="A72">
        <v>125.38</v>
      </c>
      <c r="H72" s="23"/>
    </row>
    <row r="73" spans="1:8" x14ac:dyDescent="0.3">
      <c r="A73">
        <v>113.78</v>
      </c>
      <c r="H73" s="21"/>
    </row>
    <row r="74" spans="1:8" x14ac:dyDescent="0.3">
      <c r="A74">
        <v>138.22999999999999</v>
      </c>
      <c r="H74" s="22"/>
    </row>
    <row r="75" spans="1:8" x14ac:dyDescent="0.3">
      <c r="A75">
        <v>124.31</v>
      </c>
      <c r="H75" s="21"/>
    </row>
    <row r="76" spans="1:8" x14ac:dyDescent="0.3">
      <c r="A76">
        <v>121.92</v>
      </c>
      <c r="H76" s="22"/>
    </row>
    <row r="77" spans="1:8" x14ac:dyDescent="0.3">
      <c r="A77">
        <v>117.49</v>
      </c>
      <c r="H77" s="21"/>
    </row>
    <row r="78" spans="1:8" x14ac:dyDescent="0.3">
      <c r="A78">
        <v>125.92</v>
      </c>
      <c r="H78" s="22"/>
    </row>
    <row r="79" spans="1:8" x14ac:dyDescent="0.3">
      <c r="A79">
        <v>149.88</v>
      </c>
      <c r="H79" s="21"/>
    </row>
    <row r="80" spans="1:8" x14ac:dyDescent="0.3">
      <c r="A80">
        <v>207.39</v>
      </c>
      <c r="H80" s="22"/>
    </row>
    <row r="81" spans="1:8" x14ac:dyDescent="0.3">
      <c r="A81">
        <v>293.16000000000003</v>
      </c>
      <c r="H81" s="21"/>
    </row>
    <row r="82" spans="1:8" x14ac:dyDescent="0.3">
      <c r="A82">
        <v>309.08999999999997</v>
      </c>
      <c r="H82" s="22"/>
    </row>
    <row r="83" spans="1:8" x14ac:dyDescent="0.3">
      <c r="A83">
        <v>294.94</v>
      </c>
      <c r="H83" s="21"/>
    </row>
    <row r="84" spans="1:8" x14ac:dyDescent="0.3">
      <c r="A84">
        <v>295.02</v>
      </c>
      <c r="H84" s="22"/>
    </row>
    <row r="85" spans="1:8" x14ac:dyDescent="0.3">
      <c r="A85">
        <v>289.89999999999998</v>
      </c>
      <c r="H85" s="21"/>
    </row>
    <row r="86" spans="1:8" x14ac:dyDescent="0.3">
      <c r="A86">
        <v>272.93</v>
      </c>
      <c r="H86" s="22"/>
    </row>
    <row r="87" spans="1:8" x14ac:dyDescent="0.3">
      <c r="A87">
        <v>269.92</v>
      </c>
      <c r="H87" s="21"/>
    </row>
    <row r="88" spans="1:8" x14ac:dyDescent="0.3">
      <c r="A88">
        <v>272.24</v>
      </c>
      <c r="H88" s="22"/>
    </row>
    <row r="89" spans="1:8" x14ac:dyDescent="0.3">
      <c r="A89">
        <v>300.36</v>
      </c>
      <c r="H89" s="21"/>
    </row>
    <row r="90" spans="1:8" x14ac:dyDescent="0.3">
      <c r="A90">
        <v>315.05</v>
      </c>
      <c r="H90" s="22"/>
    </row>
    <row r="91" spans="1:8" x14ac:dyDescent="0.3">
      <c r="A91">
        <v>322.72000000000003</v>
      </c>
      <c r="H91" s="21"/>
    </row>
    <row r="92" spans="1:8" x14ac:dyDescent="0.3">
      <c r="A92">
        <v>299.58999999999997</v>
      </c>
      <c r="H92" s="22"/>
    </row>
    <row r="93" spans="1:8" x14ac:dyDescent="0.3">
      <c r="A93">
        <v>285.91000000000003</v>
      </c>
      <c r="H93" s="21"/>
    </row>
    <row r="94" spans="1:8" x14ac:dyDescent="0.3">
      <c r="A94">
        <v>261.56</v>
      </c>
      <c r="H94" s="22"/>
    </row>
    <row r="95" spans="1:8" x14ac:dyDescent="0.3">
      <c r="A95">
        <v>229.94</v>
      </c>
      <c r="H95" s="21"/>
    </row>
    <row r="96" spans="1:8" x14ac:dyDescent="0.3">
      <c r="A96">
        <v>217.1</v>
      </c>
      <c r="H96" s="23"/>
    </row>
    <row r="97" spans="1:8" x14ac:dyDescent="0.3">
      <c r="A97">
        <v>173.64</v>
      </c>
      <c r="H97" s="21"/>
    </row>
    <row r="98" spans="1:8" x14ac:dyDescent="0.3">
      <c r="A98">
        <v>187.29</v>
      </c>
      <c r="H98" s="22"/>
    </row>
    <row r="99" spans="1:8" x14ac:dyDescent="0.3">
      <c r="A99">
        <v>175.19</v>
      </c>
      <c r="H99" s="21"/>
    </row>
    <row r="100" spans="1:8" x14ac:dyDescent="0.3">
      <c r="A100">
        <v>163.07</v>
      </c>
      <c r="H100" s="22"/>
    </row>
    <row r="101" spans="1:8" x14ac:dyDescent="0.3">
      <c r="A101">
        <v>151.82</v>
      </c>
      <c r="H101" s="21"/>
    </row>
    <row r="102" spans="1:8" x14ac:dyDescent="0.3">
      <c r="A102">
        <v>159.15</v>
      </c>
      <c r="H102" s="22"/>
    </row>
    <row r="103" spans="1:8" x14ac:dyDescent="0.3">
      <c r="A103">
        <v>177.28</v>
      </c>
      <c r="H103" s="21"/>
    </row>
    <row r="104" spans="1:8" x14ac:dyDescent="0.3">
      <c r="A104">
        <v>225.06</v>
      </c>
      <c r="H104" s="22"/>
    </row>
    <row r="105" spans="1:8" x14ac:dyDescent="0.3">
      <c r="A105">
        <v>297.07</v>
      </c>
      <c r="H105" s="21"/>
    </row>
    <row r="106" spans="1:8" x14ac:dyDescent="0.3">
      <c r="A106">
        <v>307.64999999999998</v>
      </c>
      <c r="H106" s="22"/>
    </row>
    <row r="107" spans="1:8" x14ac:dyDescent="0.3">
      <c r="A107">
        <v>282.89999999999998</v>
      </c>
      <c r="H107" s="21"/>
    </row>
    <row r="108" spans="1:8" x14ac:dyDescent="0.3">
      <c r="A108">
        <v>280.45</v>
      </c>
      <c r="H108" s="22"/>
    </row>
    <row r="109" spans="1:8" x14ac:dyDescent="0.3">
      <c r="A109">
        <v>263.47000000000003</v>
      </c>
      <c r="H109" s="21"/>
    </row>
    <row r="110" spans="1:8" x14ac:dyDescent="0.3">
      <c r="A110">
        <v>256.02999999999997</v>
      </c>
      <c r="H110" s="22"/>
    </row>
    <row r="111" spans="1:8" x14ac:dyDescent="0.3">
      <c r="A111">
        <v>272.43</v>
      </c>
      <c r="H111" s="21"/>
    </row>
    <row r="112" spans="1:8" x14ac:dyDescent="0.3">
      <c r="A112">
        <v>290.17</v>
      </c>
      <c r="H112" s="22"/>
    </row>
    <row r="113" spans="1:8" x14ac:dyDescent="0.3">
      <c r="A113">
        <v>318.36</v>
      </c>
      <c r="H113" s="21"/>
    </row>
    <row r="114" spans="1:8" x14ac:dyDescent="0.3">
      <c r="A114">
        <v>327.36</v>
      </c>
      <c r="H114" s="22"/>
    </row>
    <row r="115" spans="1:8" x14ac:dyDescent="0.3">
      <c r="A115">
        <v>349.9</v>
      </c>
      <c r="H115" s="21"/>
    </row>
    <row r="116" spans="1:8" x14ac:dyDescent="0.3">
      <c r="A116">
        <v>337.95</v>
      </c>
      <c r="H116" s="22"/>
    </row>
    <row r="117" spans="1:8" x14ac:dyDescent="0.3">
      <c r="A117">
        <v>314.37</v>
      </c>
      <c r="H117" s="21"/>
    </row>
    <row r="118" spans="1:8" x14ac:dyDescent="0.3">
      <c r="A118">
        <v>274.14999999999998</v>
      </c>
      <c r="H118" s="22"/>
    </row>
    <row r="119" spans="1:8" x14ac:dyDescent="0.3">
      <c r="A119">
        <v>259.93</v>
      </c>
      <c r="H119" s="21"/>
    </row>
    <row r="120" spans="1:8" x14ac:dyDescent="0.3">
      <c r="A120">
        <v>249.91</v>
      </c>
      <c r="H120" s="23"/>
    </row>
    <row r="121" spans="1:8" x14ac:dyDescent="0.3">
      <c r="A121">
        <v>199.97</v>
      </c>
      <c r="H121" s="21"/>
    </row>
    <row r="122" spans="1:8" x14ac:dyDescent="0.3">
      <c r="A122">
        <v>207.67</v>
      </c>
      <c r="H122" s="22"/>
    </row>
    <row r="123" spans="1:8" x14ac:dyDescent="0.3">
      <c r="A123">
        <v>205.64</v>
      </c>
      <c r="H123" s="21"/>
    </row>
    <row r="124" spans="1:8" x14ac:dyDescent="0.3">
      <c r="A124">
        <v>194.36</v>
      </c>
      <c r="H124" s="22"/>
    </row>
    <row r="125" spans="1:8" x14ac:dyDescent="0.3">
      <c r="A125">
        <v>195.2</v>
      </c>
      <c r="H125" s="21"/>
    </row>
    <row r="126" spans="1:8" x14ac:dyDescent="0.3">
      <c r="A126">
        <v>193.24</v>
      </c>
      <c r="H126" s="22"/>
    </row>
    <row r="127" spans="1:8" x14ac:dyDescent="0.3">
      <c r="A127">
        <v>202.95</v>
      </c>
      <c r="H127" s="21"/>
    </row>
    <row r="128" spans="1:8" x14ac:dyDescent="0.3">
      <c r="A128">
        <v>196.6</v>
      </c>
      <c r="H128" s="22"/>
    </row>
    <row r="129" spans="1:8" x14ac:dyDescent="0.3">
      <c r="A129">
        <v>189.96</v>
      </c>
      <c r="H129" s="21"/>
    </row>
    <row r="130" spans="1:8" x14ac:dyDescent="0.3">
      <c r="A130">
        <v>210</v>
      </c>
      <c r="H130" s="22"/>
    </row>
    <row r="131" spans="1:8" x14ac:dyDescent="0.3">
      <c r="A131">
        <v>273.18</v>
      </c>
      <c r="H131" s="21"/>
    </row>
    <row r="132" spans="1:8" x14ac:dyDescent="0.3">
      <c r="A132">
        <v>257.83</v>
      </c>
      <c r="H132" s="22"/>
    </row>
    <row r="133" spans="1:8" x14ac:dyDescent="0.3">
      <c r="A133">
        <v>253.32</v>
      </c>
      <c r="H133" s="21"/>
    </row>
    <row r="134" spans="1:8" x14ac:dyDescent="0.3">
      <c r="A134">
        <v>249.99</v>
      </c>
      <c r="H134" s="22"/>
    </row>
    <row r="135" spans="1:8" x14ac:dyDescent="0.3">
      <c r="A135">
        <v>237.41</v>
      </c>
      <c r="H135" s="21"/>
    </row>
    <row r="136" spans="1:8" x14ac:dyDescent="0.3">
      <c r="A136">
        <v>257.61</v>
      </c>
      <c r="H136" s="22"/>
    </row>
    <row r="137" spans="1:8" x14ac:dyDescent="0.3">
      <c r="A137">
        <v>264.02</v>
      </c>
      <c r="H137" s="21"/>
    </row>
    <row r="138" spans="1:8" x14ac:dyDescent="0.3">
      <c r="A138">
        <v>288.2</v>
      </c>
      <c r="H138" s="22"/>
    </row>
    <row r="139" spans="1:8" x14ac:dyDescent="0.3">
      <c r="A139">
        <v>315.92</v>
      </c>
      <c r="H139" s="21"/>
    </row>
    <row r="140" spans="1:8" x14ac:dyDescent="0.3">
      <c r="A140">
        <v>306.10000000000002</v>
      </c>
      <c r="H140" s="22"/>
    </row>
    <row r="141" spans="1:8" x14ac:dyDescent="0.3">
      <c r="A141">
        <v>270.08</v>
      </c>
      <c r="H141" s="21"/>
    </row>
    <row r="142" spans="1:8" x14ac:dyDescent="0.3">
      <c r="A142">
        <v>232.22</v>
      </c>
      <c r="H142" s="22"/>
    </row>
    <row r="143" spans="1:8" x14ac:dyDescent="0.3">
      <c r="A143">
        <v>208.25</v>
      </c>
      <c r="H143" s="21"/>
    </row>
    <row r="144" spans="1:8" x14ac:dyDescent="0.3">
      <c r="A144">
        <v>195.2</v>
      </c>
      <c r="H144" s="23"/>
    </row>
    <row r="145" spans="1:1" x14ac:dyDescent="0.3">
      <c r="A145">
        <v>169.52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5724-C16C-4EAA-9105-157775F9E5DB}">
  <dimension ref="A1:M50"/>
  <sheetViews>
    <sheetView workbookViewId="0">
      <selection activeCell="G28" sqref="G28"/>
    </sheetView>
  </sheetViews>
  <sheetFormatPr defaultRowHeight="12.6" x14ac:dyDescent="0.2"/>
  <cols>
    <col min="1" max="1" width="10.109375" style="1" customWidth="1"/>
    <col min="2" max="2" width="10.6640625" style="3" customWidth="1"/>
    <col min="3" max="3" width="13.109375" style="4" customWidth="1"/>
    <col min="4" max="4" width="10.33203125" style="2" customWidth="1"/>
    <col min="5" max="5" width="9.77734375" style="6" customWidth="1"/>
    <col min="6" max="6" width="10" style="6" customWidth="1"/>
    <col min="7" max="7" width="9.77734375" style="6" customWidth="1"/>
    <col min="8" max="8" width="10.33203125" style="6" customWidth="1"/>
    <col min="9" max="9" width="9.5546875" style="6" customWidth="1"/>
    <col min="10" max="10" width="10.44140625" style="2" customWidth="1"/>
    <col min="11" max="11" width="10" style="2" customWidth="1"/>
    <col min="12" max="12" width="9.44140625" style="2" customWidth="1"/>
    <col min="13" max="256" width="13.33203125" style="1" customWidth="1"/>
    <col min="257" max="16384" width="8.88671875" style="1"/>
  </cols>
  <sheetData>
    <row r="1" spans="1:13" x14ac:dyDescent="0.2">
      <c r="A1" s="1" t="s">
        <v>36</v>
      </c>
    </row>
    <row r="2" spans="1:13" x14ac:dyDescent="0.2">
      <c r="A2" s="1" t="s">
        <v>31</v>
      </c>
      <c r="B2" s="3" t="s">
        <v>35</v>
      </c>
      <c r="C2" s="1" t="s">
        <v>30</v>
      </c>
      <c r="D2" s="1"/>
      <c r="E2" s="1" t="s">
        <v>29</v>
      </c>
      <c r="F2" s="1"/>
      <c r="G2" s="1" t="s">
        <v>28</v>
      </c>
      <c r="H2" s="1"/>
      <c r="I2" s="1"/>
      <c r="J2" s="1" t="s">
        <v>27</v>
      </c>
      <c r="K2" s="1"/>
      <c r="L2" s="1"/>
    </row>
    <row r="3" spans="1:13" x14ac:dyDescent="0.2">
      <c r="A3" s="1" t="s">
        <v>25</v>
      </c>
      <c r="B3" s="3" t="s">
        <v>34</v>
      </c>
      <c r="C3" s="1" t="s">
        <v>24</v>
      </c>
      <c r="D3" s="1" t="s">
        <v>23</v>
      </c>
      <c r="E3" s="1" t="s">
        <v>22</v>
      </c>
      <c r="F3" s="1" t="s">
        <v>21</v>
      </c>
      <c r="G3" s="1" t="s">
        <v>20</v>
      </c>
      <c r="H3" s="1" t="s">
        <v>19</v>
      </c>
      <c r="I3" s="1" t="s">
        <v>18</v>
      </c>
      <c r="J3" s="1" t="s">
        <v>17</v>
      </c>
      <c r="K3" s="1" t="s">
        <v>16</v>
      </c>
      <c r="L3" s="1" t="s">
        <v>15</v>
      </c>
      <c r="M3" s="1" t="s">
        <v>14</v>
      </c>
    </row>
    <row r="4" spans="1:13" x14ac:dyDescent="0.2">
      <c r="A4" s="1">
        <v>-40</v>
      </c>
      <c r="B4" s="3">
        <v>51.2</v>
      </c>
      <c r="C4" s="4">
        <v>7.0536999999999998E-4</v>
      </c>
      <c r="D4" s="2">
        <v>0.36108000000000001</v>
      </c>
      <c r="E4" s="6">
        <v>-3.6121E-2</v>
      </c>
      <c r="F4" s="6">
        <v>207.37</v>
      </c>
      <c r="G4" s="6">
        <v>-5.5648E-15</v>
      </c>
      <c r="H4" s="6">
        <f t="shared" ref="H4:H48" si="0">(I4-G4)</f>
        <v>225.86</v>
      </c>
      <c r="I4" s="6">
        <v>225.86</v>
      </c>
      <c r="J4" s="2">
        <v>-1.3023000000000001E-17</v>
      </c>
      <c r="K4" s="2">
        <f t="shared" ref="K4:K48" si="1">(L4-J4)</f>
        <v>0.96872999999999998</v>
      </c>
      <c r="L4" s="2">
        <v>0.96872999999999998</v>
      </c>
    </row>
    <row r="5" spans="1:13" x14ac:dyDescent="0.2">
      <c r="A5" s="1">
        <v>-36</v>
      </c>
      <c r="B5" s="3">
        <v>62.9</v>
      </c>
      <c r="C5" s="4">
        <v>7.1120000000000005E-4</v>
      </c>
      <c r="D5" s="2">
        <v>0.29770999999999997</v>
      </c>
      <c r="E5" s="6">
        <v>4.9922000000000004</v>
      </c>
      <c r="F5" s="6">
        <v>209.66</v>
      </c>
      <c r="G5" s="6">
        <v>5.0369000000000002</v>
      </c>
      <c r="H5" s="6">
        <f t="shared" si="0"/>
        <v>223.35309999999998</v>
      </c>
      <c r="I5" s="6">
        <v>228.39</v>
      </c>
      <c r="J5" s="2">
        <v>2.1385000000000001E-2</v>
      </c>
      <c r="K5" s="2">
        <f t="shared" si="1"/>
        <v>0.94183499999999998</v>
      </c>
      <c r="L5" s="2">
        <v>0.96321999999999997</v>
      </c>
    </row>
    <row r="6" spans="1:13" x14ac:dyDescent="0.2">
      <c r="A6" s="1">
        <v>-32</v>
      </c>
      <c r="B6" s="3">
        <v>76.7</v>
      </c>
      <c r="C6" s="4">
        <v>7.1719000000000004E-4</v>
      </c>
      <c r="D6" s="2">
        <v>0.24726999999999999</v>
      </c>
      <c r="E6" s="6">
        <v>10.048</v>
      </c>
      <c r="F6" s="6">
        <v>211.96</v>
      </c>
      <c r="G6" s="6">
        <v>10.103</v>
      </c>
      <c r="H6" s="6">
        <f t="shared" si="0"/>
        <v>220.81699999999998</v>
      </c>
      <c r="I6" s="6">
        <v>230.92</v>
      </c>
      <c r="J6" s="2">
        <v>4.2528999999999997E-2</v>
      </c>
      <c r="K6" s="2">
        <f t="shared" si="1"/>
        <v>0.91567100000000001</v>
      </c>
      <c r="L6" s="2">
        <v>0.95820000000000005</v>
      </c>
    </row>
    <row r="7" spans="1:13" x14ac:dyDescent="0.2">
      <c r="A7" s="1">
        <v>-28</v>
      </c>
      <c r="B7" s="3">
        <v>92.7</v>
      </c>
      <c r="C7" s="4">
        <v>7.2336000000000004E-4</v>
      </c>
      <c r="D7" s="2">
        <v>0.20680000000000001</v>
      </c>
      <c r="E7" s="6">
        <v>15.132999999999999</v>
      </c>
      <c r="F7" s="6">
        <v>214.26</v>
      </c>
      <c r="G7" s="6">
        <v>15.2</v>
      </c>
      <c r="H7" s="6">
        <f t="shared" si="0"/>
        <v>218.23000000000002</v>
      </c>
      <c r="I7" s="6">
        <v>233.43</v>
      </c>
      <c r="J7" s="2">
        <v>6.3445000000000001E-2</v>
      </c>
      <c r="K7" s="2">
        <f t="shared" si="1"/>
        <v>0.890185</v>
      </c>
      <c r="L7" s="2">
        <v>0.95362999999999998</v>
      </c>
    </row>
    <row r="8" spans="1:13" x14ac:dyDescent="0.2">
      <c r="A8" s="1">
        <v>-26</v>
      </c>
      <c r="B8" s="3">
        <v>101.7</v>
      </c>
      <c r="C8" s="4">
        <v>7.2650000000000004E-4</v>
      </c>
      <c r="D8" s="2">
        <v>0.18958</v>
      </c>
      <c r="E8" s="6">
        <v>17.687000000000001</v>
      </c>
      <c r="F8" s="6">
        <v>215.41</v>
      </c>
      <c r="G8" s="6">
        <v>17.760999999999999</v>
      </c>
      <c r="H8" s="6">
        <f t="shared" si="0"/>
        <v>216.91900000000001</v>
      </c>
      <c r="I8" s="6">
        <v>234.68</v>
      </c>
      <c r="J8" s="2">
        <v>7.3819999999999997E-2</v>
      </c>
      <c r="K8" s="2">
        <f t="shared" si="1"/>
        <v>0.87768999999999997</v>
      </c>
      <c r="L8" s="2">
        <v>0.95150999999999997</v>
      </c>
    </row>
    <row r="9" spans="1:13" x14ac:dyDescent="0.2">
      <c r="A9" s="1">
        <v>-24</v>
      </c>
      <c r="B9" s="3">
        <v>111.3</v>
      </c>
      <c r="C9" s="4">
        <v>7.2970000000000001E-4</v>
      </c>
      <c r="D9" s="2">
        <v>0.17407</v>
      </c>
      <c r="E9" s="6">
        <v>20.248000000000001</v>
      </c>
      <c r="F9" s="6">
        <v>216.55</v>
      </c>
      <c r="G9" s="6">
        <v>20.329000000000001</v>
      </c>
      <c r="H9" s="6">
        <f t="shared" si="0"/>
        <v>215.601</v>
      </c>
      <c r="I9" s="6">
        <v>235.93</v>
      </c>
      <c r="J9" s="2">
        <v>8.4142999999999996E-2</v>
      </c>
      <c r="K9" s="2">
        <f t="shared" si="1"/>
        <v>0.86533700000000002</v>
      </c>
      <c r="L9" s="2">
        <v>0.94947999999999999</v>
      </c>
    </row>
    <row r="10" spans="1:13" x14ac:dyDescent="0.2">
      <c r="A10" s="1">
        <v>-22</v>
      </c>
      <c r="B10" s="3">
        <v>121.7</v>
      </c>
      <c r="C10" s="4">
        <v>7.3293999999999996E-4</v>
      </c>
      <c r="D10" s="2">
        <v>0.16006000000000001</v>
      </c>
      <c r="E10" s="6">
        <v>22.817</v>
      </c>
      <c r="F10" s="6">
        <v>217.7</v>
      </c>
      <c r="G10" s="6">
        <v>22.905999999999999</v>
      </c>
      <c r="H10" s="6">
        <f t="shared" si="0"/>
        <v>214.26399999999998</v>
      </c>
      <c r="I10" s="6">
        <v>237.17</v>
      </c>
      <c r="J10" s="2">
        <v>9.4413999999999998E-2</v>
      </c>
      <c r="K10" s="2">
        <f t="shared" si="1"/>
        <v>0.85313600000000001</v>
      </c>
      <c r="L10" s="2">
        <v>0.94755</v>
      </c>
    </row>
    <row r="11" spans="1:13" x14ac:dyDescent="0.2">
      <c r="A11" s="1">
        <v>-20</v>
      </c>
      <c r="B11" s="3">
        <v>132.69999999999999</v>
      </c>
      <c r="C11" s="4">
        <v>7.3623000000000004E-4</v>
      </c>
      <c r="D11" s="2">
        <v>0.14738999999999999</v>
      </c>
      <c r="E11" s="6">
        <v>25.393999999999998</v>
      </c>
      <c r="F11" s="6">
        <v>218.85</v>
      </c>
      <c r="G11" s="6">
        <v>25.492000000000001</v>
      </c>
      <c r="H11" s="6">
        <f t="shared" si="0"/>
        <v>212.91800000000001</v>
      </c>
      <c r="I11" s="6">
        <v>238.41</v>
      </c>
      <c r="J11" s="2">
        <v>0.10464</v>
      </c>
      <c r="K11" s="2">
        <f t="shared" si="1"/>
        <v>0.8410700000000001</v>
      </c>
      <c r="L11" s="2">
        <v>0.94571000000000005</v>
      </c>
    </row>
    <row r="12" spans="1:13" x14ac:dyDescent="0.2">
      <c r="A12" s="1">
        <v>-18</v>
      </c>
      <c r="B12" s="3">
        <v>144.6</v>
      </c>
      <c r="C12" s="4">
        <v>7.3957999999999999E-4</v>
      </c>
      <c r="D12" s="2">
        <v>0.13592000000000001</v>
      </c>
      <c r="E12" s="6">
        <v>27.978999999999999</v>
      </c>
      <c r="F12" s="6">
        <v>219.99</v>
      </c>
      <c r="G12" s="6">
        <v>28.085999999999999</v>
      </c>
      <c r="H12" s="6">
        <f t="shared" si="0"/>
        <v>211.55399999999997</v>
      </c>
      <c r="I12" s="6">
        <v>239.64</v>
      </c>
      <c r="J12" s="2">
        <v>0.11481</v>
      </c>
      <c r="K12" s="2">
        <f t="shared" si="1"/>
        <v>0.82915000000000005</v>
      </c>
      <c r="L12" s="2">
        <v>0.94396000000000002</v>
      </c>
    </row>
    <row r="13" spans="1:13" x14ac:dyDescent="0.2">
      <c r="A13" s="1">
        <v>-16</v>
      </c>
      <c r="B13" s="3">
        <v>157.30000000000001</v>
      </c>
      <c r="C13" s="4">
        <v>7.4297000000000002E-4</v>
      </c>
      <c r="D13" s="2">
        <v>0.12551000000000001</v>
      </c>
      <c r="E13" s="6">
        <v>30.571999999999999</v>
      </c>
      <c r="F13" s="6">
        <v>221.13</v>
      </c>
      <c r="G13" s="6">
        <v>30.689</v>
      </c>
      <c r="H13" s="6">
        <f t="shared" si="0"/>
        <v>210.18100000000001</v>
      </c>
      <c r="I13" s="6">
        <v>240.87</v>
      </c>
      <c r="J13" s="2">
        <v>0.12493</v>
      </c>
      <c r="K13" s="2">
        <f t="shared" si="1"/>
        <v>0.81735999999999998</v>
      </c>
      <c r="L13" s="2">
        <v>0.94228999999999996</v>
      </c>
    </row>
    <row r="14" spans="1:13" x14ac:dyDescent="0.2">
      <c r="A14" s="1">
        <v>-14</v>
      </c>
      <c r="B14" s="3">
        <v>170.8</v>
      </c>
      <c r="C14" s="4">
        <v>7.4642999999999997E-4</v>
      </c>
      <c r="D14" s="2">
        <v>0.11605</v>
      </c>
      <c r="E14" s="6">
        <v>33.173000000000002</v>
      </c>
      <c r="F14" s="6">
        <v>222.27</v>
      </c>
      <c r="G14" s="6">
        <v>33.301000000000002</v>
      </c>
      <c r="H14" s="6">
        <f t="shared" si="0"/>
        <v>208.78899999999999</v>
      </c>
      <c r="I14" s="6">
        <v>242.09</v>
      </c>
      <c r="J14" s="2">
        <v>0.13500999999999999</v>
      </c>
      <c r="K14" s="2">
        <f t="shared" si="1"/>
        <v>0.80569000000000002</v>
      </c>
      <c r="L14" s="2">
        <v>0.94069999999999998</v>
      </c>
    </row>
    <row r="15" spans="1:13" x14ac:dyDescent="0.2">
      <c r="A15" s="1">
        <v>-12</v>
      </c>
      <c r="B15" s="3">
        <v>185.2</v>
      </c>
      <c r="C15" s="4">
        <v>7.4994000000000005E-4</v>
      </c>
      <c r="D15" s="2">
        <v>0.10743999999999999</v>
      </c>
      <c r="E15" s="6">
        <v>35.783000000000001</v>
      </c>
      <c r="F15" s="6">
        <v>223.41</v>
      </c>
      <c r="G15" s="6">
        <v>35.921999999999997</v>
      </c>
      <c r="H15" s="6">
        <f t="shared" si="0"/>
        <v>207.38800000000001</v>
      </c>
      <c r="I15" s="6">
        <v>243.31</v>
      </c>
      <c r="J15" s="2">
        <v>0.14505000000000001</v>
      </c>
      <c r="K15" s="2">
        <f t="shared" si="1"/>
        <v>0.79413</v>
      </c>
      <c r="L15" s="2">
        <v>0.93918000000000001</v>
      </c>
    </row>
    <row r="16" spans="1:13" x14ac:dyDescent="0.2">
      <c r="A16" s="1">
        <v>-10</v>
      </c>
      <c r="B16" s="3">
        <v>200.6</v>
      </c>
      <c r="C16" s="4">
        <v>7.5350999999999999E-4</v>
      </c>
      <c r="D16" s="2">
        <v>9.9589999999999998E-2</v>
      </c>
      <c r="E16" s="6">
        <v>38.401000000000003</v>
      </c>
      <c r="F16" s="6">
        <v>224.54</v>
      </c>
      <c r="G16" s="6">
        <v>38.552999999999997</v>
      </c>
      <c r="H16" s="6">
        <f t="shared" si="0"/>
        <v>205.96700000000001</v>
      </c>
      <c r="I16" s="6">
        <v>244.52</v>
      </c>
      <c r="J16" s="2">
        <v>0.15504000000000001</v>
      </c>
      <c r="K16" s="2">
        <f t="shared" si="1"/>
        <v>0.78269999999999995</v>
      </c>
      <c r="L16" s="2">
        <v>0.93774000000000002</v>
      </c>
    </row>
    <row r="17" spans="1:12" x14ac:dyDescent="0.2">
      <c r="A17" s="1">
        <v>-8</v>
      </c>
      <c r="B17" s="3">
        <v>216.9</v>
      </c>
      <c r="C17" s="4">
        <v>7.5714E-4</v>
      </c>
      <c r="D17" s="2">
        <v>9.2422000000000004E-2</v>
      </c>
      <c r="E17" s="6">
        <v>41.029000000000003</v>
      </c>
      <c r="F17" s="6">
        <v>225.67</v>
      </c>
      <c r="G17" s="6">
        <v>41.192999999999998</v>
      </c>
      <c r="H17" s="6">
        <f t="shared" si="0"/>
        <v>204.52699999999999</v>
      </c>
      <c r="I17" s="6">
        <v>245.72</v>
      </c>
      <c r="J17" s="2">
        <v>0.16499</v>
      </c>
      <c r="K17" s="2">
        <f t="shared" si="1"/>
        <v>0.77137</v>
      </c>
      <c r="L17" s="2">
        <v>0.93635999999999997</v>
      </c>
    </row>
    <row r="18" spans="1:12" x14ac:dyDescent="0.2">
      <c r="A18" s="1">
        <v>-6</v>
      </c>
      <c r="B18" s="3">
        <v>234.3</v>
      </c>
      <c r="C18" s="4">
        <v>7.6084000000000004E-4</v>
      </c>
      <c r="D18" s="2">
        <v>8.5866999999999999E-2</v>
      </c>
      <c r="E18" s="6">
        <v>43.664999999999999</v>
      </c>
      <c r="F18" s="6">
        <v>226.8</v>
      </c>
      <c r="G18" s="6">
        <v>43.843000000000004</v>
      </c>
      <c r="H18" s="6">
        <f t="shared" si="0"/>
        <v>203.077</v>
      </c>
      <c r="I18" s="6">
        <v>246.92</v>
      </c>
      <c r="J18" s="2">
        <v>0.17488999999999999</v>
      </c>
      <c r="K18" s="2">
        <f t="shared" si="1"/>
        <v>0.76016000000000006</v>
      </c>
      <c r="L18" s="2">
        <v>0.93505000000000005</v>
      </c>
    </row>
    <row r="19" spans="1:12" x14ac:dyDescent="0.2">
      <c r="A19" s="1">
        <v>-4</v>
      </c>
      <c r="B19" s="3">
        <v>252.7</v>
      </c>
      <c r="C19" s="4">
        <v>7.6460000000000005E-4</v>
      </c>
      <c r="D19" s="2">
        <v>7.9866000000000006E-2</v>
      </c>
      <c r="E19" s="6">
        <v>46.31</v>
      </c>
      <c r="F19" s="6">
        <v>227.93</v>
      </c>
      <c r="G19" s="6">
        <v>46.503999999999998</v>
      </c>
      <c r="H19" s="6">
        <f t="shared" si="0"/>
        <v>201.60600000000002</v>
      </c>
      <c r="I19" s="6">
        <v>248.11</v>
      </c>
      <c r="J19" s="2">
        <v>0.18476000000000001</v>
      </c>
      <c r="K19" s="2">
        <f t="shared" si="1"/>
        <v>0.74903999999999993</v>
      </c>
      <c r="L19" s="2">
        <v>0.93379999999999996</v>
      </c>
    </row>
    <row r="20" spans="1:12" x14ac:dyDescent="0.2">
      <c r="A20" s="1">
        <v>-2</v>
      </c>
      <c r="B20" s="3">
        <v>272.2</v>
      </c>
      <c r="C20" s="4">
        <v>7.6842999999999996E-4</v>
      </c>
      <c r="D20" s="2">
        <v>7.4361999999999998E-2</v>
      </c>
      <c r="E20" s="6">
        <v>48.965000000000003</v>
      </c>
      <c r="F20" s="6">
        <v>229.05</v>
      </c>
      <c r="G20" s="6">
        <v>49.173999999999999</v>
      </c>
      <c r="H20" s="6">
        <f t="shared" si="0"/>
        <v>200.11599999999999</v>
      </c>
      <c r="I20" s="6">
        <v>249.29</v>
      </c>
      <c r="J20" s="2">
        <v>0.19459000000000001</v>
      </c>
      <c r="K20" s="2">
        <f t="shared" si="1"/>
        <v>0.73802000000000001</v>
      </c>
      <c r="L20" s="2">
        <v>0.93261000000000005</v>
      </c>
    </row>
    <row r="21" spans="1:12" x14ac:dyDescent="0.2">
      <c r="A21" s="1">
        <v>0</v>
      </c>
      <c r="B21" s="3">
        <v>292.8</v>
      </c>
      <c r="C21" s="4">
        <v>7.7233E-4</v>
      </c>
      <c r="D21" s="2">
        <v>6.9308999999999996E-2</v>
      </c>
      <c r="E21" s="6">
        <v>51.63</v>
      </c>
      <c r="F21" s="6">
        <v>230.17</v>
      </c>
      <c r="G21" s="6">
        <v>51.856000000000002</v>
      </c>
      <c r="H21" s="6">
        <f t="shared" si="0"/>
        <v>198.60400000000001</v>
      </c>
      <c r="I21" s="6">
        <v>250.46</v>
      </c>
      <c r="J21" s="2">
        <v>0.20438999999999999</v>
      </c>
      <c r="K21" s="2">
        <f t="shared" si="1"/>
        <v>0.72709000000000001</v>
      </c>
      <c r="L21" s="2">
        <v>0.93147999999999997</v>
      </c>
    </row>
    <row r="22" spans="1:12" x14ac:dyDescent="0.2">
      <c r="A22" s="1">
        <v>2</v>
      </c>
      <c r="B22" s="3">
        <v>314.60000000000002</v>
      </c>
      <c r="C22" s="4">
        <v>7.7631E-4</v>
      </c>
      <c r="D22" s="2">
        <v>6.4662999999999998E-2</v>
      </c>
      <c r="E22" s="6">
        <v>54.304000000000002</v>
      </c>
      <c r="F22" s="6">
        <v>231.28</v>
      </c>
      <c r="G22" s="6">
        <v>54.548000000000002</v>
      </c>
      <c r="H22" s="6">
        <f t="shared" si="0"/>
        <v>197.072</v>
      </c>
      <c r="I22" s="6">
        <v>251.62</v>
      </c>
      <c r="J22" s="2">
        <v>0.21415000000000001</v>
      </c>
      <c r="K22" s="2">
        <f t="shared" si="1"/>
        <v>0.71623999999999999</v>
      </c>
      <c r="L22" s="2">
        <v>0.93039000000000005</v>
      </c>
    </row>
    <row r="23" spans="1:12" x14ac:dyDescent="0.2">
      <c r="A23" s="1">
        <v>4</v>
      </c>
      <c r="B23" s="3">
        <v>337.7</v>
      </c>
      <c r="C23" s="4">
        <v>7.8036999999999996E-4</v>
      </c>
      <c r="D23" s="2">
        <v>6.0385000000000001E-2</v>
      </c>
      <c r="E23" s="6">
        <v>56.988</v>
      </c>
      <c r="F23" s="6">
        <v>232.39</v>
      </c>
      <c r="G23" s="6">
        <v>57.252000000000002</v>
      </c>
      <c r="H23" s="6">
        <f t="shared" si="0"/>
        <v>195.52799999999999</v>
      </c>
      <c r="I23" s="6">
        <v>252.78</v>
      </c>
      <c r="J23" s="2">
        <v>0.22387000000000001</v>
      </c>
      <c r="K23" s="2">
        <f t="shared" si="1"/>
        <v>0.70548</v>
      </c>
      <c r="L23" s="2">
        <v>0.92935000000000001</v>
      </c>
    </row>
    <row r="24" spans="1:12" x14ac:dyDescent="0.2">
      <c r="A24" s="1">
        <v>6</v>
      </c>
      <c r="B24" s="3">
        <v>362</v>
      </c>
      <c r="C24" s="4">
        <v>7.8450999999999998E-4</v>
      </c>
      <c r="D24" s="2">
        <v>5.6443E-2</v>
      </c>
      <c r="E24" s="6">
        <v>59.683</v>
      </c>
      <c r="F24" s="6">
        <v>233.49</v>
      </c>
      <c r="G24" s="6">
        <v>59.966999999999999</v>
      </c>
      <c r="H24" s="6">
        <f t="shared" si="0"/>
        <v>193.95299999999997</v>
      </c>
      <c r="I24" s="6">
        <v>253.92</v>
      </c>
      <c r="J24" s="2">
        <v>0.23357</v>
      </c>
      <c r="K24" s="2">
        <f t="shared" si="1"/>
        <v>0.69479000000000002</v>
      </c>
      <c r="L24" s="2">
        <v>0.92835999999999996</v>
      </c>
    </row>
    <row r="25" spans="1:12" x14ac:dyDescent="0.2">
      <c r="A25" s="1">
        <v>8</v>
      </c>
      <c r="B25" s="3">
        <v>387.6</v>
      </c>
      <c r="C25" s="4">
        <v>7.8872999999999996E-4</v>
      </c>
      <c r="D25" s="2">
        <v>5.2803999999999997E-2</v>
      </c>
      <c r="E25" s="6">
        <v>62.387999999999998</v>
      </c>
      <c r="F25" s="6">
        <v>234.58</v>
      </c>
      <c r="G25" s="6">
        <v>62.694000000000003</v>
      </c>
      <c r="H25" s="6">
        <f t="shared" si="0"/>
        <v>192.35599999999999</v>
      </c>
      <c r="I25" s="6">
        <v>255.05</v>
      </c>
      <c r="J25" s="2">
        <v>0.24323</v>
      </c>
      <c r="K25" s="2">
        <f t="shared" si="1"/>
        <v>0.68418000000000001</v>
      </c>
      <c r="L25" s="2">
        <v>0.92740999999999996</v>
      </c>
    </row>
    <row r="26" spans="1:12" x14ac:dyDescent="0.2">
      <c r="A26" s="1">
        <v>12</v>
      </c>
      <c r="B26" s="3">
        <v>443</v>
      </c>
      <c r="C26" s="4">
        <v>7.9745E-4</v>
      </c>
      <c r="D26" s="2">
        <v>4.6331999999999998E-2</v>
      </c>
      <c r="E26" s="6">
        <v>67.831999999999994</v>
      </c>
      <c r="F26" s="6">
        <v>236.76</v>
      </c>
      <c r="G26" s="6">
        <v>68.185000000000002</v>
      </c>
      <c r="H26" s="6">
        <f t="shared" si="0"/>
        <v>189.10500000000002</v>
      </c>
      <c r="I26" s="6">
        <v>257.29000000000002</v>
      </c>
      <c r="J26" s="2">
        <v>0.26246999999999998</v>
      </c>
      <c r="K26" s="2">
        <f t="shared" si="1"/>
        <v>0.66315999999999997</v>
      </c>
      <c r="L26" s="2">
        <v>0.92562999999999995</v>
      </c>
    </row>
    <row r="27" spans="1:12" x14ac:dyDescent="0.2">
      <c r="A27" s="1">
        <v>16</v>
      </c>
      <c r="B27" s="3">
        <v>504.3</v>
      </c>
      <c r="C27" s="4">
        <v>8.0657000000000005E-4</v>
      </c>
      <c r="D27" s="2">
        <v>4.0779999999999997E-2</v>
      </c>
      <c r="E27" s="6">
        <v>73.319999999999993</v>
      </c>
      <c r="F27" s="6">
        <v>238.91</v>
      </c>
      <c r="G27" s="6">
        <v>73.727000000000004</v>
      </c>
      <c r="H27" s="6">
        <f t="shared" si="0"/>
        <v>185.74300000000002</v>
      </c>
      <c r="I27" s="6">
        <v>259.47000000000003</v>
      </c>
      <c r="J27" s="2">
        <v>0.28160000000000002</v>
      </c>
      <c r="K27" s="2">
        <f t="shared" si="1"/>
        <v>0.64236999999999989</v>
      </c>
      <c r="L27" s="2">
        <v>0.92396999999999996</v>
      </c>
    </row>
    <row r="28" spans="1:12" x14ac:dyDescent="0.2">
      <c r="A28" s="1">
        <v>20</v>
      </c>
      <c r="B28" s="3">
        <v>571.70000000000005</v>
      </c>
      <c r="C28" s="4">
        <v>8.1610000000000005E-4</v>
      </c>
      <c r="D28" s="2">
        <v>3.5997000000000001E-2</v>
      </c>
      <c r="E28" s="6">
        <v>78.856999999999999</v>
      </c>
      <c r="F28" s="6">
        <v>241.02</v>
      </c>
      <c r="G28" s="6">
        <v>79.323999999999998</v>
      </c>
      <c r="H28" s="6">
        <f t="shared" si="0"/>
        <v>182.27600000000001</v>
      </c>
      <c r="I28" s="6">
        <v>261.60000000000002</v>
      </c>
      <c r="J28" s="2">
        <v>0.30063000000000001</v>
      </c>
      <c r="K28" s="2">
        <f t="shared" si="1"/>
        <v>0.62179999999999991</v>
      </c>
      <c r="L28" s="2">
        <v>0.92242999999999997</v>
      </c>
    </row>
    <row r="29" spans="1:12" x14ac:dyDescent="0.2">
      <c r="A29" s="1">
        <v>24</v>
      </c>
      <c r="B29" s="3">
        <v>645.79999999999995</v>
      </c>
      <c r="C29" s="4">
        <v>8.2611999999999996E-4</v>
      </c>
      <c r="D29" s="2">
        <v>3.1857999999999997E-2</v>
      </c>
      <c r="E29" s="6">
        <v>84.444999999999993</v>
      </c>
      <c r="F29" s="6">
        <v>243.11</v>
      </c>
      <c r="G29" s="6">
        <v>84.978999999999999</v>
      </c>
      <c r="H29" s="6">
        <f t="shared" si="0"/>
        <v>178.70100000000002</v>
      </c>
      <c r="I29" s="6">
        <v>263.68</v>
      </c>
      <c r="J29" s="2">
        <v>0.31957999999999998</v>
      </c>
      <c r="K29" s="2">
        <f t="shared" si="1"/>
        <v>0.60138999999999998</v>
      </c>
      <c r="L29" s="2">
        <v>0.92096999999999996</v>
      </c>
    </row>
    <row r="30" spans="1:12" x14ac:dyDescent="0.2">
      <c r="A30" s="1">
        <v>26</v>
      </c>
      <c r="B30" s="3">
        <v>685.4</v>
      </c>
      <c r="C30" s="4">
        <v>8.3131000000000004E-4</v>
      </c>
      <c r="D30" s="2">
        <v>2.9998E-2</v>
      </c>
      <c r="E30" s="6">
        <v>87.259</v>
      </c>
      <c r="F30" s="6">
        <v>244.13</v>
      </c>
      <c r="G30" s="6">
        <v>87.828999999999994</v>
      </c>
      <c r="H30" s="6">
        <f t="shared" si="0"/>
        <v>176.87099999999998</v>
      </c>
      <c r="I30" s="6">
        <v>264.7</v>
      </c>
      <c r="J30" s="2">
        <v>0.32902999999999999</v>
      </c>
      <c r="K30" s="2">
        <f t="shared" si="1"/>
        <v>0.59122999999999992</v>
      </c>
      <c r="L30" s="2">
        <v>0.92025999999999997</v>
      </c>
    </row>
    <row r="31" spans="1:12" x14ac:dyDescent="0.2">
      <c r="A31" s="1">
        <v>28</v>
      </c>
      <c r="B31" s="3">
        <v>726.9</v>
      </c>
      <c r="C31" s="4">
        <v>8.3664999999999998E-4</v>
      </c>
      <c r="D31" s="2">
        <v>2.8263E-2</v>
      </c>
      <c r="E31" s="6">
        <v>90.087000000000003</v>
      </c>
      <c r="F31" s="6">
        <v>245.15</v>
      </c>
      <c r="G31" s="6">
        <v>90.694999999999993</v>
      </c>
      <c r="H31" s="6">
        <f t="shared" si="0"/>
        <v>174.995</v>
      </c>
      <c r="I31" s="6">
        <v>265.69</v>
      </c>
      <c r="J31" s="2">
        <v>0.33846999999999999</v>
      </c>
      <c r="K31" s="2">
        <f t="shared" si="1"/>
        <v>0.58109999999999995</v>
      </c>
      <c r="L31" s="2">
        <v>0.91957</v>
      </c>
    </row>
    <row r="32" spans="1:12" x14ac:dyDescent="0.2">
      <c r="A32" s="1">
        <v>30</v>
      </c>
      <c r="B32" s="3">
        <v>770.2</v>
      </c>
      <c r="C32" s="4">
        <v>8.4212999999999996E-4</v>
      </c>
      <c r="D32" s="2">
        <v>2.6641999999999999E-2</v>
      </c>
      <c r="E32" s="6">
        <v>92.93</v>
      </c>
      <c r="F32" s="6">
        <v>246.16</v>
      </c>
      <c r="G32" s="6">
        <v>93.578000000000003</v>
      </c>
      <c r="H32" s="6">
        <f t="shared" si="0"/>
        <v>173.09200000000001</v>
      </c>
      <c r="I32" s="6">
        <v>266.67</v>
      </c>
      <c r="J32" s="2">
        <v>0.34788999999999998</v>
      </c>
      <c r="K32" s="2">
        <f t="shared" si="1"/>
        <v>0.57099000000000011</v>
      </c>
      <c r="L32" s="2">
        <v>0.91888000000000003</v>
      </c>
    </row>
    <row r="33" spans="1:12" x14ac:dyDescent="0.2">
      <c r="A33" s="1">
        <v>32</v>
      </c>
      <c r="B33" s="3">
        <v>815.4</v>
      </c>
      <c r="C33" s="4">
        <v>8.4776999999999997E-4</v>
      </c>
      <c r="D33" s="2">
        <v>2.5125999999999999E-2</v>
      </c>
      <c r="E33" s="6">
        <v>95.787000000000006</v>
      </c>
      <c r="F33" s="6">
        <v>247.15</v>
      </c>
      <c r="G33" s="6">
        <v>96.478999999999999</v>
      </c>
      <c r="H33" s="6">
        <f t="shared" si="0"/>
        <v>171.161</v>
      </c>
      <c r="I33" s="6">
        <v>267.64</v>
      </c>
      <c r="J33" s="2">
        <v>0.35730000000000001</v>
      </c>
      <c r="K33" s="2">
        <f t="shared" si="1"/>
        <v>0.56089999999999995</v>
      </c>
      <c r="L33" s="2">
        <v>0.91820000000000002</v>
      </c>
    </row>
    <row r="34" spans="1:12" x14ac:dyDescent="0.2">
      <c r="A34" s="1">
        <v>34</v>
      </c>
      <c r="B34" s="3">
        <v>862.6</v>
      </c>
      <c r="C34" s="4">
        <v>8.5357E-4</v>
      </c>
      <c r="D34" s="2">
        <v>2.3708E-2</v>
      </c>
      <c r="E34" s="6">
        <v>98.66</v>
      </c>
      <c r="F34" s="6">
        <v>248.13</v>
      </c>
      <c r="G34" s="6">
        <v>99.397000000000006</v>
      </c>
      <c r="H34" s="6">
        <f t="shared" si="0"/>
        <v>169.18299999999999</v>
      </c>
      <c r="I34" s="6">
        <v>268.58</v>
      </c>
      <c r="J34" s="2">
        <v>0.36670000000000003</v>
      </c>
      <c r="K34" s="2">
        <f t="shared" si="1"/>
        <v>0.55081999999999998</v>
      </c>
      <c r="L34" s="2">
        <v>0.91752</v>
      </c>
    </row>
    <row r="35" spans="1:12" x14ac:dyDescent="0.2">
      <c r="A35" s="1">
        <v>36</v>
      </c>
      <c r="B35" s="3">
        <v>911.9</v>
      </c>
      <c r="C35" s="4">
        <v>8.5954E-4</v>
      </c>
      <c r="D35" s="2">
        <v>2.2380000000000001E-2</v>
      </c>
      <c r="E35" s="6">
        <v>101.55</v>
      </c>
      <c r="F35" s="6">
        <v>249.1</v>
      </c>
      <c r="G35" s="6">
        <v>102.33</v>
      </c>
      <c r="H35" s="6">
        <f t="shared" si="0"/>
        <v>167.17000000000002</v>
      </c>
      <c r="I35" s="6">
        <v>269.5</v>
      </c>
      <c r="J35" s="2">
        <v>0.37608999999999998</v>
      </c>
      <c r="K35" s="2">
        <f t="shared" si="1"/>
        <v>0.54074</v>
      </c>
      <c r="L35" s="2">
        <v>0.91683000000000003</v>
      </c>
    </row>
    <row r="36" spans="1:12" x14ac:dyDescent="0.2">
      <c r="A36" s="1">
        <v>38</v>
      </c>
      <c r="B36" s="3">
        <v>963.2</v>
      </c>
      <c r="C36" s="4">
        <v>8.6569000000000001E-4</v>
      </c>
      <c r="D36" s="2">
        <v>2.1135000000000001E-2</v>
      </c>
      <c r="E36" s="6">
        <v>104.46</v>
      </c>
      <c r="F36" s="6">
        <v>250.05</v>
      </c>
      <c r="G36" s="6">
        <v>105.29</v>
      </c>
      <c r="H36" s="6">
        <f t="shared" si="0"/>
        <v>165.12</v>
      </c>
      <c r="I36" s="6">
        <v>270.41000000000003</v>
      </c>
      <c r="J36" s="2">
        <v>0.38547999999999999</v>
      </c>
      <c r="K36" s="2">
        <f t="shared" si="1"/>
        <v>0.53066999999999998</v>
      </c>
      <c r="L36" s="2">
        <v>0.91615000000000002</v>
      </c>
    </row>
    <row r="37" spans="1:12" x14ac:dyDescent="0.2">
      <c r="A37" s="1">
        <v>40</v>
      </c>
      <c r="B37" s="3">
        <v>1016.6</v>
      </c>
      <c r="C37" s="4">
        <v>8.7204000000000003E-4</v>
      </c>
      <c r="D37" s="2">
        <v>1.9966000000000001E-2</v>
      </c>
      <c r="E37" s="6">
        <v>107.38</v>
      </c>
      <c r="F37" s="6">
        <v>250.99</v>
      </c>
      <c r="G37" s="6">
        <v>108.27</v>
      </c>
      <c r="H37" s="6">
        <f t="shared" si="0"/>
        <v>163.01</v>
      </c>
      <c r="I37" s="6">
        <v>271.27999999999997</v>
      </c>
      <c r="J37" s="2">
        <v>0.39487</v>
      </c>
      <c r="K37" s="2">
        <f t="shared" si="1"/>
        <v>0.52058000000000004</v>
      </c>
      <c r="L37" s="2">
        <v>0.91544999999999999</v>
      </c>
    </row>
    <row r="38" spans="1:12" x14ac:dyDescent="0.2">
      <c r="A38" s="1">
        <v>42</v>
      </c>
      <c r="B38" s="3">
        <v>1072.2</v>
      </c>
      <c r="C38" s="4">
        <v>8.7858999999999995E-4</v>
      </c>
      <c r="D38" s="2">
        <v>1.8867999999999999E-2</v>
      </c>
      <c r="E38" s="6">
        <v>110.32</v>
      </c>
      <c r="F38" s="6">
        <v>251.91</v>
      </c>
      <c r="G38" s="6">
        <v>111.26</v>
      </c>
      <c r="H38" s="6">
        <f t="shared" si="0"/>
        <v>160.88</v>
      </c>
      <c r="I38" s="6">
        <v>272.14</v>
      </c>
      <c r="J38" s="2">
        <v>0.40425</v>
      </c>
      <c r="K38" s="2">
        <f t="shared" si="1"/>
        <v>0.51048000000000004</v>
      </c>
      <c r="L38" s="2">
        <v>0.91473000000000004</v>
      </c>
    </row>
    <row r="39" spans="1:12" x14ac:dyDescent="0.2">
      <c r="A39" s="1">
        <v>44</v>
      </c>
      <c r="B39" s="3">
        <v>1130.0999999999999</v>
      </c>
      <c r="C39" s="4">
        <v>8.8537000000000002E-4</v>
      </c>
      <c r="D39" s="2">
        <v>1.7836999999999999E-2</v>
      </c>
      <c r="E39" s="6">
        <v>113.28</v>
      </c>
      <c r="F39" s="6">
        <v>252.81</v>
      </c>
      <c r="G39" s="6">
        <v>114.28</v>
      </c>
      <c r="H39" s="6">
        <f t="shared" si="0"/>
        <v>158.69000000000003</v>
      </c>
      <c r="I39" s="6">
        <v>272.97000000000003</v>
      </c>
      <c r="J39" s="2">
        <v>0.41364000000000001</v>
      </c>
      <c r="K39" s="2">
        <f t="shared" si="1"/>
        <v>0.50036000000000003</v>
      </c>
      <c r="L39" s="2">
        <v>0.91400000000000003</v>
      </c>
    </row>
    <row r="40" spans="1:12" x14ac:dyDescent="0.2">
      <c r="A40" s="1">
        <v>48</v>
      </c>
      <c r="B40" s="3">
        <v>1252.9000000000001</v>
      </c>
      <c r="C40" s="4">
        <v>8.9964999999999999E-4</v>
      </c>
      <c r="D40" s="2">
        <v>1.5951E-2</v>
      </c>
      <c r="E40" s="6">
        <v>119.26</v>
      </c>
      <c r="F40" s="6">
        <v>254.56</v>
      </c>
      <c r="G40" s="6">
        <v>120.39</v>
      </c>
      <c r="H40" s="6">
        <f t="shared" si="0"/>
        <v>154.16000000000003</v>
      </c>
      <c r="I40" s="6">
        <v>274.55</v>
      </c>
      <c r="J40" s="2">
        <v>0.43242999999999998</v>
      </c>
      <c r="K40" s="2">
        <f t="shared" si="1"/>
        <v>0.48003000000000007</v>
      </c>
      <c r="L40" s="2">
        <v>0.91246000000000005</v>
      </c>
    </row>
    <row r="41" spans="1:12" x14ac:dyDescent="0.2">
      <c r="A41" s="1">
        <v>52</v>
      </c>
      <c r="B41" s="3">
        <v>1385.4</v>
      </c>
      <c r="C41" s="4">
        <v>9.1502E-4</v>
      </c>
      <c r="D41" s="2">
        <v>1.4276E-2</v>
      </c>
      <c r="E41" s="6">
        <v>125.33</v>
      </c>
      <c r="F41" s="6">
        <v>256.23</v>
      </c>
      <c r="G41" s="6">
        <v>126.6</v>
      </c>
      <c r="H41" s="6">
        <f t="shared" si="0"/>
        <v>149.41</v>
      </c>
      <c r="I41" s="6">
        <v>276.01</v>
      </c>
      <c r="J41" s="2">
        <v>0.45127</v>
      </c>
      <c r="K41" s="2">
        <f t="shared" si="1"/>
        <v>0.45951000000000003</v>
      </c>
      <c r="L41" s="2">
        <v>0.91078000000000003</v>
      </c>
    </row>
    <row r="42" spans="1:12" x14ac:dyDescent="0.2">
      <c r="A42" s="1">
        <v>56</v>
      </c>
      <c r="B42" s="3">
        <v>1528.2</v>
      </c>
      <c r="C42" s="4">
        <v>9.3165999999999995E-4</v>
      </c>
      <c r="D42" s="2">
        <v>1.2782E-2</v>
      </c>
      <c r="E42" s="6">
        <v>131.49</v>
      </c>
      <c r="F42" s="6">
        <v>257.79000000000002</v>
      </c>
      <c r="G42" s="6">
        <v>132.91999999999999</v>
      </c>
      <c r="H42" s="6">
        <f t="shared" si="0"/>
        <v>144.4</v>
      </c>
      <c r="I42" s="6">
        <v>277.32</v>
      </c>
      <c r="J42" s="2">
        <v>0.47017999999999999</v>
      </c>
      <c r="K42" s="2">
        <f t="shared" si="1"/>
        <v>0.43873999999999996</v>
      </c>
      <c r="L42" s="2">
        <v>0.90891999999999995</v>
      </c>
    </row>
    <row r="43" spans="1:12" x14ac:dyDescent="0.2">
      <c r="A43" s="1">
        <v>60</v>
      </c>
      <c r="B43" s="3">
        <v>1681.8</v>
      </c>
      <c r="C43" s="4">
        <v>9.4979000000000005E-4</v>
      </c>
      <c r="D43" s="2">
        <v>1.1443999999999999E-2</v>
      </c>
      <c r="E43" s="6">
        <v>137.76</v>
      </c>
      <c r="F43" s="6">
        <v>259.24</v>
      </c>
      <c r="G43" s="6">
        <v>139.36000000000001</v>
      </c>
      <c r="H43" s="6">
        <f t="shared" si="0"/>
        <v>139.13</v>
      </c>
      <c r="I43" s="6">
        <v>278.49</v>
      </c>
      <c r="J43" s="2">
        <v>0.48920999999999998</v>
      </c>
      <c r="K43" s="2">
        <f t="shared" si="1"/>
        <v>0.41760000000000003</v>
      </c>
      <c r="L43" s="2">
        <v>0.90681</v>
      </c>
    </row>
    <row r="44" spans="1:12" x14ac:dyDescent="0.2">
      <c r="A44" s="1">
        <v>70</v>
      </c>
      <c r="B44" s="3">
        <v>2116.8000000000002</v>
      </c>
      <c r="C44" s="4">
        <v>1.0038E-3</v>
      </c>
      <c r="D44" s="2">
        <v>8.6526999999999993E-3</v>
      </c>
      <c r="E44" s="6">
        <v>154.01</v>
      </c>
      <c r="F44" s="6">
        <v>262.19</v>
      </c>
      <c r="G44" s="6">
        <v>156.13999999999999</v>
      </c>
      <c r="H44" s="6">
        <f t="shared" si="0"/>
        <v>124.37</v>
      </c>
      <c r="I44" s="6">
        <v>280.51</v>
      </c>
      <c r="J44" s="2">
        <v>0.53756999999999999</v>
      </c>
      <c r="K44" s="2">
        <f t="shared" si="1"/>
        <v>0.36241999999999996</v>
      </c>
      <c r="L44" s="2">
        <v>0.89998999999999996</v>
      </c>
    </row>
    <row r="45" spans="1:12" x14ac:dyDescent="0.2">
      <c r="A45" s="1">
        <v>80</v>
      </c>
      <c r="B45" s="3">
        <v>2633.2</v>
      </c>
      <c r="C45" s="4">
        <v>1.0773E-3</v>
      </c>
      <c r="D45" s="2">
        <v>6.4482999999999997E-3</v>
      </c>
      <c r="E45" s="6">
        <v>171.41</v>
      </c>
      <c r="F45" s="6">
        <v>263.69</v>
      </c>
      <c r="G45" s="6">
        <v>174.25</v>
      </c>
      <c r="H45" s="6">
        <f t="shared" si="0"/>
        <v>106.42000000000002</v>
      </c>
      <c r="I45" s="6">
        <v>280.67</v>
      </c>
      <c r="J45" s="2">
        <v>0.58803000000000005</v>
      </c>
      <c r="K45" s="2">
        <f t="shared" si="1"/>
        <v>0.3013499999999999</v>
      </c>
      <c r="L45" s="2">
        <v>0.88937999999999995</v>
      </c>
    </row>
    <row r="46" spans="1:12" x14ac:dyDescent="0.2">
      <c r="A46" s="1">
        <v>90</v>
      </c>
      <c r="B46" s="3">
        <v>3244.2</v>
      </c>
      <c r="C46" s="4">
        <v>1.1936E-3</v>
      </c>
      <c r="D46" s="2">
        <v>4.6134000000000001E-3</v>
      </c>
      <c r="E46" s="6">
        <v>190.91</v>
      </c>
      <c r="F46" s="6">
        <v>262.3</v>
      </c>
      <c r="G46" s="6">
        <v>194.78</v>
      </c>
      <c r="H46" s="6">
        <f t="shared" si="0"/>
        <v>82.489999999999981</v>
      </c>
      <c r="I46" s="6">
        <v>277.27</v>
      </c>
      <c r="J46" s="2">
        <v>0.64341999999999999</v>
      </c>
      <c r="K46" s="2">
        <f t="shared" si="1"/>
        <v>0.22714999999999996</v>
      </c>
      <c r="L46" s="2">
        <v>0.87056999999999995</v>
      </c>
    </row>
    <row r="47" spans="1:12" x14ac:dyDescent="0.2">
      <c r="A47" s="1">
        <v>100</v>
      </c>
      <c r="B47" s="3">
        <v>3972.4</v>
      </c>
      <c r="C47" s="4">
        <v>1.5357000000000001E-3</v>
      </c>
      <c r="D47" s="2">
        <v>2.6808999999999999E-3</v>
      </c>
      <c r="E47" s="6">
        <v>219.05</v>
      </c>
      <c r="F47" s="6">
        <v>248.89</v>
      </c>
      <c r="G47" s="6">
        <v>225.15</v>
      </c>
      <c r="H47" s="6">
        <f t="shared" si="0"/>
        <v>34.390000000000015</v>
      </c>
      <c r="I47" s="6">
        <v>259.54000000000002</v>
      </c>
      <c r="J47" s="2">
        <v>0.72316999999999998</v>
      </c>
      <c r="K47" s="2">
        <f t="shared" si="1"/>
        <v>9.214E-2</v>
      </c>
      <c r="L47" s="2">
        <v>0.81530999999999998</v>
      </c>
    </row>
    <row r="48" spans="1:12" x14ac:dyDescent="0.2">
      <c r="A48" s="1">
        <v>101.06</v>
      </c>
      <c r="B48" s="3">
        <v>4059.1</v>
      </c>
      <c r="C48" s="4">
        <v>1.9534999999999999E-3</v>
      </c>
      <c r="D48" s="2">
        <v>1.9534999999999999E-3</v>
      </c>
      <c r="E48" s="6">
        <v>233.57</v>
      </c>
      <c r="F48" s="6">
        <v>233.57</v>
      </c>
      <c r="G48" s="6">
        <v>241.49</v>
      </c>
      <c r="H48" s="6">
        <f t="shared" si="0"/>
        <v>0</v>
      </c>
      <c r="I48" s="6">
        <v>241.49</v>
      </c>
      <c r="J48" s="2">
        <v>0.76649</v>
      </c>
      <c r="K48" s="2">
        <f t="shared" si="1"/>
        <v>0</v>
      </c>
      <c r="L48" s="2">
        <v>0.76649</v>
      </c>
    </row>
    <row r="50" spans="2:12" x14ac:dyDescent="0.2">
      <c r="B50" s="3" t="s">
        <v>13</v>
      </c>
      <c r="C50" s="1"/>
      <c r="D50" s="1"/>
      <c r="E50" s="5" t="s">
        <v>12</v>
      </c>
      <c r="F50" s="1"/>
      <c r="G50" s="1"/>
      <c r="H50" s="1" t="s">
        <v>11</v>
      </c>
      <c r="I50" s="1"/>
      <c r="J50" s="1"/>
      <c r="K50" s="1"/>
      <c r="L50" s="1"/>
    </row>
  </sheetData>
  <hyperlinks>
    <hyperlink ref="E50" r:id="rId1" xr:uid="{0FE8324A-390B-4855-B625-91EFD16D79A7}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8B08-4EB8-4D3E-BDF3-2F0531BAB0A6}">
  <dimension ref="A1:M35"/>
  <sheetViews>
    <sheetView workbookViewId="0"/>
  </sheetViews>
  <sheetFormatPr defaultRowHeight="12.6" x14ac:dyDescent="0.2"/>
  <cols>
    <col min="1" max="1" width="9.109375" style="1" customWidth="1"/>
    <col min="2" max="2" width="8.5546875" style="3" bestFit="1" customWidth="1"/>
    <col min="3" max="3" width="13.109375" style="4" customWidth="1"/>
    <col min="4" max="4" width="11" style="2" customWidth="1"/>
    <col min="5" max="5" width="8.77734375" style="3" customWidth="1"/>
    <col min="6" max="6" width="8.5546875" style="3" bestFit="1" customWidth="1"/>
    <col min="7" max="7" width="9.21875" style="3" customWidth="1"/>
    <col min="8" max="8" width="8.77734375" style="3" customWidth="1"/>
    <col min="9" max="9" width="8.33203125" style="3" customWidth="1"/>
    <col min="10" max="10" width="10.77734375" style="2" customWidth="1"/>
    <col min="11" max="11" width="10.109375" style="2" customWidth="1"/>
    <col min="12" max="12" width="10" style="2" customWidth="1"/>
    <col min="13" max="256" width="13.33203125" style="1" customWidth="1"/>
    <col min="257" max="16384" width="8.88671875" style="1"/>
  </cols>
  <sheetData>
    <row r="1" spans="1:13" x14ac:dyDescent="0.2">
      <c r="A1" s="1" t="s">
        <v>33</v>
      </c>
    </row>
    <row r="2" spans="1:13" x14ac:dyDescent="0.2">
      <c r="A2" s="1" t="s">
        <v>32</v>
      </c>
      <c r="B2" s="3" t="s">
        <v>31</v>
      </c>
      <c r="C2" s="4" t="s">
        <v>30</v>
      </c>
      <c r="E2" s="3" t="s">
        <v>29</v>
      </c>
      <c r="G2" s="3" t="s">
        <v>28</v>
      </c>
      <c r="J2" s="2" t="s">
        <v>27</v>
      </c>
    </row>
    <row r="3" spans="1:13" x14ac:dyDescent="0.2">
      <c r="A3" s="1" t="s">
        <v>26</v>
      </c>
      <c r="B3" s="3" t="s">
        <v>25</v>
      </c>
      <c r="C3" s="4" t="s">
        <v>24</v>
      </c>
      <c r="D3" s="2" t="s">
        <v>23</v>
      </c>
      <c r="E3" s="3" t="s">
        <v>22</v>
      </c>
      <c r="F3" s="3" t="s">
        <v>21</v>
      </c>
      <c r="G3" s="3" t="s">
        <v>20</v>
      </c>
      <c r="H3" s="3" t="s">
        <v>19</v>
      </c>
      <c r="I3" s="3" t="s">
        <v>18</v>
      </c>
      <c r="J3" s="2" t="s">
        <v>17</v>
      </c>
      <c r="K3" s="2" t="s">
        <v>16</v>
      </c>
      <c r="L3" s="2" t="s">
        <v>15</v>
      </c>
      <c r="M3" s="1" t="s">
        <v>14</v>
      </c>
    </row>
    <row r="4" spans="1:13" x14ac:dyDescent="0.2">
      <c r="A4" s="1">
        <v>60</v>
      </c>
      <c r="B4" s="3">
        <v>-36.935000000000002</v>
      </c>
      <c r="C4" s="4">
        <v>7.0982E-4</v>
      </c>
      <c r="D4" s="2">
        <v>0.31123000000000001</v>
      </c>
      <c r="E4" s="3">
        <v>3.8148</v>
      </c>
      <c r="F4" s="3">
        <v>209.13</v>
      </c>
      <c r="G4" s="3">
        <v>3.8574000000000002</v>
      </c>
      <c r="H4" s="3">
        <f t="shared" ref="H4:H33" si="0">(I4-G4)</f>
        <v>223.9426</v>
      </c>
      <c r="I4" s="3">
        <v>227.8</v>
      </c>
      <c r="J4" s="2">
        <v>1.6410000000000001E-2</v>
      </c>
      <c r="K4" s="2">
        <f t="shared" ref="K4:K33" si="1">(L4-J4)</f>
        <v>0.94804999999999995</v>
      </c>
      <c r="L4" s="2">
        <v>0.96445999999999998</v>
      </c>
    </row>
    <row r="5" spans="1:13" x14ac:dyDescent="0.2">
      <c r="A5" s="1">
        <v>80</v>
      </c>
      <c r="B5" s="3">
        <v>-31.114999999999998</v>
      </c>
      <c r="C5" s="4">
        <v>7.1854000000000004E-4</v>
      </c>
      <c r="D5" s="2">
        <v>0.23755000000000001</v>
      </c>
      <c r="E5" s="3">
        <v>11.17</v>
      </c>
      <c r="F5" s="3">
        <v>212.47</v>
      </c>
      <c r="G5" s="3">
        <v>11.228</v>
      </c>
      <c r="H5" s="3">
        <f t="shared" si="0"/>
        <v>220.24199999999999</v>
      </c>
      <c r="I5" s="3">
        <v>231.47</v>
      </c>
      <c r="J5" s="2">
        <v>4.7174000000000001E-2</v>
      </c>
      <c r="K5" s="2">
        <f t="shared" si="1"/>
        <v>0.9099759999999999</v>
      </c>
      <c r="L5" s="2">
        <v>0.95714999999999995</v>
      </c>
    </row>
    <row r="6" spans="1:13" x14ac:dyDescent="0.2">
      <c r="A6" s="1">
        <v>100</v>
      </c>
      <c r="B6" s="3">
        <v>-26.361000000000001</v>
      </c>
      <c r="C6" s="4">
        <v>7.2592999999999996E-4</v>
      </c>
      <c r="D6" s="2">
        <v>0.19256000000000001</v>
      </c>
      <c r="E6" s="3">
        <v>17.225000000000001</v>
      </c>
      <c r="F6" s="3">
        <v>215.2</v>
      </c>
      <c r="G6" s="3">
        <v>17.297999999999998</v>
      </c>
      <c r="H6" s="3">
        <f t="shared" si="0"/>
        <v>217.16200000000001</v>
      </c>
      <c r="I6" s="3">
        <v>234.46</v>
      </c>
      <c r="J6" s="2">
        <v>7.1951000000000001E-2</v>
      </c>
      <c r="K6" s="2">
        <f t="shared" si="1"/>
        <v>0.87992899999999996</v>
      </c>
      <c r="L6" s="2">
        <v>0.95187999999999995</v>
      </c>
    </row>
    <row r="7" spans="1:13" x14ac:dyDescent="0.2">
      <c r="A7" s="1">
        <v>120</v>
      </c>
      <c r="B7" s="3">
        <v>-22.31</v>
      </c>
      <c r="C7" s="4">
        <v>7.3244E-4</v>
      </c>
      <c r="D7" s="2">
        <v>0.16214000000000001</v>
      </c>
      <c r="E7" s="3">
        <v>22.419</v>
      </c>
      <c r="F7" s="3">
        <v>217.52</v>
      </c>
      <c r="G7" s="3">
        <v>22.507000000000001</v>
      </c>
      <c r="H7" s="3">
        <f t="shared" si="0"/>
        <v>214.47299999999998</v>
      </c>
      <c r="I7" s="3">
        <v>236.98</v>
      </c>
      <c r="J7" s="2">
        <v>9.2827999999999994E-2</v>
      </c>
      <c r="K7" s="2">
        <f t="shared" si="1"/>
        <v>0.85501199999999999</v>
      </c>
      <c r="L7" s="2">
        <v>0.94784000000000002</v>
      </c>
    </row>
    <row r="8" spans="1:13" x14ac:dyDescent="0.2">
      <c r="A8" s="1">
        <v>140</v>
      </c>
      <c r="B8" s="3">
        <v>-18.760000000000002</v>
      </c>
      <c r="C8" s="4">
        <v>7.383E-4</v>
      </c>
      <c r="D8" s="2">
        <v>0.14015</v>
      </c>
      <c r="E8" s="3">
        <v>26.995999999999999</v>
      </c>
      <c r="F8" s="3">
        <v>219.56</v>
      </c>
      <c r="G8" s="3">
        <v>27.1</v>
      </c>
      <c r="H8" s="3">
        <f t="shared" si="0"/>
        <v>212.08</v>
      </c>
      <c r="I8" s="3">
        <v>239.18</v>
      </c>
      <c r="J8" s="2">
        <v>0.11094999999999999</v>
      </c>
      <c r="K8" s="2">
        <f t="shared" si="1"/>
        <v>0.83367000000000002</v>
      </c>
      <c r="L8" s="2">
        <v>0.94462000000000002</v>
      </c>
    </row>
    <row r="9" spans="1:13" x14ac:dyDescent="0.2">
      <c r="A9" s="1">
        <v>160</v>
      </c>
      <c r="B9" s="3">
        <v>-15.587999999999999</v>
      </c>
      <c r="C9" s="4">
        <v>7.4368000000000004E-4</v>
      </c>
      <c r="D9" s="2">
        <v>0.12349</v>
      </c>
      <c r="E9" s="3">
        <v>31.106999999999999</v>
      </c>
      <c r="F9" s="3">
        <v>221.37</v>
      </c>
      <c r="G9" s="3">
        <v>31.225999999999999</v>
      </c>
      <c r="H9" s="3">
        <f t="shared" si="0"/>
        <v>209.89400000000001</v>
      </c>
      <c r="I9" s="3">
        <v>241.12</v>
      </c>
      <c r="J9" s="2">
        <v>0.12701000000000001</v>
      </c>
      <c r="K9" s="2">
        <f t="shared" si="1"/>
        <v>0.81495000000000006</v>
      </c>
      <c r="L9" s="2">
        <v>0.94196000000000002</v>
      </c>
    </row>
    <row r="10" spans="1:13" x14ac:dyDescent="0.2">
      <c r="A10" s="1">
        <v>180</v>
      </c>
      <c r="B10" s="3">
        <v>-12.712</v>
      </c>
      <c r="C10" s="4">
        <v>7.4868000000000005E-4</v>
      </c>
      <c r="D10" s="2">
        <v>0.11042</v>
      </c>
      <c r="E10" s="3">
        <v>34.851999999999997</v>
      </c>
      <c r="F10" s="3">
        <v>223</v>
      </c>
      <c r="G10" s="3">
        <v>34.987000000000002</v>
      </c>
      <c r="H10" s="3">
        <f t="shared" si="0"/>
        <v>207.893</v>
      </c>
      <c r="I10" s="3">
        <v>242.88</v>
      </c>
      <c r="J10" s="2">
        <v>0.14147999999999999</v>
      </c>
      <c r="K10" s="2">
        <f t="shared" si="1"/>
        <v>0.79824000000000006</v>
      </c>
      <c r="L10" s="2">
        <v>0.93972</v>
      </c>
    </row>
    <row r="11" spans="1:13" x14ac:dyDescent="0.2">
      <c r="A11" s="1">
        <v>200</v>
      </c>
      <c r="B11" s="3">
        <v>-10.076000000000001</v>
      </c>
      <c r="C11" s="4">
        <v>7.5336999999999995E-4</v>
      </c>
      <c r="D11" s="2">
        <v>9.9876999999999994E-2</v>
      </c>
      <c r="E11" s="3">
        <v>38.301000000000002</v>
      </c>
      <c r="F11" s="3">
        <v>224.5</v>
      </c>
      <c r="G11" s="3">
        <v>38.451999999999998</v>
      </c>
      <c r="H11" s="3">
        <f t="shared" si="0"/>
        <v>206.018</v>
      </c>
      <c r="I11" s="3">
        <v>244.47</v>
      </c>
      <c r="J11" s="2">
        <v>0.15465999999999999</v>
      </c>
      <c r="K11" s="2">
        <f t="shared" si="1"/>
        <v>0.78312999999999999</v>
      </c>
      <c r="L11" s="2">
        <v>0.93779000000000001</v>
      </c>
    </row>
    <row r="12" spans="1:13" x14ac:dyDescent="0.2">
      <c r="A12" s="1">
        <v>220</v>
      </c>
      <c r="B12" s="3">
        <v>-7.6376999999999997</v>
      </c>
      <c r="C12" s="4">
        <v>7.5779999999999999E-4</v>
      </c>
      <c r="D12" s="2">
        <v>9.1190999999999994E-2</v>
      </c>
      <c r="E12" s="3">
        <v>41.506</v>
      </c>
      <c r="F12" s="3">
        <v>225.88</v>
      </c>
      <c r="G12" s="3">
        <v>41.671999999999997</v>
      </c>
      <c r="H12" s="3">
        <f t="shared" si="0"/>
        <v>204.268</v>
      </c>
      <c r="I12" s="3">
        <v>245.94</v>
      </c>
      <c r="J12" s="2">
        <v>0.16678000000000001</v>
      </c>
      <c r="K12" s="2">
        <f t="shared" si="1"/>
        <v>0.76933999999999991</v>
      </c>
      <c r="L12" s="2">
        <v>0.93611999999999995</v>
      </c>
    </row>
    <row r="13" spans="1:13" x14ac:dyDescent="0.2">
      <c r="A13" s="1">
        <v>240</v>
      </c>
      <c r="B13" s="3">
        <v>-5.3653000000000004</v>
      </c>
      <c r="C13" s="4">
        <v>7.6201999999999997E-4</v>
      </c>
      <c r="D13" s="2">
        <v>8.3905999999999994E-2</v>
      </c>
      <c r="E13" s="3">
        <v>44.503</v>
      </c>
      <c r="F13" s="3">
        <v>227.16</v>
      </c>
      <c r="G13" s="3">
        <v>44.686</v>
      </c>
      <c r="H13" s="3">
        <f t="shared" si="0"/>
        <v>202.614</v>
      </c>
      <c r="I13" s="3">
        <v>247.3</v>
      </c>
      <c r="J13" s="2">
        <v>0.17802999999999999</v>
      </c>
      <c r="K13" s="2">
        <f t="shared" si="1"/>
        <v>0.75661999999999996</v>
      </c>
      <c r="L13" s="2">
        <v>0.93464999999999998</v>
      </c>
    </row>
    <row r="14" spans="1:13" x14ac:dyDescent="0.2">
      <c r="A14" s="1">
        <v>260</v>
      </c>
      <c r="B14" s="3">
        <v>-3.2349999999999999</v>
      </c>
      <c r="C14" s="4">
        <v>7.6606000000000005E-4</v>
      </c>
      <c r="D14" s="2">
        <v>7.7703999999999995E-2</v>
      </c>
      <c r="E14" s="3">
        <v>47.325000000000003</v>
      </c>
      <c r="F14" s="3">
        <v>228.36</v>
      </c>
      <c r="G14" s="3">
        <v>47.524000000000001</v>
      </c>
      <c r="H14" s="3">
        <f t="shared" si="0"/>
        <v>201.036</v>
      </c>
      <c r="I14" s="3">
        <v>248.56</v>
      </c>
      <c r="J14" s="2">
        <v>0.18853</v>
      </c>
      <c r="K14" s="2">
        <f t="shared" si="1"/>
        <v>0.74480999999999997</v>
      </c>
      <c r="L14" s="2">
        <v>0.93333999999999995</v>
      </c>
    </row>
    <row r="15" spans="1:13" x14ac:dyDescent="0.2">
      <c r="A15" s="1">
        <v>280</v>
      </c>
      <c r="B15" s="3">
        <v>-1.2277</v>
      </c>
      <c r="C15" s="4">
        <v>7.6993000000000005E-4</v>
      </c>
      <c r="D15" s="2">
        <v>7.2359999999999994E-2</v>
      </c>
      <c r="E15" s="3">
        <v>49.993000000000002</v>
      </c>
      <c r="F15" s="3">
        <v>229.48</v>
      </c>
      <c r="G15" s="3">
        <v>50.209000000000003</v>
      </c>
      <c r="H15" s="3">
        <f t="shared" si="0"/>
        <v>199.53100000000001</v>
      </c>
      <c r="I15" s="3">
        <v>249.74</v>
      </c>
      <c r="J15" s="2">
        <v>0.19838</v>
      </c>
      <c r="K15" s="2">
        <f t="shared" si="1"/>
        <v>0.73379000000000005</v>
      </c>
      <c r="L15" s="2">
        <v>0.93217000000000005</v>
      </c>
    </row>
    <row r="16" spans="1:13" x14ac:dyDescent="0.2">
      <c r="A16" s="1">
        <v>300</v>
      </c>
      <c r="B16" s="3">
        <v>0.67205999999999999</v>
      </c>
      <c r="C16" s="4">
        <v>7.7366000000000002E-4</v>
      </c>
      <c r="D16" s="2">
        <v>6.7704E-2</v>
      </c>
      <c r="E16" s="3">
        <v>52.527000000000001</v>
      </c>
      <c r="F16" s="3">
        <v>230.54</v>
      </c>
      <c r="G16" s="3">
        <v>52.759</v>
      </c>
      <c r="H16" s="3">
        <f t="shared" si="0"/>
        <v>198.09100000000001</v>
      </c>
      <c r="I16" s="3">
        <v>250.85</v>
      </c>
      <c r="J16" s="2">
        <v>0.20766999999999999</v>
      </c>
      <c r="K16" s="2">
        <f t="shared" si="1"/>
        <v>0.72343000000000002</v>
      </c>
      <c r="L16" s="2">
        <v>0.93110000000000004</v>
      </c>
    </row>
    <row r="17" spans="1:12" x14ac:dyDescent="0.2">
      <c r="A17" s="1">
        <v>320</v>
      </c>
      <c r="B17" s="3">
        <v>2.4767999999999999</v>
      </c>
      <c r="C17" s="4">
        <v>7.7727000000000004E-4</v>
      </c>
      <c r="D17" s="2">
        <v>6.3611000000000001E-2</v>
      </c>
      <c r="E17" s="3">
        <v>54.942999999999998</v>
      </c>
      <c r="F17" s="3">
        <v>231.54</v>
      </c>
      <c r="G17" s="3">
        <v>55.192</v>
      </c>
      <c r="H17" s="3">
        <f t="shared" si="0"/>
        <v>196.708</v>
      </c>
      <c r="I17" s="3">
        <v>251.9</v>
      </c>
      <c r="J17" s="2">
        <v>0.21647</v>
      </c>
      <c r="K17" s="2">
        <f t="shared" si="1"/>
        <v>0.71367000000000003</v>
      </c>
      <c r="L17" s="2">
        <v>0.93013999999999997</v>
      </c>
    </row>
    <row r="18" spans="1:12" x14ac:dyDescent="0.2">
      <c r="A18" s="1">
        <v>340</v>
      </c>
      <c r="B18" s="3">
        <v>4.1969000000000003</v>
      </c>
      <c r="C18" s="4">
        <v>7.8076999999999997E-4</v>
      </c>
      <c r="D18" s="2">
        <v>5.9983000000000002E-2</v>
      </c>
      <c r="E18" s="3">
        <v>57.253</v>
      </c>
      <c r="F18" s="3">
        <v>232.49</v>
      </c>
      <c r="G18" s="3">
        <v>57.518999999999998</v>
      </c>
      <c r="H18" s="3">
        <f t="shared" si="0"/>
        <v>195.37099999999998</v>
      </c>
      <c r="I18" s="3">
        <v>252.89</v>
      </c>
      <c r="J18" s="2">
        <v>0.22483</v>
      </c>
      <c r="K18" s="2">
        <f t="shared" si="1"/>
        <v>0.70442000000000005</v>
      </c>
      <c r="L18" s="2">
        <v>0.92925000000000002</v>
      </c>
    </row>
    <row r="19" spans="1:12" x14ac:dyDescent="0.2">
      <c r="A19" s="1">
        <v>360</v>
      </c>
      <c r="B19" s="3">
        <v>5.8411999999999997</v>
      </c>
      <c r="C19" s="4">
        <v>7.8417999999999999E-4</v>
      </c>
      <c r="D19" s="2">
        <v>5.6744000000000003E-2</v>
      </c>
      <c r="E19" s="3">
        <v>59.469000000000001</v>
      </c>
      <c r="F19" s="3">
        <v>233.4</v>
      </c>
      <c r="G19" s="3">
        <v>59.750999999999998</v>
      </c>
      <c r="H19" s="3">
        <f t="shared" si="0"/>
        <v>194.07900000000001</v>
      </c>
      <c r="I19" s="3">
        <v>253.83</v>
      </c>
      <c r="J19" s="2">
        <v>0.23280000000000001</v>
      </c>
      <c r="K19" s="2">
        <f t="shared" si="1"/>
        <v>0.69564000000000004</v>
      </c>
      <c r="L19" s="2">
        <v>0.92844000000000004</v>
      </c>
    </row>
    <row r="20" spans="1:12" x14ac:dyDescent="0.2">
      <c r="A20" s="1">
        <v>400</v>
      </c>
      <c r="B20" s="3">
        <v>8.9306000000000001</v>
      </c>
      <c r="C20" s="4">
        <v>7.9073000000000001E-4</v>
      </c>
      <c r="D20" s="2">
        <v>5.1207000000000003E-2</v>
      </c>
      <c r="E20" s="3">
        <v>63.651000000000003</v>
      </c>
      <c r="F20" s="3">
        <v>235.09</v>
      </c>
      <c r="G20" s="3">
        <v>63.966999999999999</v>
      </c>
      <c r="H20" s="3">
        <f t="shared" si="0"/>
        <v>191.613</v>
      </c>
      <c r="I20" s="3">
        <v>255.58</v>
      </c>
      <c r="J20" s="2">
        <v>0.24771000000000001</v>
      </c>
      <c r="K20" s="2">
        <f t="shared" si="1"/>
        <v>0.67927000000000004</v>
      </c>
      <c r="L20" s="2">
        <v>0.92698000000000003</v>
      </c>
    </row>
    <row r="21" spans="1:12" x14ac:dyDescent="0.2">
      <c r="A21" s="1">
        <v>500</v>
      </c>
      <c r="B21" s="3">
        <v>15.734999999999999</v>
      </c>
      <c r="C21" s="4">
        <v>8.0595000000000005E-4</v>
      </c>
      <c r="D21" s="2">
        <v>4.1123E-2</v>
      </c>
      <c r="E21" s="3">
        <v>72.954999999999998</v>
      </c>
      <c r="F21" s="3">
        <v>238.77</v>
      </c>
      <c r="G21" s="3">
        <v>73.358000000000004</v>
      </c>
      <c r="H21" s="3">
        <f t="shared" si="0"/>
        <v>185.97199999999998</v>
      </c>
      <c r="I21" s="3">
        <v>259.33</v>
      </c>
      <c r="J21" s="2">
        <v>0.28033000000000002</v>
      </c>
      <c r="K21" s="2">
        <f t="shared" si="1"/>
        <v>0.64375000000000004</v>
      </c>
      <c r="L21" s="2">
        <v>0.92408000000000001</v>
      </c>
    </row>
    <row r="22" spans="1:12" x14ac:dyDescent="0.2">
      <c r="A22" s="1">
        <v>600</v>
      </c>
      <c r="B22" s="3">
        <v>21.571999999999999</v>
      </c>
      <c r="C22" s="4">
        <v>8.1997999999999999E-4</v>
      </c>
      <c r="D22" s="2">
        <v>3.4299999999999997E-2</v>
      </c>
      <c r="E22" s="3">
        <v>81.046000000000006</v>
      </c>
      <c r="F22" s="3">
        <v>241.85</v>
      </c>
      <c r="G22" s="3">
        <v>81.537999999999997</v>
      </c>
      <c r="H22" s="3">
        <f t="shared" si="0"/>
        <v>180.892</v>
      </c>
      <c r="I22" s="3">
        <v>262.43</v>
      </c>
      <c r="J22" s="2">
        <v>0.30808999999999997</v>
      </c>
      <c r="K22" s="2">
        <f t="shared" si="1"/>
        <v>0.61375999999999997</v>
      </c>
      <c r="L22" s="2">
        <v>0.92184999999999995</v>
      </c>
    </row>
    <row r="23" spans="1:12" x14ac:dyDescent="0.2">
      <c r="A23" s="1">
        <v>700</v>
      </c>
      <c r="B23" s="3">
        <v>26.713000000000001</v>
      </c>
      <c r="C23" s="4">
        <v>8.3319999999999998E-4</v>
      </c>
      <c r="D23" s="2">
        <v>2.9364999999999999E-2</v>
      </c>
      <c r="E23" s="3">
        <v>88.266000000000005</v>
      </c>
      <c r="F23" s="3">
        <v>244.5</v>
      </c>
      <c r="G23" s="3">
        <v>88.849000000000004</v>
      </c>
      <c r="H23" s="3">
        <f t="shared" si="0"/>
        <v>176.20100000000002</v>
      </c>
      <c r="I23" s="3">
        <v>265.05</v>
      </c>
      <c r="J23" s="2">
        <v>0.33239999999999997</v>
      </c>
      <c r="K23" s="2">
        <f t="shared" si="1"/>
        <v>0.58760999999999997</v>
      </c>
      <c r="L23" s="2">
        <v>0.92000999999999999</v>
      </c>
    </row>
    <row r="24" spans="1:12" x14ac:dyDescent="0.2">
      <c r="A24" s="1">
        <v>800</v>
      </c>
      <c r="B24" s="3">
        <v>31.327000000000002</v>
      </c>
      <c r="C24" s="4">
        <v>8.4584999999999999E-4</v>
      </c>
      <c r="D24" s="2">
        <v>2.5624999999999998E-2</v>
      </c>
      <c r="E24" s="3">
        <v>94.825000000000003</v>
      </c>
      <c r="F24" s="3">
        <v>246.82</v>
      </c>
      <c r="G24" s="3">
        <v>95.501000000000005</v>
      </c>
      <c r="H24" s="3">
        <f t="shared" si="0"/>
        <v>171.81899999999999</v>
      </c>
      <c r="I24" s="3">
        <v>267.32</v>
      </c>
      <c r="J24" s="2">
        <v>0.35414000000000001</v>
      </c>
      <c r="K24" s="2">
        <f t="shared" si="1"/>
        <v>0.56428999999999996</v>
      </c>
      <c r="L24" s="2">
        <v>0.91842999999999997</v>
      </c>
    </row>
    <row r="25" spans="1:12" x14ac:dyDescent="0.2">
      <c r="A25" s="1">
        <v>900</v>
      </c>
      <c r="B25" s="3">
        <v>35.526000000000003</v>
      </c>
      <c r="C25" s="4">
        <v>8.5811000000000004E-4</v>
      </c>
      <c r="D25" s="2">
        <v>2.2686999999999999E-2</v>
      </c>
      <c r="E25" s="3">
        <v>100.86</v>
      </c>
      <c r="F25" s="3">
        <v>248.87</v>
      </c>
      <c r="G25" s="3">
        <v>101.64</v>
      </c>
      <c r="H25" s="3">
        <f t="shared" si="0"/>
        <v>167.65000000000003</v>
      </c>
      <c r="I25" s="3">
        <v>269.29000000000002</v>
      </c>
      <c r="J25" s="2">
        <v>0.37386999999999998</v>
      </c>
      <c r="K25" s="2">
        <f t="shared" si="1"/>
        <v>0.54313000000000011</v>
      </c>
      <c r="L25" s="2">
        <v>0.91700000000000004</v>
      </c>
    </row>
    <row r="26" spans="1:12" x14ac:dyDescent="0.2">
      <c r="A26" s="1">
        <v>1000</v>
      </c>
      <c r="B26" s="3">
        <v>39.387999999999998</v>
      </c>
      <c r="C26" s="4">
        <v>8.7007000000000002E-4</v>
      </c>
      <c r="D26" s="2">
        <v>2.0316000000000001E-2</v>
      </c>
      <c r="E26" s="3">
        <v>106.48</v>
      </c>
      <c r="F26" s="3">
        <v>250.7</v>
      </c>
      <c r="G26" s="3">
        <v>107.35</v>
      </c>
      <c r="H26" s="3">
        <f t="shared" si="0"/>
        <v>163.66999999999999</v>
      </c>
      <c r="I26" s="3">
        <v>271.02</v>
      </c>
      <c r="J26" s="2">
        <v>0.39199000000000001</v>
      </c>
      <c r="K26" s="2">
        <f t="shared" si="1"/>
        <v>0.52367000000000008</v>
      </c>
      <c r="L26" s="2">
        <v>0.91566000000000003</v>
      </c>
    </row>
    <row r="27" spans="1:12" x14ac:dyDescent="0.2">
      <c r="A27" s="1">
        <v>1200</v>
      </c>
      <c r="B27" s="3">
        <v>46.314999999999998</v>
      </c>
      <c r="C27" s="4">
        <v>8.9351000000000003E-4</v>
      </c>
      <c r="D27" s="2">
        <v>1.6718E-2</v>
      </c>
      <c r="E27" s="3">
        <v>116.73</v>
      </c>
      <c r="F27" s="3">
        <v>253.84</v>
      </c>
      <c r="G27" s="3">
        <v>117.8</v>
      </c>
      <c r="H27" s="3">
        <f t="shared" si="0"/>
        <v>156.09999999999997</v>
      </c>
      <c r="I27" s="3">
        <v>273.89999999999998</v>
      </c>
      <c r="J27" s="2">
        <v>0.42451</v>
      </c>
      <c r="K27" s="2">
        <f t="shared" si="1"/>
        <v>0.48861000000000004</v>
      </c>
      <c r="L27" s="2">
        <v>0.91312000000000004</v>
      </c>
    </row>
    <row r="28" spans="1:12" x14ac:dyDescent="0.2">
      <c r="A28" s="1">
        <v>1400</v>
      </c>
      <c r="B28" s="3">
        <v>52.421999999999997</v>
      </c>
      <c r="C28" s="4">
        <v>9.1671000000000005E-4</v>
      </c>
      <c r="D28" s="2">
        <v>1.4109999999999999E-2</v>
      </c>
      <c r="E28" s="3">
        <v>125.97</v>
      </c>
      <c r="F28" s="3">
        <v>256.39999999999998</v>
      </c>
      <c r="G28" s="3">
        <v>127.26</v>
      </c>
      <c r="H28" s="3">
        <f t="shared" si="0"/>
        <v>148.88999999999999</v>
      </c>
      <c r="I28" s="3">
        <v>276.14999999999998</v>
      </c>
      <c r="J28" s="2">
        <v>0.45326</v>
      </c>
      <c r="K28" s="2">
        <f t="shared" si="1"/>
        <v>0.45733000000000001</v>
      </c>
      <c r="L28" s="2">
        <v>0.91059000000000001</v>
      </c>
    </row>
    <row r="29" spans="1:12" x14ac:dyDescent="0.2">
      <c r="A29" s="1">
        <v>1600</v>
      </c>
      <c r="B29" s="3">
        <v>57.905999999999999</v>
      </c>
      <c r="C29" s="4">
        <v>9.4010000000000003E-4</v>
      </c>
      <c r="D29" s="2">
        <v>1.2126E-2</v>
      </c>
      <c r="E29" s="3">
        <v>134.47</v>
      </c>
      <c r="F29" s="3">
        <v>258.5</v>
      </c>
      <c r="G29" s="3">
        <v>135.97</v>
      </c>
      <c r="H29" s="3">
        <f t="shared" si="0"/>
        <v>141.92999999999998</v>
      </c>
      <c r="I29" s="3">
        <v>277.89999999999998</v>
      </c>
      <c r="J29" s="2">
        <v>0.47922999999999999</v>
      </c>
      <c r="K29" s="2">
        <f t="shared" si="1"/>
        <v>0.42872000000000005</v>
      </c>
      <c r="L29" s="2">
        <v>0.90795000000000003</v>
      </c>
    </row>
    <row r="30" spans="1:12" x14ac:dyDescent="0.2">
      <c r="A30" s="1">
        <v>1800</v>
      </c>
      <c r="B30" s="3">
        <v>62.895000000000003</v>
      </c>
      <c r="C30" s="4">
        <v>9.6400000000000001E-4</v>
      </c>
      <c r="D30" s="2">
        <v>1.0562E-2</v>
      </c>
      <c r="E30" s="3">
        <v>142.38</v>
      </c>
      <c r="F30" s="3">
        <v>260.2</v>
      </c>
      <c r="G30" s="3">
        <v>144.11000000000001</v>
      </c>
      <c r="H30" s="3">
        <f t="shared" si="0"/>
        <v>135.09999999999997</v>
      </c>
      <c r="I30" s="3">
        <v>279.20999999999998</v>
      </c>
      <c r="J30" s="2">
        <v>0.50307000000000002</v>
      </c>
      <c r="K30" s="2">
        <f t="shared" si="1"/>
        <v>0.40203</v>
      </c>
      <c r="L30" s="2">
        <v>0.90510000000000002</v>
      </c>
    </row>
    <row r="31" spans="1:12" x14ac:dyDescent="0.2">
      <c r="A31" s="1">
        <v>2000</v>
      </c>
      <c r="B31" s="3">
        <v>67.480999999999995</v>
      </c>
      <c r="C31" s="4">
        <v>9.8876999999999993E-4</v>
      </c>
      <c r="D31" s="2">
        <v>9.2914999999999994E-3</v>
      </c>
      <c r="E31" s="3">
        <v>149.83000000000001</v>
      </c>
      <c r="F31" s="3">
        <v>261.55</v>
      </c>
      <c r="G31" s="3">
        <v>151.81</v>
      </c>
      <c r="H31" s="3">
        <f t="shared" si="0"/>
        <v>128.32999999999998</v>
      </c>
      <c r="I31" s="3">
        <v>280.14</v>
      </c>
      <c r="J31" s="2">
        <v>0.52524000000000004</v>
      </c>
      <c r="K31" s="2">
        <f t="shared" si="1"/>
        <v>0.37673999999999996</v>
      </c>
      <c r="L31" s="2">
        <v>0.90198</v>
      </c>
    </row>
    <row r="32" spans="1:12" x14ac:dyDescent="0.2">
      <c r="A32" s="1">
        <v>2500</v>
      </c>
      <c r="B32" s="3">
        <v>77.576999999999998</v>
      </c>
      <c r="C32" s="4">
        <v>1.0568999999999999E-3</v>
      </c>
      <c r="D32" s="2">
        <v>6.9402999999999999E-3</v>
      </c>
      <c r="E32" s="3">
        <v>167.06</v>
      </c>
      <c r="F32" s="3">
        <v>263.51</v>
      </c>
      <c r="G32" s="3">
        <v>169.7</v>
      </c>
      <c r="H32" s="3">
        <f t="shared" si="0"/>
        <v>111.16000000000003</v>
      </c>
      <c r="I32" s="3">
        <v>280.86</v>
      </c>
      <c r="J32" s="2">
        <v>0.57550999999999997</v>
      </c>
      <c r="K32" s="2">
        <f t="shared" si="1"/>
        <v>0.31695000000000007</v>
      </c>
      <c r="L32" s="2">
        <v>0.89246000000000003</v>
      </c>
    </row>
    <row r="33" spans="1:12" x14ac:dyDescent="0.2">
      <c r="A33" s="1">
        <v>3000</v>
      </c>
      <c r="B33" s="3">
        <v>86.203000000000003</v>
      </c>
      <c r="C33" s="4">
        <v>1.1413E-3</v>
      </c>
      <c r="D33" s="2">
        <v>5.2813000000000001E-3</v>
      </c>
      <c r="E33" s="3">
        <v>183.14</v>
      </c>
      <c r="F33" s="3">
        <v>263.35000000000002</v>
      </c>
      <c r="G33" s="3">
        <v>186.56</v>
      </c>
      <c r="H33" s="3">
        <f t="shared" si="0"/>
        <v>92.63</v>
      </c>
      <c r="I33" s="3">
        <v>279.19</v>
      </c>
      <c r="J33" s="2">
        <v>0.62144999999999995</v>
      </c>
      <c r="K33" s="2">
        <f t="shared" si="1"/>
        <v>0.25778000000000001</v>
      </c>
      <c r="L33" s="2">
        <v>0.87922999999999996</v>
      </c>
    </row>
    <row r="35" spans="1:12" x14ac:dyDescent="0.2">
      <c r="B35" s="3" t="s">
        <v>13</v>
      </c>
      <c r="C35" s="1"/>
      <c r="D35" s="1"/>
      <c r="E35" s="5" t="s">
        <v>12</v>
      </c>
      <c r="F35" s="1"/>
      <c r="G35" s="1"/>
      <c r="H35" s="1" t="s">
        <v>11</v>
      </c>
      <c r="I35" s="1"/>
      <c r="J35" s="1"/>
      <c r="K35" s="1"/>
      <c r="L35" s="1"/>
    </row>
  </sheetData>
  <hyperlinks>
    <hyperlink ref="E35" r:id="rId1" xr:uid="{D558F2B6-8C92-42D3-88E1-F61AD22ED15D}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4</vt:i4>
      </vt:variant>
    </vt:vector>
  </HeadingPairs>
  <TitlesOfParts>
    <vt:vector size="11" baseType="lpstr">
      <vt:lpstr>Office</vt:lpstr>
      <vt:lpstr>Thermodynamics</vt:lpstr>
      <vt:lpstr>Costs</vt:lpstr>
      <vt:lpstr>Foglio7</vt:lpstr>
      <vt:lpstr>Electricity Prices</vt:lpstr>
      <vt:lpstr>Temp_Sat</vt:lpstr>
      <vt:lpstr>Press_Sat</vt:lpstr>
      <vt:lpstr>area_evap</vt:lpstr>
      <vt:lpstr>eff_pump</vt:lpstr>
      <vt:lpstr>Power_pump</vt:lpstr>
      <vt:lpstr>vol_stg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Pierfrancesco Losi</dc:creator>
  <cp:lastModifiedBy>Pierfrancesco Losi</cp:lastModifiedBy>
  <dcterms:created xsi:type="dcterms:W3CDTF">2022-11-02T10:38:41Z</dcterms:created>
  <dcterms:modified xsi:type="dcterms:W3CDTF">2022-11-29T17:40:09Z</dcterms:modified>
</cp:coreProperties>
</file>