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esktop\Bourse\"/>
    </mc:Choice>
  </mc:AlternateContent>
  <xr:revisionPtr revIDLastSave="0" documentId="13_ncr:1_{221B4019-C45C-4A9A-A790-584C011A7FBA}" xr6:coauthVersionLast="45" xr6:coauthVersionMax="45" xr10:uidLastSave="{00000000-0000-0000-0000-000000000000}"/>
  <bookViews>
    <workbookView xWindow="-108" yWindow="-108" windowWidth="23256" windowHeight="12576" xr2:uid="{CC01DE24-C633-F348-A512-0DCD6ED2BAA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4" i="1"/>
  <c r="G7" i="1"/>
  <c r="G31" i="1"/>
  <c r="B17" i="1"/>
  <c r="G30" i="1"/>
  <c r="B16" i="1"/>
  <c r="G29" i="1"/>
  <c r="G16" i="1"/>
  <c r="G28" i="1"/>
  <c r="B15" i="1"/>
  <c r="B13" i="1"/>
  <c r="G25" i="1"/>
  <c r="G13" i="1"/>
  <c r="G23" i="1"/>
  <c r="G12" i="1"/>
  <c r="B14" i="1"/>
  <c r="G15" i="1"/>
  <c r="B10" i="1"/>
  <c r="G6" i="1"/>
  <c r="G5" i="1"/>
  <c r="G3" i="1" l="1"/>
  <c r="G9" i="1" s="1"/>
  <c r="G24" i="1"/>
  <c r="G32" i="1" s="1"/>
</calcChain>
</file>

<file path=xl/sharedStrings.xml><?xml version="1.0" encoding="utf-8"?>
<sst xmlns="http://schemas.openxmlformats.org/spreadsheetml/2006/main" count="71" uniqueCount="60">
  <si>
    <t>Nombre coudes</t>
  </si>
  <si>
    <t>en U</t>
  </si>
  <si>
    <t>Diamètre</t>
  </si>
  <si>
    <t>Tableau gris</t>
  </si>
  <si>
    <t>m</t>
  </si>
  <si>
    <t xml:space="preserve">Diamètre d'entrée </t>
  </si>
  <si>
    <t>Valeurs</t>
  </si>
  <si>
    <t>Unité (m)</t>
  </si>
  <si>
    <t>Longueur Tube</t>
  </si>
  <si>
    <t>ΔP sing</t>
  </si>
  <si>
    <t>Pa</t>
  </si>
  <si>
    <t>PAC</t>
  </si>
  <si>
    <t xml:space="preserve">Nombre Vannes </t>
  </si>
  <si>
    <t>ΔP reg</t>
  </si>
  <si>
    <t>Tuyeaux</t>
  </si>
  <si>
    <t>Débit Q</t>
  </si>
  <si>
    <t>L/s</t>
  </si>
  <si>
    <t xml:space="preserve">Coeff. De concentration pour des coudes </t>
  </si>
  <si>
    <t>Broyeur</t>
  </si>
  <si>
    <t>m^3/s</t>
  </si>
  <si>
    <t>Nombre de Darcy λ (laminaire)</t>
  </si>
  <si>
    <t>Echangeur</t>
  </si>
  <si>
    <t xml:space="preserve">Vitesse Moyenne U </t>
  </si>
  <si>
    <t>m/s</t>
  </si>
  <si>
    <t>Nombre de Darcy λ (lisse)</t>
  </si>
  <si>
    <t>Pompes</t>
  </si>
  <si>
    <t>Masse volumique EAU ρ(eau)</t>
  </si>
  <si>
    <t>kg/m^3</t>
  </si>
  <si>
    <t>Nombre de Reynolds Re</t>
  </si>
  <si>
    <t>Coefficient de viscosité μ(eau)</t>
  </si>
  <si>
    <t>P.a.s</t>
  </si>
  <si>
    <t>Epsilon Ε</t>
  </si>
  <si>
    <t>Angle du coude en U α</t>
  </si>
  <si>
    <t xml:space="preserve">degré </t>
  </si>
  <si>
    <t xml:space="preserve">Pertes de Charges Totales Singulières </t>
  </si>
  <si>
    <t>Coeff. Pertes de Charges U à 180°</t>
  </si>
  <si>
    <t xml:space="preserve">Constante gravitationnelle </t>
  </si>
  <si>
    <t>m/s2</t>
  </si>
  <si>
    <t xml:space="preserve">Circuit eaux-usées : </t>
  </si>
  <si>
    <t>Perte de charge Pa</t>
  </si>
  <si>
    <t>Coudes (3)</t>
  </si>
  <si>
    <t xml:space="preserve">Δh Retrecissement Broyeur -&gt; Pompe </t>
  </si>
  <si>
    <t xml:space="preserve">Vanne </t>
  </si>
  <si>
    <t>Δh Agrendissement Pompe -&gt; Tuyaux</t>
  </si>
  <si>
    <t>Tuyaux (8 mètres)</t>
  </si>
  <si>
    <t xml:space="preserve">Δh Retrecissement Tuyaux -&gt; Pompe </t>
  </si>
  <si>
    <t xml:space="preserve">Retrecissement Broyeur -&gt; Pompe </t>
  </si>
  <si>
    <t>Δh Retrecissement Tuyaux -&gt; PAC</t>
  </si>
  <si>
    <t xml:space="preserve">Agrandissement Pompe -&gt; Tuyaux </t>
  </si>
  <si>
    <t>Δh Agrandissement PAC -&gt; Tuyaux</t>
  </si>
  <si>
    <t>Total</t>
  </si>
  <si>
    <t xml:space="preserve">Circuit froid : </t>
  </si>
  <si>
    <t>Coudes (7)</t>
  </si>
  <si>
    <t>Vannes (2)</t>
  </si>
  <si>
    <t xml:space="preserve">ΔP PAC </t>
  </si>
  <si>
    <t xml:space="preserve">ΔP Echangeur </t>
  </si>
  <si>
    <t>Retrecissement Tuyaux -&gt; Pompe</t>
  </si>
  <si>
    <t xml:space="preserve">Retrecissement Tuyaux -&gt; PAC </t>
  </si>
  <si>
    <t xml:space="preserve">Agrandissement PAC -&gt; Tuyaux 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</si>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</sst>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charset val="1"/>
    </font>
    <font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B08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2" applyBorder="1"/>
    <xf numFmtId="0" fontId="1" fillId="2" borderId="1" xfId="1" applyFont="1" applyBorder="1"/>
    <xf numFmtId="0" fontId="0" fillId="4" borderId="2" xfId="0" applyFill="1" applyBorder="1"/>
    <xf numFmtId="0" fontId="2" fillId="4" borderId="4" xfId="0" applyFont="1" applyFill="1" applyBorder="1"/>
    <xf numFmtId="0" fontId="0" fillId="5" borderId="2" xfId="0" applyFill="1" applyBorder="1"/>
    <xf numFmtId="0" fontId="0" fillId="4" borderId="5" xfId="0" applyFill="1" applyBorder="1"/>
    <xf numFmtId="0" fontId="0" fillId="5" borderId="5" xfId="0" applyFill="1" applyBorder="1"/>
    <xf numFmtId="0" fontId="1" fillId="2" borderId="6" xfId="1" applyFont="1" applyBorder="1"/>
    <xf numFmtId="0" fontId="0" fillId="0" borderId="2" xfId="0" applyBorder="1" applyAlignment="1">
      <alignment horizontal="center"/>
    </xf>
    <xf numFmtId="0" fontId="0" fillId="6" borderId="3" xfId="0" applyFill="1" applyBorder="1"/>
    <xf numFmtId="0" fontId="0" fillId="0" borderId="6" xfId="0" quotePrefix="1" applyBorder="1"/>
    <xf numFmtId="0" fontId="0" fillId="0" borderId="3" xfId="0" applyBorder="1" applyAlignment="1">
      <alignment horizontal="center"/>
    </xf>
    <xf numFmtId="0" fontId="0" fillId="0" borderId="6" xfId="0" applyBorder="1"/>
    <xf numFmtId="0" fontId="0" fillId="5" borderId="7" xfId="0" applyFill="1" applyBorder="1"/>
    <xf numFmtId="0" fontId="0" fillId="0" borderId="2" xfId="0" applyBorder="1"/>
    <xf numFmtId="0" fontId="0" fillId="5" borderId="8" xfId="0" applyFill="1" applyBorder="1"/>
    <xf numFmtId="3" fontId="0" fillId="5" borderId="2" xfId="0" applyNumberFormat="1" applyFill="1" applyBorder="1"/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5" xfId="0" applyFill="1" applyBorder="1"/>
    <xf numFmtId="0" fontId="3" fillId="9" borderId="5" xfId="0" applyFont="1" applyFill="1" applyBorder="1"/>
    <xf numFmtId="0" fontId="3" fillId="9" borderId="2" xfId="0" applyFont="1" applyFill="1" applyBorder="1"/>
    <xf numFmtId="0" fontId="0" fillId="0" borderId="9" xfId="0" applyBorder="1"/>
    <xf numFmtId="0" fontId="4" fillId="7" borderId="1" xfId="0" applyFont="1" applyFill="1" applyBorder="1"/>
    <xf numFmtId="0" fontId="0" fillId="7" borderId="6" xfId="0" applyFill="1" applyBorder="1"/>
    <xf numFmtId="0" fontId="3" fillId="10" borderId="3" xfId="0" applyFont="1" applyFill="1" applyBorder="1"/>
    <xf numFmtId="0" fontId="4" fillId="0" borderId="2" xfId="0" quotePrefix="1" applyFont="1" applyBorder="1"/>
    <xf numFmtId="0" fontId="0" fillId="0" borderId="7" xfId="0" applyBorder="1"/>
    <xf numFmtId="0" fontId="0" fillId="9" borderId="1" xfId="0" applyFill="1" applyBorder="1"/>
    <xf numFmtId="3" fontId="0" fillId="5" borderId="1" xfId="0" applyNumberFormat="1" applyFill="1" applyBorder="1"/>
  </cellXfs>
  <cellStyles count="3">
    <cellStyle name="60 % - Accent1" xfId="1" builtinId="32"/>
    <cellStyle name="60 % - Accent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653143</xdr:colOff>
      <xdr:row>8</xdr:row>
      <xdr:rowOff>108857</xdr:rowOff>
    </xdr:from>
    <xdr:to>
      <xdr:col>15</xdr:col>
      <xdr:colOff>50266</xdr:colOff>
      <xdr:row>20</xdr:row>
      <xdr:rowOff>191781</xdr:rowOff>
    </xdr:to>
    <xdr:pic>
      <xdr:nvPicPr>
        <xdr:cNvPr id="3" name="Image 1" descr="https://media.discordapp.net/attachments/783292466009997324/783687722685431808/unknown.png">
          <a:extLst>
            <a:ext uri="{FF2B5EF4-FFF2-40B4-BE49-F238E27FC236}">
              <a16:creationId xmlns:a16="http://schemas.microsoft.com/office/drawing/2014/main" id="{A3334C8A-1B4D-47F6-A245-CCEC3E68F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1676400"/>
          <a:ext cx="7045698" cy="2483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D562B-507B-2741-8034-A77A6E3304C7}">
  <dimension ref="A1:M32"/>
  <sheetViews>
    <sheetView tabSelected="1" workbookViewId="0">
      <selection activeCell="B6" sqref="B6"/>
    </sheetView>
  </sheetViews>
  <sheetFormatPr baseColWidth="10" defaultColWidth="11" defaultRowHeight="15.6" x14ac:dyDescent="0.3"/>
  <cols>
    <col min="1" max="1" width="31.8984375" customWidth="1"/>
    <col min="6" max="6" width="35.8984375" customWidth="1"/>
    <col min="7" max="7" width="17.69921875" customWidth="1"/>
    <col min="9" max="9" width="14.5" customWidth="1"/>
    <col min="11" max="11" width="30.8984375" customWidth="1"/>
  </cols>
  <sheetData>
    <row r="1" spans="1:13" x14ac:dyDescent="0.3">
      <c r="A1" s="5" t="s">
        <v>0</v>
      </c>
      <c r="B1" s="2">
        <v>7</v>
      </c>
      <c r="C1" s="3" t="s">
        <v>1</v>
      </c>
      <c r="F1" s="4" t="s">
        <v>2</v>
      </c>
      <c r="G1" s="3" t="s">
        <v>3</v>
      </c>
      <c r="H1" s="2" t="s">
        <v>4</v>
      </c>
      <c r="K1" s="22" t="s">
        <v>5</v>
      </c>
      <c r="L1" s="3" t="s">
        <v>6</v>
      </c>
      <c r="M1" s="3" t="s">
        <v>7</v>
      </c>
    </row>
    <row r="2" spans="1:13" x14ac:dyDescent="0.3">
      <c r="A2" s="5" t="s">
        <v>8</v>
      </c>
      <c r="B2" s="2">
        <v>8</v>
      </c>
      <c r="C2" s="3" t="s">
        <v>4</v>
      </c>
      <c r="F2" s="4" t="s">
        <v>9</v>
      </c>
      <c r="G2" s="3"/>
      <c r="H2" s="2" t="s">
        <v>10</v>
      </c>
      <c r="K2" s="22" t="s">
        <v>11</v>
      </c>
      <c r="L2" s="3">
        <v>0.05</v>
      </c>
      <c r="M2" s="3" t="s">
        <v>4</v>
      </c>
    </row>
    <row r="3" spans="1:13" x14ac:dyDescent="0.3">
      <c r="A3" s="5" t="s">
        <v>12</v>
      </c>
      <c r="B3" s="2">
        <v>2</v>
      </c>
      <c r="C3" s="3"/>
      <c r="F3" s="4" t="s">
        <v>13</v>
      </c>
      <c r="G3" s="3">
        <f>(G6*B7*(0.76)^2*(B2)/(2*L3))</f>
        <v>439.71457422706067</v>
      </c>
      <c r="H3" s="2" t="s">
        <v>10</v>
      </c>
      <c r="K3" s="22" t="s">
        <v>14</v>
      </c>
      <c r="L3" s="3">
        <v>0.1</v>
      </c>
      <c r="M3" s="3" t="s">
        <v>4</v>
      </c>
    </row>
    <row r="4" spans="1:13" x14ac:dyDescent="0.3">
      <c r="A4" s="5" t="s">
        <v>15</v>
      </c>
      <c r="B4" s="2">
        <v>6</v>
      </c>
      <c r="C4" s="3" t="s">
        <v>16</v>
      </c>
      <c r="F4" s="4" t="s">
        <v>17</v>
      </c>
      <c r="G4" s="3">
        <v>2.6</v>
      </c>
      <c r="H4" s="2"/>
      <c r="K4" s="22" t="s">
        <v>18</v>
      </c>
      <c r="L4" s="3">
        <v>0.1</v>
      </c>
      <c r="M4" s="3" t="s">
        <v>4</v>
      </c>
    </row>
    <row r="5" spans="1:13" x14ac:dyDescent="0.3">
      <c r="A5" s="5"/>
      <c r="B5" s="2">
        <v>6.0000000000000001E-3</v>
      </c>
      <c r="C5" s="3" t="s">
        <v>19</v>
      </c>
      <c r="F5" s="4" t="s">
        <v>20</v>
      </c>
      <c r="G5" s="3">
        <f>64/G7</f>
        <v>8.4210526315789478E-4</v>
      </c>
      <c r="H5" s="2"/>
      <c r="K5" s="22" t="s">
        <v>21</v>
      </c>
      <c r="L5" s="3">
        <v>0.1</v>
      </c>
      <c r="M5" s="3" t="s">
        <v>4</v>
      </c>
    </row>
    <row r="6" spans="1:13" x14ac:dyDescent="0.3">
      <c r="A6" s="5" t="s">
        <v>22</v>
      </c>
      <c r="B6" s="2"/>
      <c r="C6" s="3" t="s">
        <v>23</v>
      </c>
      <c r="F6" s="4" t="s">
        <v>24</v>
      </c>
      <c r="G6" s="3">
        <f>0.316*(G7)^-0.25</f>
        <v>1.9031967374786213E-2</v>
      </c>
      <c r="H6" s="2"/>
      <c r="K6" s="22" t="s">
        <v>25</v>
      </c>
      <c r="L6" s="3">
        <v>6.5000000000000002E-2</v>
      </c>
      <c r="M6" s="3" t="s">
        <v>4</v>
      </c>
    </row>
    <row r="7" spans="1:13" x14ac:dyDescent="0.3">
      <c r="A7" s="5" t="s">
        <v>26</v>
      </c>
      <c r="B7" s="2">
        <v>1000</v>
      </c>
      <c r="C7" s="3" t="s">
        <v>27</v>
      </c>
      <c r="F7" s="4" t="s">
        <v>28</v>
      </c>
      <c r="G7" s="3">
        <f>(B7*0.76*L3)/B8</f>
        <v>76000</v>
      </c>
      <c r="H7" s="2"/>
    </row>
    <row r="8" spans="1:13" x14ac:dyDescent="0.3">
      <c r="A8" s="5" t="s">
        <v>29</v>
      </c>
      <c r="B8" s="2">
        <v>1E-3</v>
      </c>
      <c r="C8" s="3" t="s">
        <v>30</v>
      </c>
      <c r="F8" s="4" t="s">
        <v>31</v>
      </c>
      <c r="G8" s="3"/>
      <c r="H8" s="2"/>
    </row>
    <row r="9" spans="1:13" x14ac:dyDescent="0.3">
      <c r="A9" s="5" t="s">
        <v>32</v>
      </c>
      <c r="B9" s="2">
        <v>180</v>
      </c>
      <c r="C9" s="3" t="s">
        <v>33</v>
      </c>
      <c r="F9" s="4" t="s">
        <v>34</v>
      </c>
      <c r="G9" s="3">
        <f>G2+G3</f>
        <v>439.71457422706067</v>
      </c>
      <c r="H9" s="2"/>
    </row>
    <row r="10" spans="1:13" x14ac:dyDescent="0.3">
      <c r="A10" s="11" t="s">
        <v>35</v>
      </c>
      <c r="B10" s="14">
        <f>(0.13+1.85*((100/1000)/2*(4*3.14))^7/2)*(180/90)</f>
        <v>0.33126712423947252</v>
      </c>
      <c r="C10" s="16"/>
    </row>
    <row r="11" spans="1:13" x14ac:dyDescent="0.3">
      <c r="A11" s="13" t="s">
        <v>36</v>
      </c>
      <c r="B11" s="15">
        <v>9.81</v>
      </c>
      <c r="C11" s="12" t="s">
        <v>37</v>
      </c>
      <c r="F11" s="7" t="s">
        <v>38</v>
      </c>
      <c r="G11" s="8" t="s">
        <v>39</v>
      </c>
    </row>
    <row r="12" spans="1:13" x14ac:dyDescent="0.3">
      <c r="F12" s="6" t="s">
        <v>40</v>
      </c>
      <c r="G12" s="8">
        <f>3*(1*B7*((0.76)^2/2))</f>
        <v>866.40000000000009</v>
      </c>
    </row>
    <row r="13" spans="1:13" x14ac:dyDescent="0.3">
      <c r="A13" s="21" t="s">
        <v>41</v>
      </c>
      <c r="B13" s="1">
        <f>0.5*(1-(L6/L4)^2)*(1.798^2/(2*B11))</f>
        <v>4.7577581804281344E-2</v>
      </c>
      <c r="F13" s="6" t="s">
        <v>42</v>
      </c>
      <c r="G13" s="8">
        <f>0.14*B7*((0.76)^2/2)</f>
        <v>40.432000000000002</v>
      </c>
    </row>
    <row r="14" spans="1:13" x14ac:dyDescent="0.3">
      <c r="A14" s="31" t="s">
        <v>43</v>
      </c>
      <c r="B14" s="1">
        <f>(1-(L6/L3)^2)^2*(0.76^2/(2*B11))</f>
        <v>9.8182064220183451E-3</v>
      </c>
      <c r="F14" s="6" t="s">
        <v>44</v>
      </c>
      <c r="G14" s="8">
        <f>G6*(B2/L3)*B7*((0.76)^2/2)</f>
        <v>439.71457422706067</v>
      </c>
    </row>
    <row r="15" spans="1:13" x14ac:dyDescent="0.3">
      <c r="A15" s="32" t="s">
        <v>45</v>
      </c>
      <c r="B15" s="16">
        <f>0.5*(1-(L6/L3)^2)*(1.798^2/(2*B11))</f>
        <v>4.7577581804281344E-2</v>
      </c>
      <c r="F15" s="9" t="s">
        <v>46</v>
      </c>
      <c r="G15" s="10">
        <f>B7*B11*B13</f>
        <v>466.73607749999996</v>
      </c>
    </row>
    <row r="16" spans="1:13" x14ac:dyDescent="0.3">
      <c r="A16" s="33" t="s">
        <v>47</v>
      </c>
      <c r="B16" s="18">
        <f>0.5*(1-(L2/L3)^2)*(3.04^2/(2*B11))</f>
        <v>0.1766360856269113</v>
      </c>
      <c r="F16" s="9" t="s">
        <v>48</v>
      </c>
      <c r="G16" s="10">
        <f>B7*B11*B14</f>
        <v>96.316604999999967</v>
      </c>
    </row>
    <row r="17" spans="1:7" x14ac:dyDescent="0.3">
      <c r="A17" s="33" t="s">
        <v>49</v>
      </c>
      <c r="B17" s="18">
        <f>(1-(0.05/0.1)^2)^2*(0.76^2/(2*B11))</f>
        <v>1.6559633027522933E-2</v>
      </c>
      <c r="F17" s="24" t="s">
        <v>21</v>
      </c>
      <c r="G17" s="23">
        <v>50000</v>
      </c>
    </row>
    <row r="18" spans="1:7" x14ac:dyDescent="0.3">
      <c r="F18" s="24" t="s">
        <v>50</v>
      </c>
      <c r="G18" s="23">
        <f>G12+G13+G14+G15+G16+G17</f>
        <v>51909.599256727059</v>
      </c>
    </row>
    <row r="22" spans="1:7" x14ac:dyDescent="0.3">
      <c r="F22" s="25" t="s">
        <v>51</v>
      </c>
      <c r="G22" s="8" t="s">
        <v>39</v>
      </c>
    </row>
    <row r="23" spans="1:7" x14ac:dyDescent="0.3">
      <c r="F23" s="25" t="s">
        <v>52</v>
      </c>
      <c r="G23" s="10">
        <f>7*(1*B7*((0.76)^2/2))</f>
        <v>2021.6000000000001</v>
      </c>
    </row>
    <row r="24" spans="1:7" x14ac:dyDescent="0.3">
      <c r="F24" s="26" t="s">
        <v>44</v>
      </c>
      <c r="G24" s="34">
        <f>G6*(B2/L3)*B7*((0.76)^2/2)</f>
        <v>439.71457422706067</v>
      </c>
    </row>
    <row r="25" spans="1:7" x14ac:dyDescent="0.3">
      <c r="F25" s="25" t="s">
        <v>53</v>
      </c>
      <c r="G25" s="19">
        <f>2*(0.14*B7*((0.76)^2/2))</f>
        <v>80.864000000000004</v>
      </c>
    </row>
    <row r="26" spans="1:7" x14ac:dyDescent="0.3">
      <c r="F26" s="27" t="s">
        <v>54</v>
      </c>
      <c r="G26" s="20">
        <v>50000</v>
      </c>
    </row>
    <row r="27" spans="1:7" x14ac:dyDescent="0.3">
      <c r="F27" s="28" t="s">
        <v>55</v>
      </c>
      <c r="G27" s="20">
        <v>50000</v>
      </c>
    </row>
    <row r="28" spans="1:7" x14ac:dyDescent="0.3">
      <c r="F28" s="29" t="s">
        <v>56</v>
      </c>
      <c r="G28" s="17">
        <f>B7*B11*B15</f>
        <v>466.73607749999996</v>
      </c>
    </row>
    <row r="29" spans="1:7" x14ac:dyDescent="0.3">
      <c r="F29" s="26" t="s">
        <v>48</v>
      </c>
      <c r="G29" s="34">
        <f>B7*B11*B14</f>
        <v>96.316604999999967</v>
      </c>
    </row>
    <row r="30" spans="1:7" x14ac:dyDescent="0.3">
      <c r="F30" s="29" t="s">
        <v>57</v>
      </c>
      <c r="G30" s="30">
        <f>B7*B11*B16</f>
        <v>1732.8</v>
      </c>
    </row>
    <row r="31" spans="1:7" x14ac:dyDescent="0.3">
      <c r="F31" s="28" t="s">
        <v>58</v>
      </c>
      <c r="G31" s="35">
        <f>B7*B11*B17</f>
        <v>162.44999999999996</v>
      </c>
    </row>
    <row r="32" spans="1:7" x14ac:dyDescent="0.3">
      <c r="F32" s="36" t="s">
        <v>59</v>
      </c>
      <c r="G32" s="37">
        <f>G23+G24+G25+G26+G27+G28+G29+G30+G31</f>
        <v>105000.48125672706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victo</cp:lastModifiedBy>
  <cp:revision/>
  <dcterms:created xsi:type="dcterms:W3CDTF">2020-12-02T13:16:54Z</dcterms:created>
  <dcterms:modified xsi:type="dcterms:W3CDTF">2020-12-03T12:40:40Z</dcterms:modified>
  <cp:category/>
  <cp:contentStatus/>
</cp:coreProperties>
</file>