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3648\Desktop\"/>
    </mc:Choice>
  </mc:AlternateContent>
  <xr:revisionPtr revIDLastSave="0" documentId="13_ncr:1_{2A881216-F092-418B-BCFC-30F891712378}" xr6:coauthVersionLast="45" xr6:coauthVersionMax="45" xr10:uidLastSave="{00000000-0000-0000-0000-000000000000}"/>
  <bookViews>
    <workbookView xWindow="348" yWindow="1224" windowWidth="16584" windowHeight="9696" xr2:uid="{B990222D-A4C5-4451-93BA-F4D505DD44DD}"/>
  </bookViews>
  <sheets>
    <sheet name="circuit froid PDC " sheetId="1" r:id="rId1"/>
    <sheet name="circuit eau usée PDC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2" l="1"/>
  <c r="D35" i="2" s="1"/>
  <c r="E35" i="2" s="1"/>
  <c r="B13" i="2"/>
  <c r="D34" i="2" s="1"/>
  <c r="E34" i="2" s="1"/>
  <c r="D36" i="1"/>
  <c r="D35" i="1"/>
  <c r="D34" i="1"/>
  <c r="E34" i="1" s="1"/>
  <c r="C14" i="1"/>
  <c r="C13" i="1"/>
  <c r="C15" i="1"/>
  <c r="E32" i="1"/>
  <c r="C47" i="1"/>
  <c r="B49" i="1" s="1"/>
  <c r="C41" i="1" s="1"/>
  <c r="C8" i="1"/>
  <c r="B9" i="2"/>
  <c r="E32" i="2" s="1"/>
  <c r="B7" i="2"/>
  <c r="C6" i="1"/>
  <c r="C48" i="2" l="1"/>
  <c r="B50" i="2" s="1"/>
  <c r="E35" i="1"/>
  <c r="E36" i="1"/>
  <c r="B50" i="1"/>
  <c r="E31" i="1"/>
  <c r="E37" i="1" s="1"/>
  <c r="E33" i="2"/>
  <c r="E36" i="2" l="1"/>
  <c r="C42" i="2"/>
  <c r="B51" i="2"/>
</calcChain>
</file>

<file path=xl/sharedStrings.xml><?xml version="1.0" encoding="utf-8"?>
<sst xmlns="http://schemas.openxmlformats.org/spreadsheetml/2006/main" count="159" uniqueCount="75">
  <si>
    <t xml:space="preserve">Le circuit froid </t>
  </si>
  <si>
    <t xml:space="preserve">echangeur </t>
  </si>
  <si>
    <t xml:space="preserve">piéce </t>
  </si>
  <si>
    <t xml:space="preserve">perte </t>
  </si>
  <si>
    <t xml:space="preserve">Pa </t>
  </si>
  <si>
    <t xml:space="preserve">perte de charge en fonction des éléments </t>
  </si>
  <si>
    <t xml:space="preserve">unité </t>
  </si>
  <si>
    <t xml:space="preserve">coude </t>
  </si>
  <si>
    <t xml:space="preserve">vannes </t>
  </si>
  <si>
    <t xml:space="preserve">nombre de piéce </t>
  </si>
  <si>
    <t>piéce</t>
  </si>
  <si>
    <t xml:space="preserve">zeta  </t>
  </si>
  <si>
    <t xml:space="preserve">données </t>
  </si>
  <si>
    <t>m</t>
  </si>
  <si>
    <t xml:space="preserve">débit Q </t>
  </si>
  <si>
    <t xml:space="preserve">L/s </t>
  </si>
  <si>
    <t xml:space="preserve">m^3/h </t>
  </si>
  <si>
    <t>m^3/s</t>
  </si>
  <si>
    <t xml:space="preserve">totale </t>
  </si>
  <si>
    <t xml:space="preserve">vitesse du fluide </t>
  </si>
  <si>
    <t xml:space="preserve">m/s </t>
  </si>
  <si>
    <t>masse volumique eau rho</t>
  </si>
  <si>
    <t>kg/m^3</t>
  </si>
  <si>
    <t xml:space="preserve">Nombre d'unité </t>
  </si>
  <si>
    <t xml:space="preserve">Diamétre tuyaux PAC </t>
  </si>
  <si>
    <t xml:space="preserve">Diamétre echangeur </t>
  </si>
  <si>
    <t xml:space="preserve">m </t>
  </si>
  <si>
    <t xml:space="preserve">PVC lisse </t>
  </si>
  <si>
    <t>longeur en m</t>
  </si>
  <si>
    <t xml:space="preserve">nombre de Reynold </t>
  </si>
  <si>
    <t xml:space="preserve">Formule : </t>
  </si>
  <si>
    <t xml:space="preserve">viscocité dynamique u  </t>
  </si>
  <si>
    <t>vitesse du fluide vf</t>
  </si>
  <si>
    <t xml:space="preserve"> Re =( rho*vf*D) / u </t>
  </si>
  <si>
    <t>Re</t>
  </si>
  <si>
    <t xml:space="preserve">régime turbulant </t>
  </si>
  <si>
    <t>PDC</t>
  </si>
  <si>
    <t xml:space="preserve">Total </t>
  </si>
  <si>
    <t>PDC en Pa</t>
  </si>
  <si>
    <t>type de tuyau</t>
  </si>
  <si>
    <t>diamètre tuyaux D</t>
  </si>
  <si>
    <t>pertes de charge singulières</t>
  </si>
  <si>
    <t xml:space="preserve">pertes de charge  régulières </t>
  </si>
  <si>
    <t xml:space="preserve">formules liées aux pertes de charge </t>
  </si>
  <si>
    <t xml:space="preserve">Le circuit eaux usées </t>
  </si>
  <si>
    <t xml:space="preserve">diamètre tuyaux </t>
  </si>
  <si>
    <t xml:space="preserve">pertes de charge en fonction des éléments </t>
  </si>
  <si>
    <t xml:space="preserve">pièce </t>
  </si>
  <si>
    <t xml:space="preserve">échangeur </t>
  </si>
  <si>
    <t xml:space="preserve">pertes de charge singulières </t>
  </si>
  <si>
    <t>nombre de pièce</t>
  </si>
  <si>
    <t>dimensions</t>
  </si>
  <si>
    <t>adaptation de section  1</t>
  </si>
  <si>
    <t>adaptation de section  2</t>
  </si>
  <si>
    <t>adaptation de section  3</t>
  </si>
  <si>
    <t xml:space="preserve">lambda </t>
  </si>
  <si>
    <t xml:space="preserve">diamétre pompe </t>
  </si>
  <si>
    <t>diamétre tuyaux Dt</t>
  </si>
  <si>
    <t xml:space="preserve">zeta evasement </t>
  </si>
  <si>
    <t xml:space="preserve">PDC régulière </t>
  </si>
  <si>
    <t xml:space="preserve">PDc singuliére </t>
  </si>
  <si>
    <t>PDc sing = (zeta*rho*vf^2)/2</t>
  </si>
  <si>
    <t>PDC reg = (rho*lambda*vf^2)/(2*Dt)</t>
  </si>
  <si>
    <t>zeta e = (1-(S1/S2))^2</t>
  </si>
  <si>
    <t>zeta rétrécissement</t>
  </si>
  <si>
    <t>zeta r = ((1/c)-1)^2</t>
  </si>
  <si>
    <t xml:space="preserve">c </t>
  </si>
  <si>
    <t xml:space="preserve">C = 0,63+0,37(S2/S1) </t>
  </si>
  <si>
    <t xml:space="preserve">Diamétre tuyaux broyeur </t>
  </si>
  <si>
    <t>adaptation de section 3</t>
  </si>
  <si>
    <t xml:space="preserve">Pac </t>
  </si>
  <si>
    <t>adaptation de section 2</t>
  </si>
  <si>
    <t xml:space="preserve">section pac </t>
  </si>
  <si>
    <t xml:space="preserve">section pompe </t>
  </si>
  <si>
    <t xml:space="preserve">section tuyaux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</si>
</sst>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Fill="1" applyBorder="1"/>
    <xf numFmtId="169" fontId="0" fillId="0" borderId="1" xfId="0" applyNumberFormat="1" applyBorder="1"/>
    <xf numFmtId="1" fontId="0" fillId="0" borderId="1" xfId="0" applyNumberFormat="1" applyBorder="1"/>
    <xf numFmtId="0" fontId="0" fillId="0" borderId="1" xfId="0" applyFill="1" applyBorder="1" applyAlignment="1"/>
    <xf numFmtId="0" fontId="0" fillId="0" borderId="3" xfId="0" applyBorder="1" applyAlignment="1">
      <alignment horizontal="left"/>
    </xf>
    <xf numFmtId="2" fontId="0" fillId="0" borderId="1" xfId="0" applyNumberFormat="1" applyFill="1" applyBorder="1" applyAlignment="1"/>
    <xf numFmtId="1" fontId="0" fillId="0" borderId="1" xfId="0" applyNumberFormat="1" applyFill="1" applyBorder="1" applyAlignment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10" xfId="0" applyBorder="1"/>
    <xf numFmtId="0" fontId="0" fillId="0" borderId="9" xfId="0" applyBorder="1"/>
    <xf numFmtId="0" fontId="0" fillId="0" borderId="3" xfId="0" applyBorder="1"/>
    <xf numFmtId="169" fontId="0" fillId="0" borderId="3" xfId="0" applyNumberFormat="1" applyBorder="1"/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16" xfId="0" applyBorder="1"/>
    <xf numFmtId="0" fontId="0" fillId="0" borderId="17" xfId="0" applyBorder="1"/>
    <xf numFmtId="0" fontId="0" fillId="0" borderId="17" xfId="0" applyBorder="1" applyAlignment="1">
      <alignment horizontal="left"/>
    </xf>
    <xf numFmtId="169" fontId="0" fillId="0" borderId="16" xfId="0" applyNumberFormat="1" applyBorder="1"/>
    <xf numFmtId="0" fontId="0" fillId="0" borderId="17" xfId="0" applyFill="1" applyBorder="1"/>
    <xf numFmtId="0" fontId="0" fillId="0" borderId="22" xfId="0" applyBorder="1"/>
    <xf numFmtId="0" fontId="0" fillId="0" borderId="23" xfId="0" applyBorder="1"/>
    <xf numFmtId="0" fontId="0" fillId="3" borderId="2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6" xfId="0" applyFill="1" applyBorder="1" applyAlignment="1"/>
    <xf numFmtId="0" fontId="0" fillId="0" borderId="26" xfId="0" applyFill="1" applyBorder="1" applyAlignment="1"/>
    <xf numFmtId="0" fontId="0" fillId="0" borderId="27" xfId="0" applyBorder="1"/>
    <xf numFmtId="0" fontId="0" fillId="0" borderId="10" xfId="0" applyBorder="1" applyAlignment="1">
      <alignment horizontal="center"/>
    </xf>
    <xf numFmtId="0" fontId="0" fillId="0" borderId="28" xfId="0" applyBorder="1"/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2" xfId="0" applyBorder="1" applyAlignment="1"/>
    <xf numFmtId="0" fontId="0" fillId="0" borderId="33" xfId="0" applyBorder="1" applyAlignment="1"/>
    <xf numFmtId="0" fontId="0" fillId="0" borderId="32" xfId="0" applyBorder="1"/>
    <xf numFmtId="0" fontId="0" fillId="0" borderId="33" xfId="0" applyBorder="1"/>
    <xf numFmtId="0" fontId="0" fillId="0" borderId="33" xfId="0" applyFill="1" applyBorder="1" applyAlignment="1"/>
    <xf numFmtId="0" fontId="0" fillId="0" borderId="35" xfId="0" applyFill="1" applyBorder="1"/>
    <xf numFmtId="0" fontId="0" fillId="0" borderId="36" xfId="0" applyFill="1" applyBorder="1"/>
    <xf numFmtId="0" fontId="0" fillId="0" borderId="38" xfId="0" applyBorder="1"/>
    <xf numFmtId="0" fontId="0" fillId="0" borderId="3" xfId="0" applyFill="1" applyBorder="1"/>
    <xf numFmtId="0" fontId="0" fillId="0" borderId="1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Fill="1" applyBorder="1"/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0" xfId="0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0" fontId="0" fillId="0" borderId="41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1" fontId="0" fillId="0" borderId="26" xfId="0" applyNumberFormat="1" applyFill="1" applyBorder="1" applyAlignment="1"/>
    <xf numFmtId="0" fontId="0" fillId="2" borderId="1" xfId="0" applyFill="1" applyBorder="1" applyAlignment="1"/>
    <xf numFmtId="0" fontId="0" fillId="4" borderId="42" xfId="0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23" xfId="0" applyFill="1" applyBorder="1"/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45" xfId="0" applyBorder="1"/>
    <xf numFmtId="0" fontId="0" fillId="0" borderId="31" xfId="0" applyBorder="1" applyAlignment="1">
      <alignment horizontal="center"/>
    </xf>
    <xf numFmtId="0" fontId="0" fillId="4" borderId="33" xfId="0" applyFill="1" applyBorder="1"/>
    <xf numFmtId="0" fontId="0" fillId="4" borderId="34" xfId="0" applyFill="1" applyBorder="1"/>
    <xf numFmtId="0" fontId="0" fillId="4" borderId="46" xfId="0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9" xfId="0" applyBorder="1"/>
    <xf numFmtId="0" fontId="0" fillId="0" borderId="11" xfId="0" applyBorder="1"/>
    <xf numFmtId="1" fontId="0" fillId="0" borderId="51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48" xfId="0" applyFill="1" applyBorder="1" applyAlignment="1">
      <alignment horizontal="center"/>
    </xf>
    <xf numFmtId="1" fontId="0" fillId="0" borderId="50" xfId="0" applyNumberFormat="1" applyBorder="1" applyAlignment="1">
      <alignment horizontal="center"/>
    </xf>
    <xf numFmtId="1" fontId="0" fillId="0" borderId="37" xfId="0" applyNumberFormat="1" applyBorder="1" applyAlignment="1">
      <alignment horizontal="center"/>
    </xf>
    <xf numFmtId="0" fontId="0" fillId="0" borderId="52" xfId="0" applyBorder="1" applyAlignment="1"/>
    <xf numFmtId="0" fontId="0" fillId="0" borderId="40" xfId="0" applyFill="1" applyBorder="1"/>
    <xf numFmtId="0" fontId="0" fillId="0" borderId="39" xfId="0" applyFill="1" applyBorder="1"/>
    <xf numFmtId="0" fontId="0" fillId="0" borderId="34" xfId="0" applyBorder="1"/>
    <xf numFmtId="0" fontId="0" fillId="0" borderId="38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38" xfId="0" applyFill="1" applyBorder="1"/>
    <xf numFmtId="0" fontId="0" fillId="0" borderId="53" xfId="0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29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29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9" xfId="0" applyBorder="1" applyAlignment="1">
      <alignment horizontal="left"/>
    </xf>
    <xf numFmtId="0" fontId="0" fillId="0" borderId="55" xfId="0" applyBorder="1" applyAlignment="1">
      <alignment horizontal="left" vertical="top"/>
    </xf>
    <xf numFmtId="0" fontId="0" fillId="0" borderId="9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543672</xdr:colOff>
      <xdr:row>37</xdr:row>
      <xdr:rowOff>93159</xdr:rowOff>
    </xdr:from>
    <xdr:to>
      <xdr:col>12</xdr:col>
      <xdr:colOff>510795</xdr:colOff>
      <xdr:row>45</xdr:row>
      <xdr:rowOff>153922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CC2E1F0-3F2A-47C6-B842-D9E5054AB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4363" y="6854177"/>
          <a:ext cx="5121014" cy="1566019"/>
        </a:xfrm>
        <a:prstGeom prst="rect">
          <a:avLst/>
        </a:prstGeom>
      </xdr:spPr>
    </xdr:pic>
    <xdr:clientData/>
  </xdr:twoCellAnchor>
  <xdr:twoCellAnchor editAs="oneCell">
    <xdr:from>
      <xdr:col>6</xdr:col>
      <xdr:colOff>41261</xdr:colOff>
      <xdr:row>1</xdr:row>
      <xdr:rowOff>17931</xdr:rowOff>
    </xdr:from>
    <xdr:to>
      <xdr:col>11</xdr:col>
      <xdr:colOff>340660</xdr:colOff>
      <xdr:row>24</xdr:row>
      <xdr:rowOff>42230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0AAB9B6-BC4D-43EE-BF74-8E061D73E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2767" y="197225"/>
          <a:ext cx="4656246" cy="41749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36</xdr:row>
      <xdr:rowOff>0</xdr:rowOff>
    </xdr:from>
    <xdr:to>
      <xdr:col>12</xdr:col>
      <xdr:colOff>620364</xdr:colOff>
      <xdr:row>44</xdr:row>
      <xdr:rowOff>101214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063AA1B-24ED-4B1F-9736-064C33C83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83880" y="4808220"/>
          <a:ext cx="5125863" cy="1587494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402771</xdr:colOff>
      <xdr:row>1</xdr:row>
      <xdr:rowOff>108858</xdr:rowOff>
    </xdr:from>
    <xdr:to>
      <xdr:col>10</xdr:col>
      <xdr:colOff>200435</xdr:colOff>
      <xdr:row>24</xdr:row>
      <xdr:rowOff>54429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C6A5552E-2005-4B26-A54E-9BEF84884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9971" y="304801"/>
          <a:ext cx="5109893" cy="4234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990C5-31BA-4C1F-BCE1-2893CB7B573E}">
  <dimension ref="A1:O51"/>
  <sheetViews>
    <sheetView tabSelected="1" zoomScale="55" zoomScaleNormal="55" workbookViewId="0">
      <selection activeCell="D33" sqref="D33"/>
    </sheetView>
  </sheetViews>
  <sheetFormatPr baseColWidth="10" defaultRowHeight="14.4" x14ac:dyDescent="0.3"/>
  <cols>
    <col min="1" max="1" width="23.33203125" customWidth="1"/>
    <col min="2" max="2" width="15.33203125" customWidth="1"/>
    <col min="3" max="3" width="15.5546875" customWidth="1"/>
    <col min="4" max="4" width="15.21875" customWidth="1"/>
    <col min="5" max="5" width="9.77734375" customWidth="1"/>
    <col min="7" max="7" width="11.21875" customWidth="1"/>
    <col min="8" max="8" width="17.77734375" customWidth="1"/>
  </cols>
  <sheetData>
    <row r="1" spans="1:15" x14ac:dyDescent="0.3">
      <c r="A1" s="96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 ht="15" thickBot="1" x14ac:dyDescent="0.35"/>
    <row r="3" spans="1:15" ht="15" thickBot="1" x14ac:dyDescent="0.35">
      <c r="A3" s="69" t="s">
        <v>12</v>
      </c>
      <c r="B3" s="70"/>
      <c r="C3" s="70"/>
      <c r="D3" s="71"/>
    </row>
    <row r="4" spans="1:15" x14ac:dyDescent="0.3">
      <c r="A4" s="72" t="s">
        <v>57</v>
      </c>
      <c r="B4" s="75"/>
      <c r="C4" s="24">
        <v>0.1</v>
      </c>
      <c r="D4" s="25" t="s">
        <v>13</v>
      </c>
    </row>
    <row r="5" spans="1:15" x14ac:dyDescent="0.3">
      <c r="A5" s="20" t="s">
        <v>14</v>
      </c>
      <c r="B5" s="21"/>
      <c r="C5" s="26">
        <v>6</v>
      </c>
      <c r="D5" s="27" t="s">
        <v>15</v>
      </c>
    </row>
    <row r="6" spans="1:15" x14ac:dyDescent="0.3">
      <c r="A6" s="20" t="s">
        <v>14</v>
      </c>
      <c r="B6" s="21"/>
      <c r="C6" s="26">
        <f>C5*3.6</f>
        <v>21.6</v>
      </c>
      <c r="D6" s="27" t="s">
        <v>16</v>
      </c>
    </row>
    <row r="7" spans="1:15" x14ac:dyDescent="0.3">
      <c r="A7" s="20" t="s">
        <v>14</v>
      </c>
      <c r="B7" s="21"/>
      <c r="C7" s="26">
        <v>6.0000000000000001E-3</v>
      </c>
      <c r="D7" s="28" t="s">
        <v>17</v>
      </c>
    </row>
    <row r="8" spans="1:15" x14ac:dyDescent="0.3">
      <c r="A8" s="20" t="s">
        <v>19</v>
      </c>
      <c r="B8" s="21"/>
      <c r="C8" s="29">
        <f>(4*$C$7)/(PI()*$C$4*$C$4)</f>
        <v>0.76394372684109757</v>
      </c>
      <c r="D8" s="30" t="s">
        <v>20</v>
      </c>
    </row>
    <row r="9" spans="1:15" x14ac:dyDescent="0.3">
      <c r="A9" s="20" t="s">
        <v>21</v>
      </c>
      <c r="B9" s="21"/>
      <c r="C9" s="26">
        <v>1000</v>
      </c>
      <c r="D9" s="27" t="s">
        <v>22</v>
      </c>
    </row>
    <row r="10" spans="1:15" x14ac:dyDescent="0.3">
      <c r="A10" s="20" t="s">
        <v>24</v>
      </c>
      <c r="B10" s="21"/>
      <c r="C10" s="59">
        <v>6.3E-2</v>
      </c>
      <c r="D10" s="30" t="s">
        <v>13</v>
      </c>
    </row>
    <row r="11" spans="1:15" x14ac:dyDescent="0.3">
      <c r="A11" s="20" t="s">
        <v>25</v>
      </c>
      <c r="B11" s="21"/>
      <c r="C11" s="26">
        <v>0.1</v>
      </c>
      <c r="D11" s="27" t="s">
        <v>26</v>
      </c>
    </row>
    <row r="12" spans="1:15" x14ac:dyDescent="0.3">
      <c r="A12" s="105" t="s">
        <v>56</v>
      </c>
      <c r="B12" s="106"/>
      <c r="C12" s="107">
        <v>5.0799999999999998E-2</v>
      </c>
      <c r="D12" s="103" t="s">
        <v>13</v>
      </c>
    </row>
    <row r="13" spans="1:15" x14ac:dyDescent="0.3">
      <c r="A13" s="20" t="s">
        <v>74</v>
      </c>
      <c r="B13" s="21"/>
      <c r="C13" s="26">
        <f>(PI()*C4*C4)/4</f>
        <v>7.8539816339744835E-3</v>
      </c>
      <c r="D13" s="30" t="s">
        <v>13</v>
      </c>
    </row>
    <row r="14" spans="1:15" x14ac:dyDescent="0.3">
      <c r="A14" s="20" t="s">
        <v>72</v>
      </c>
      <c r="B14" s="21"/>
      <c r="C14" s="26">
        <f>(PI()*C10*C10)/4</f>
        <v>3.1172453105244723E-3</v>
      </c>
      <c r="D14" s="30" t="s">
        <v>13</v>
      </c>
    </row>
    <row r="15" spans="1:15" ht="15" thickBot="1" x14ac:dyDescent="0.35">
      <c r="A15" s="60" t="s">
        <v>73</v>
      </c>
      <c r="B15" s="61"/>
      <c r="C15" s="31">
        <f>(PI()*C12*C12)/4</f>
        <v>2.0268299163899908E-3</v>
      </c>
      <c r="D15" s="74" t="s">
        <v>26</v>
      </c>
    </row>
    <row r="18" spans="1:15" x14ac:dyDescent="0.3">
      <c r="L18" s="76"/>
      <c r="M18" s="77"/>
    </row>
    <row r="26" spans="1:15" x14ac:dyDescent="0.3">
      <c r="A26" s="96" t="s">
        <v>5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</row>
    <row r="27" spans="1:15" ht="15" thickBot="1" x14ac:dyDescent="0.35"/>
    <row r="28" spans="1:15" ht="15" thickBot="1" x14ac:dyDescent="0.35">
      <c r="A28" s="40" t="s">
        <v>41</v>
      </c>
      <c r="B28" s="41"/>
      <c r="C28" s="41"/>
      <c r="D28" s="41"/>
      <c r="E28" s="41"/>
      <c r="F28" s="42"/>
      <c r="H28" s="86" t="s">
        <v>43</v>
      </c>
      <c r="I28" s="87"/>
      <c r="J28" s="87"/>
      <c r="K28" s="88"/>
    </row>
    <row r="29" spans="1:15" x14ac:dyDescent="0.3">
      <c r="A29" s="37" t="s">
        <v>2</v>
      </c>
      <c r="B29" s="16" t="s">
        <v>9</v>
      </c>
      <c r="C29" s="16" t="s">
        <v>23</v>
      </c>
      <c r="D29" s="16" t="s">
        <v>11</v>
      </c>
      <c r="E29" s="38" t="s">
        <v>36</v>
      </c>
      <c r="F29" s="39" t="s">
        <v>6</v>
      </c>
      <c r="H29" s="82" t="s">
        <v>59</v>
      </c>
      <c r="I29" s="83" t="s">
        <v>62</v>
      </c>
      <c r="J29" s="84"/>
      <c r="K29" s="85"/>
    </row>
    <row r="30" spans="1:15" x14ac:dyDescent="0.3">
      <c r="A30" s="26" t="s">
        <v>1</v>
      </c>
      <c r="B30" s="1">
        <v>1</v>
      </c>
      <c r="C30" s="1" t="s">
        <v>10</v>
      </c>
      <c r="D30" s="2"/>
      <c r="E30" s="1">
        <v>50000</v>
      </c>
      <c r="F30" s="27" t="s">
        <v>4</v>
      </c>
      <c r="H30" s="80" t="s">
        <v>60</v>
      </c>
      <c r="I30" s="5" t="s">
        <v>61</v>
      </c>
      <c r="J30" s="3"/>
      <c r="K30" s="57"/>
    </row>
    <row r="31" spans="1:15" x14ac:dyDescent="0.3">
      <c r="A31" s="26" t="s">
        <v>7</v>
      </c>
      <c r="B31" s="1">
        <v>7</v>
      </c>
      <c r="C31" s="1" t="s">
        <v>2</v>
      </c>
      <c r="D31" s="1">
        <v>0.5</v>
      </c>
      <c r="E31" s="8">
        <f>((D31*C9*C8*C8)/2)*B31</f>
        <v>1021.3175311147647</v>
      </c>
      <c r="F31" s="27" t="s">
        <v>4</v>
      </c>
      <c r="H31" s="80" t="s">
        <v>64</v>
      </c>
      <c r="I31" s="5" t="s">
        <v>65</v>
      </c>
      <c r="J31" s="3"/>
      <c r="K31" s="57"/>
    </row>
    <row r="32" spans="1:15" x14ac:dyDescent="0.3">
      <c r="A32" s="26" t="s">
        <v>8</v>
      </c>
      <c r="B32" s="1">
        <v>2</v>
      </c>
      <c r="C32" s="1" t="s">
        <v>2</v>
      </c>
      <c r="D32" s="1">
        <v>2.2999999999999998</v>
      </c>
      <c r="E32" s="8">
        <f>((D32*C9*C8^2)/2)*B32</f>
        <v>1342.3030408936906</v>
      </c>
      <c r="F32" s="27" t="s">
        <v>4</v>
      </c>
      <c r="H32" s="80" t="s">
        <v>66</v>
      </c>
      <c r="I32" s="5" t="s">
        <v>67</v>
      </c>
      <c r="J32" s="3"/>
      <c r="K32" s="57"/>
    </row>
    <row r="33" spans="1:11" ht="15" thickBot="1" x14ac:dyDescent="0.35">
      <c r="A33" s="53" t="s">
        <v>70</v>
      </c>
      <c r="B33" s="6">
        <v>1</v>
      </c>
      <c r="C33" s="1" t="s">
        <v>2</v>
      </c>
      <c r="D33" s="2"/>
      <c r="E33">
        <v>25000</v>
      </c>
      <c r="F33" s="54" t="s">
        <v>4</v>
      </c>
      <c r="H33" s="81" t="s">
        <v>58</v>
      </c>
      <c r="I33" s="79" t="s">
        <v>63</v>
      </c>
      <c r="J33" s="73"/>
      <c r="K33" s="58"/>
    </row>
    <row r="34" spans="1:11" x14ac:dyDescent="0.3">
      <c r="A34" s="35" t="s">
        <v>53</v>
      </c>
      <c r="B34" s="68"/>
      <c r="C34" s="68"/>
      <c r="D34" s="1">
        <f>((1-(C15/C13))^2)</f>
        <v>0.55046902809600007</v>
      </c>
      <c r="E34" s="8">
        <f>(D34*$C$9*$C$8*$C$8)/2</f>
        <v>160.62961963718595</v>
      </c>
      <c r="F34" s="27" t="s">
        <v>4</v>
      </c>
    </row>
    <row r="35" spans="1:11" x14ac:dyDescent="0.3">
      <c r="A35" s="35" t="s">
        <v>52</v>
      </c>
      <c r="B35" s="68"/>
      <c r="C35" s="68"/>
      <c r="D35" s="9">
        <f xml:space="preserve"> ((1/(0.63+0.37*(C15/C13)))-1)^2</f>
        <v>0.14317956616559385</v>
      </c>
      <c r="E35" s="8">
        <f>(D35*$C$9*$C$8*$C$8)/2</f>
        <v>41.780514577807828</v>
      </c>
      <c r="F35" s="27" t="s">
        <v>4</v>
      </c>
    </row>
    <row r="36" spans="1:11" x14ac:dyDescent="0.3">
      <c r="A36" s="35" t="s">
        <v>54</v>
      </c>
      <c r="B36" s="68"/>
      <c r="C36" s="68"/>
      <c r="D36">
        <f xml:space="preserve"> ((1/(0.63+0.37*(C14/C13)))-1)^2</f>
        <v>8.2509586504826399E-2</v>
      </c>
      <c r="E36" s="8">
        <f>(D36*$C$9*$C$8*$C$8)/2</f>
        <v>24.076710623545541</v>
      </c>
      <c r="F36" s="27" t="s">
        <v>4</v>
      </c>
    </row>
    <row r="37" spans="1:11" ht="15" thickBot="1" x14ac:dyDescent="0.35">
      <c r="A37" s="64" t="s">
        <v>37</v>
      </c>
      <c r="B37" s="65"/>
      <c r="C37" s="65"/>
      <c r="D37" s="66"/>
      <c r="E37" s="67">
        <f>SUM(E30:E36)</f>
        <v>77590.107416846993</v>
      </c>
      <c r="F37" s="32" t="s">
        <v>4</v>
      </c>
    </row>
    <row r="38" spans="1:11" ht="15" thickBot="1" x14ac:dyDescent="0.35"/>
    <row r="39" spans="1:11" ht="15" thickBot="1" x14ac:dyDescent="0.35">
      <c r="A39" s="43" t="s">
        <v>42</v>
      </c>
      <c r="B39" s="44"/>
      <c r="C39" s="44"/>
      <c r="D39" s="45"/>
    </row>
    <row r="40" spans="1:11" x14ac:dyDescent="0.3">
      <c r="A40" s="37" t="s">
        <v>39</v>
      </c>
      <c r="B40" s="16" t="s">
        <v>28</v>
      </c>
      <c r="C40" s="97" t="s">
        <v>38</v>
      </c>
      <c r="D40" s="98"/>
    </row>
    <row r="41" spans="1:11" ht="15" thickBot="1" x14ac:dyDescent="0.35">
      <c r="A41" s="55" t="s">
        <v>27</v>
      </c>
      <c r="B41" s="91">
        <v>8</v>
      </c>
      <c r="C41" s="99">
        <f>(C9*B41*C8*C8*(0.3164*(B49)^-0.25))/(2*C4)</f>
        <v>462.06207849885527</v>
      </c>
      <c r="D41" s="100"/>
    </row>
    <row r="42" spans="1:11" ht="15" thickBot="1" x14ac:dyDescent="0.35">
      <c r="A42" s="13" t="s">
        <v>29</v>
      </c>
      <c r="B42" s="14"/>
      <c r="C42" s="14"/>
      <c r="D42" s="15"/>
    </row>
    <row r="43" spans="1:11" ht="15" thickBot="1" x14ac:dyDescent="0.35">
      <c r="A43" s="43" t="s">
        <v>12</v>
      </c>
      <c r="B43" s="44"/>
      <c r="C43" s="44"/>
      <c r="D43" s="45"/>
    </row>
    <row r="44" spans="1:11" x14ac:dyDescent="0.3">
      <c r="A44" s="119" t="s">
        <v>31</v>
      </c>
      <c r="B44" s="120"/>
      <c r="C44" s="16">
        <v>1.17E-3</v>
      </c>
      <c r="D44" s="39"/>
    </row>
    <row r="45" spans="1:11" x14ac:dyDescent="0.3">
      <c r="A45" s="118" t="s">
        <v>21</v>
      </c>
      <c r="B45" s="10"/>
      <c r="C45" s="1">
        <v>1000</v>
      </c>
      <c r="D45" s="27" t="s">
        <v>22</v>
      </c>
    </row>
    <row r="46" spans="1:11" x14ac:dyDescent="0.3">
      <c r="A46" s="118" t="s">
        <v>40</v>
      </c>
      <c r="B46" s="10"/>
      <c r="C46" s="1">
        <v>0.1</v>
      </c>
      <c r="D46" s="27" t="s">
        <v>13</v>
      </c>
    </row>
    <row r="47" spans="1:11" x14ac:dyDescent="0.3">
      <c r="A47" s="118" t="s">
        <v>32</v>
      </c>
      <c r="B47" s="10"/>
      <c r="C47" s="7">
        <f>(4*$C$7)/(PI()*$C$4*$C$4)</f>
        <v>0.76394372684109757</v>
      </c>
      <c r="D47" s="30" t="s">
        <v>20</v>
      </c>
    </row>
    <row r="48" spans="1:11" ht="15" thickBot="1" x14ac:dyDescent="0.35">
      <c r="A48" s="55" t="s">
        <v>30</v>
      </c>
      <c r="B48" s="108" t="s">
        <v>33</v>
      </c>
      <c r="C48" s="90"/>
      <c r="D48" s="23"/>
    </row>
    <row r="49" spans="1:4" ht="15" thickBot="1" x14ac:dyDescent="0.35">
      <c r="A49" s="92" t="s">
        <v>34</v>
      </c>
      <c r="B49" s="93">
        <f>(C45*C47*C46)/C44</f>
        <v>65294.335627444241</v>
      </c>
      <c r="C49" s="94"/>
      <c r="D49" s="95"/>
    </row>
    <row r="50" spans="1:4" x14ac:dyDescent="0.3">
      <c r="A50" s="78" t="s">
        <v>55</v>
      </c>
      <c r="B50" s="115">
        <f>B49^-0.25*0.3164</f>
        <v>1.9793272237538191E-2</v>
      </c>
      <c r="C50" s="116"/>
      <c r="D50" s="117"/>
    </row>
    <row r="51" spans="1:4" ht="15" thickBot="1" x14ac:dyDescent="0.35">
      <c r="A51" s="22" t="s">
        <v>35</v>
      </c>
      <c r="B51" s="90"/>
      <c r="C51" s="90"/>
      <c r="D51" s="23"/>
    </row>
  </sheetData>
  <mergeCells count="34">
    <mergeCell ref="A46:B46"/>
    <mergeCell ref="A47:B47"/>
    <mergeCell ref="A43:D43"/>
    <mergeCell ref="A37:D37"/>
    <mergeCell ref="A42:D42"/>
    <mergeCell ref="A13:B13"/>
    <mergeCell ref="A14:B14"/>
    <mergeCell ref="A15:B15"/>
    <mergeCell ref="A51:D51"/>
    <mergeCell ref="B50:D50"/>
    <mergeCell ref="B49:D49"/>
    <mergeCell ref="B48:D48"/>
    <mergeCell ref="A44:B44"/>
    <mergeCell ref="A45:B45"/>
    <mergeCell ref="I30:K30"/>
    <mergeCell ref="I33:K33"/>
    <mergeCell ref="I32:K32"/>
    <mergeCell ref="H28:K28"/>
    <mergeCell ref="I31:K31"/>
    <mergeCell ref="A26:O26"/>
    <mergeCell ref="A12:B12"/>
    <mergeCell ref="I29:K29"/>
    <mergeCell ref="A39:D39"/>
    <mergeCell ref="A8:B8"/>
    <mergeCell ref="A9:B9"/>
    <mergeCell ref="A28:F28"/>
    <mergeCell ref="A10:B10"/>
    <mergeCell ref="A11:B11"/>
    <mergeCell ref="A4:B4"/>
    <mergeCell ref="A5:B5"/>
    <mergeCell ref="A6:B6"/>
    <mergeCell ref="A7:B7"/>
    <mergeCell ref="A3:D3"/>
    <mergeCell ref="A1:O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90961-475E-4906-BEE7-F34FCCA6D7B6}">
  <dimension ref="A1:O52"/>
  <sheetViews>
    <sheetView zoomScale="55" zoomScaleNormal="55" workbookViewId="0">
      <selection activeCell="D34" sqref="D34"/>
    </sheetView>
  </sheetViews>
  <sheetFormatPr baseColWidth="10" defaultRowHeight="14.4" x14ac:dyDescent="0.3"/>
  <cols>
    <col min="1" max="1" width="23.109375" customWidth="1"/>
    <col min="2" max="2" width="15.88671875" customWidth="1"/>
    <col min="8" max="8" width="19.44140625" customWidth="1"/>
  </cols>
  <sheetData>
    <row r="1" spans="1:7" ht="15" thickBot="1" x14ac:dyDescent="0.35">
      <c r="A1" s="13" t="s">
        <v>44</v>
      </c>
      <c r="B1" s="14"/>
      <c r="C1" s="14"/>
      <c r="D1" s="14"/>
      <c r="E1" s="14"/>
      <c r="F1" s="14"/>
      <c r="G1" s="15"/>
    </row>
    <row r="3" spans="1:7" ht="15" thickBot="1" x14ac:dyDescent="0.35"/>
    <row r="4" spans="1:7" ht="15" thickBot="1" x14ac:dyDescent="0.35">
      <c r="A4" s="43" t="s">
        <v>12</v>
      </c>
      <c r="B4" s="44"/>
      <c r="C4" s="45"/>
    </row>
    <row r="5" spans="1:7" x14ac:dyDescent="0.3">
      <c r="A5" s="48" t="s">
        <v>45</v>
      </c>
      <c r="B5" s="46">
        <v>0.1</v>
      </c>
      <c r="C5" s="25" t="s">
        <v>13</v>
      </c>
    </row>
    <row r="6" spans="1:7" x14ac:dyDescent="0.3">
      <c r="A6" s="49" t="s">
        <v>14</v>
      </c>
      <c r="B6" s="18">
        <v>6</v>
      </c>
      <c r="C6" s="27" t="s">
        <v>15</v>
      </c>
    </row>
    <row r="7" spans="1:7" x14ac:dyDescent="0.3">
      <c r="A7" s="49" t="s">
        <v>14</v>
      </c>
      <c r="B7" s="18">
        <f>B6*3.6</f>
        <v>21.6</v>
      </c>
      <c r="C7" s="27" t="s">
        <v>16</v>
      </c>
    </row>
    <row r="8" spans="1:7" x14ac:dyDescent="0.3">
      <c r="A8" s="49" t="s">
        <v>14</v>
      </c>
      <c r="B8" s="18">
        <v>6.0000000000000001E-3</v>
      </c>
      <c r="C8" s="28" t="s">
        <v>17</v>
      </c>
    </row>
    <row r="9" spans="1:7" x14ac:dyDescent="0.3">
      <c r="A9" s="49" t="s">
        <v>19</v>
      </c>
      <c r="B9" s="19">
        <f>(4*B8)/(PI()*B5*B5)</f>
        <v>0.76394372684109757</v>
      </c>
      <c r="C9" s="30" t="s">
        <v>20</v>
      </c>
    </row>
    <row r="10" spans="1:7" x14ac:dyDescent="0.3">
      <c r="A10" s="49" t="s">
        <v>21</v>
      </c>
      <c r="B10" s="18">
        <v>1000</v>
      </c>
      <c r="C10" s="27" t="s">
        <v>22</v>
      </c>
    </row>
    <row r="11" spans="1:7" x14ac:dyDescent="0.3">
      <c r="A11" s="49" t="s">
        <v>68</v>
      </c>
      <c r="B11" s="56">
        <v>0.1</v>
      </c>
      <c r="C11" s="30" t="s">
        <v>13</v>
      </c>
    </row>
    <row r="12" spans="1:7" x14ac:dyDescent="0.3">
      <c r="A12" s="101" t="s">
        <v>56</v>
      </c>
      <c r="B12" s="102">
        <v>5.0799999999999998E-2</v>
      </c>
      <c r="C12" s="103" t="s">
        <v>13</v>
      </c>
    </row>
    <row r="13" spans="1:7" x14ac:dyDescent="0.3">
      <c r="A13" s="51" t="s">
        <v>74</v>
      </c>
      <c r="B13" s="18">
        <f>(PI()*B5*B5)/4</f>
        <v>7.8539816339744835E-3</v>
      </c>
      <c r="C13" s="30" t="s">
        <v>13</v>
      </c>
    </row>
    <row r="14" spans="1:7" ht="15" thickBot="1" x14ac:dyDescent="0.35">
      <c r="A14" s="104" t="s">
        <v>73</v>
      </c>
      <c r="B14" s="47">
        <f>(PI()*B12*B12)/4</f>
        <v>2.0268299163899908E-3</v>
      </c>
      <c r="C14" s="74" t="s">
        <v>13</v>
      </c>
    </row>
    <row r="15" spans="1:7" x14ac:dyDescent="0.3">
      <c r="A15" s="62"/>
      <c r="B15" s="62"/>
      <c r="C15" s="63"/>
    </row>
    <row r="16" spans="1:7" x14ac:dyDescent="0.3">
      <c r="A16" s="62"/>
      <c r="B16" s="62"/>
      <c r="C16" s="62"/>
    </row>
    <row r="27" spans="1:15" x14ac:dyDescent="0.3">
      <c r="A27" s="33" t="s">
        <v>46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</row>
    <row r="28" spans="1:15" ht="15" thickBot="1" x14ac:dyDescent="0.35"/>
    <row r="29" spans="1:15" ht="15" thickBot="1" x14ac:dyDescent="0.35">
      <c r="A29" s="40" t="s">
        <v>49</v>
      </c>
      <c r="B29" s="41"/>
      <c r="C29" s="41"/>
      <c r="D29" s="41"/>
      <c r="E29" s="41"/>
      <c r="F29" s="42"/>
      <c r="H29" s="86" t="s">
        <v>43</v>
      </c>
      <c r="I29" s="87"/>
      <c r="J29" s="87"/>
      <c r="K29" s="88"/>
    </row>
    <row r="30" spans="1:15" x14ac:dyDescent="0.3">
      <c r="A30" s="50" t="s">
        <v>47</v>
      </c>
      <c r="B30" s="17" t="s">
        <v>50</v>
      </c>
      <c r="C30" s="16" t="s">
        <v>51</v>
      </c>
      <c r="D30" s="16" t="s">
        <v>11</v>
      </c>
      <c r="E30" s="38" t="s">
        <v>3</v>
      </c>
      <c r="F30" s="39" t="s">
        <v>6</v>
      </c>
      <c r="H30" s="82" t="s">
        <v>59</v>
      </c>
      <c r="I30" s="83" t="s">
        <v>62</v>
      </c>
      <c r="J30" s="84"/>
      <c r="K30" s="85"/>
    </row>
    <row r="31" spans="1:15" x14ac:dyDescent="0.3">
      <c r="A31" s="51" t="s">
        <v>48</v>
      </c>
      <c r="B31" s="18">
        <v>1</v>
      </c>
      <c r="C31" s="1" t="s">
        <v>10</v>
      </c>
      <c r="D31" s="2"/>
      <c r="E31" s="1">
        <v>50000</v>
      </c>
      <c r="F31" s="27" t="s">
        <v>4</v>
      </c>
      <c r="H31" s="80" t="s">
        <v>60</v>
      </c>
      <c r="I31" s="114" t="s">
        <v>61</v>
      </c>
      <c r="J31" s="4"/>
      <c r="K31" s="89"/>
    </row>
    <row r="32" spans="1:15" x14ac:dyDescent="0.3">
      <c r="A32" s="51" t="s">
        <v>7</v>
      </c>
      <c r="B32" s="18">
        <v>3</v>
      </c>
      <c r="C32" s="1" t="s">
        <v>2</v>
      </c>
      <c r="D32" s="1">
        <v>0.5</v>
      </c>
      <c r="E32" s="8">
        <f>((D32*B10*B9*B9)/2)*B32</f>
        <v>437.70751333489915</v>
      </c>
      <c r="F32" s="27" t="s">
        <v>4</v>
      </c>
      <c r="H32" s="80" t="s">
        <v>64</v>
      </c>
      <c r="I32" s="114" t="s">
        <v>65</v>
      </c>
      <c r="J32" s="4"/>
      <c r="K32" s="89"/>
    </row>
    <row r="33" spans="1:11" x14ac:dyDescent="0.3">
      <c r="A33" s="51" t="s">
        <v>8</v>
      </c>
      <c r="B33" s="18">
        <v>1</v>
      </c>
      <c r="C33" s="1" t="s">
        <v>2</v>
      </c>
      <c r="D33" s="1">
        <v>2.2999999999999998</v>
      </c>
      <c r="E33" s="8">
        <f>((D33*B10*B9*B9)/2)*B33</f>
        <v>671.15152044684532</v>
      </c>
      <c r="F33" s="27" t="s">
        <v>4</v>
      </c>
      <c r="H33" s="80" t="s">
        <v>66</v>
      </c>
      <c r="I33" s="114" t="s">
        <v>67</v>
      </c>
      <c r="J33" s="4"/>
      <c r="K33" s="89"/>
    </row>
    <row r="34" spans="1:11" ht="15" thickBot="1" x14ac:dyDescent="0.35">
      <c r="A34" s="52" t="s">
        <v>71</v>
      </c>
      <c r="B34" s="68"/>
      <c r="C34" s="68"/>
      <c r="D34" s="11">
        <f>((1/(0.63+0.37*($B$13/$B$14))-1)^2
)</f>
        <v>0.26568443253649004</v>
      </c>
      <c r="E34" s="12">
        <f>(D34*$B$10*$B$9*$B$9)/2</f>
        <v>77.528048198227211</v>
      </c>
      <c r="F34" s="27" t="s">
        <v>4</v>
      </c>
      <c r="H34" s="81" t="s">
        <v>58</v>
      </c>
      <c r="I34" s="22" t="s">
        <v>63</v>
      </c>
      <c r="J34" s="90"/>
      <c r="K34" s="23"/>
    </row>
    <row r="35" spans="1:11" x14ac:dyDescent="0.3">
      <c r="A35" s="52" t="s">
        <v>69</v>
      </c>
      <c r="B35" s="68"/>
      <c r="C35" s="68"/>
      <c r="D35" s="11">
        <f>(1-(B14/B13))^2</f>
        <v>0.55046902809600007</v>
      </c>
      <c r="E35" s="12">
        <f t="shared" ref="E34:E35" si="0">(D35*$B$10*$B$9*$B$9)/2</f>
        <v>160.62961963718595</v>
      </c>
      <c r="F35" s="27" t="s">
        <v>4</v>
      </c>
    </row>
    <row r="36" spans="1:11" ht="15" thickBot="1" x14ac:dyDescent="0.35">
      <c r="A36" s="64" t="s">
        <v>18</v>
      </c>
      <c r="B36" s="65"/>
      <c r="C36" s="65"/>
      <c r="D36" s="66"/>
      <c r="E36" s="36">
        <f>SUM(E31:E35)</f>
        <v>51347.016701617154</v>
      </c>
      <c r="F36" s="32" t="s">
        <v>4</v>
      </c>
    </row>
    <row r="39" spans="1:11" ht="15" thickBot="1" x14ac:dyDescent="0.35"/>
    <row r="40" spans="1:11" ht="15" thickBot="1" x14ac:dyDescent="0.35">
      <c r="A40" s="43" t="s">
        <v>42</v>
      </c>
      <c r="B40" s="44"/>
      <c r="C40" s="44"/>
      <c r="D40" s="45"/>
    </row>
    <row r="41" spans="1:11" x14ac:dyDescent="0.3">
      <c r="A41" s="37" t="s">
        <v>39</v>
      </c>
      <c r="B41" s="16" t="s">
        <v>28</v>
      </c>
      <c r="C41" s="97" t="s">
        <v>38</v>
      </c>
      <c r="D41" s="98"/>
    </row>
    <row r="42" spans="1:11" ht="15" thickBot="1" x14ac:dyDescent="0.35">
      <c r="A42" s="55" t="s">
        <v>27</v>
      </c>
      <c r="B42" s="91">
        <v>8</v>
      </c>
      <c r="C42" s="99">
        <f>(B10*B42*B9*B9*(0.3164*(B50)^-0.25))/(2*B5)</f>
        <v>462.06207849885527</v>
      </c>
      <c r="D42" s="100"/>
    </row>
    <row r="43" spans="1:11" ht="15" thickBot="1" x14ac:dyDescent="0.35">
      <c r="A43" s="13" t="s">
        <v>29</v>
      </c>
      <c r="B43" s="14"/>
      <c r="C43" s="14"/>
      <c r="D43" s="15"/>
    </row>
    <row r="44" spans="1:11" x14ac:dyDescent="0.3">
      <c r="A44" s="109" t="s">
        <v>12</v>
      </c>
      <c r="B44" s="110"/>
      <c r="C44" s="110"/>
      <c r="D44" s="111"/>
    </row>
    <row r="45" spans="1:11" x14ac:dyDescent="0.3">
      <c r="A45" s="112" t="s">
        <v>31</v>
      </c>
      <c r="B45" s="113"/>
      <c r="C45" s="1">
        <v>1.17E-3</v>
      </c>
      <c r="D45" s="27"/>
    </row>
    <row r="46" spans="1:11" x14ac:dyDescent="0.3">
      <c r="A46" s="114" t="s">
        <v>21</v>
      </c>
      <c r="B46" s="5"/>
      <c r="C46" s="1">
        <v>1000</v>
      </c>
      <c r="D46" s="27" t="s">
        <v>22</v>
      </c>
    </row>
    <row r="47" spans="1:11" x14ac:dyDescent="0.3">
      <c r="A47" s="114" t="s">
        <v>40</v>
      </c>
      <c r="B47" s="5"/>
      <c r="C47" s="1">
        <v>0.1</v>
      </c>
      <c r="D47" s="27" t="s">
        <v>13</v>
      </c>
    </row>
    <row r="48" spans="1:11" x14ac:dyDescent="0.3">
      <c r="A48" s="114" t="s">
        <v>32</v>
      </c>
      <c r="B48" s="5"/>
      <c r="C48" s="19">
        <f>B9</f>
        <v>0.76394372684109757</v>
      </c>
      <c r="D48" s="30" t="s">
        <v>20</v>
      </c>
    </row>
    <row r="49" spans="1:4" ht="15" thickBot="1" x14ac:dyDescent="0.35">
      <c r="A49" s="55" t="s">
        <v>30</v>
      </c>
      <c r="B49" s="108" t="s">
        <v>33</v>
      </c>
      <c r="C49" s="90"/>
      <c r="D49" s="23"/>
    </row>
    <row r="50" spans="1:4" ht="15" thickBot="1" x14ac:dyDescent="0.35">
      <c r="A50" s="92" t="s">
        <v>34</v>
      </c>
      <c r="B50" s="93">
        <f>(C46*C48*C47)/C45</f>
        <v>65294.335627444241</v>
      </c>
      <c r="C50" s="94"/>
      <c r="D50" s="95"/>
    </row>
    <row r="51" spans="1:4" x14ac:dyDescent="0.3">
      <c r="A51" s="78" t="s">
        <v>55</v>
      </c>
      <c r="B51" s="115">
        <f>B50^-0.25*0.3164</f>
        <v>1.9793272237538191E-2</v>
      </c>
      <c r="C51" s="116"/>
      <c r="D51" s="117"/>
    </row>
    <row r="52" spans="1:4" ht="15" thickBot="1" x14ac:dyDescent="0.35">
      <c r="A52" s="22" t="s">
        <v>35</v>
      </c>
      <c r="B52" s="90"/>
      <c r="C52" s="90"/>
      <c r="D52" s="23"/>
    </row>
  </sheetData>
  <mergeCells count="22">
    <mergeCell ref="I32:K32"/>
    <mergeCell ref="I33:K33"/>
    <mergeCell ref="I34:K34"/>
    <mergeCell ref="A52:D52"/>
    <mergeCell ref="B51:D51"/>
    <mergeCell ref="B50:D50"/>
    <mergeCell ref="A43:D43"/>
    <mergeCell ref="B49:D49"/>
    <mergeCell ref="A44:D44"/>
    <mergeCell ref="A45:B45"/>
    <mergeCell ref="A46:B46"/>
    <mergeCell ref="A47:B47"/>
    <mergeCell ref="A48:B48"/>
    <mergeCell ref="A40:D40"/>
    <mergeCell ref="A36:D36"/>
    <mergeCell ref="I31:K31"/>
    <mergeCell ref="A27:O27"/>
    <mergeCell ref="H29:K29"/>
    <mergeCell ref="I30:K30"/>
    <mergeCell ref="A29:F29"/>
    <mergeCell ref="A1:G1"/>
    <mergeCell ref="A4:C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circuit froid PDC </vt:lpstr>
      <vt:lpstr>circuit eau usée PDC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33648</dc:creator>
  <cp:lastModifiedBy>33648</cp:lastModifiedBy>
  <dcterms:created xsi:type="dcterms:W3CDTF">2020-12-02T08:36:43Z</dcterms:created>
  <dcterms:modified xsi:type="dcterms:W3CDTF">2020-12-03T12:00:20Z</dcterms:modified>
</cp:coreProperties>
</file>