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2638f096b2614a/Documentos/ESCOLA DOMINICAL - EDMARCIO/"/>
    </mc:Choice>
  </mc:AlternateContent>
  <xr:revisionPtr revIDLastSave="1009" documentId="13_ncr:1_{187E044A-2AC2-4781-B5D6-8E0AA16F2086}" xr6:coauthVersionLast="47" xr6:coauthVersionMax="47" xr10:uidLastSave="{6F2690BE-F1A5-4D1B-80AE-A8E74D669B5F}"/>
  <bookViews>
    <workbookView xWindow="-90" yWindow="-90" windowWidth="19380" windowHeight="10980" activeTab="1" xr2:uid="{6735D327-B610-4785-8B32-A20FBDB5D46C}"/>
  </bookViews>
  <sheets>
    <sheet name="Classes" sheetId="1" r:id="rId1"/>
    <sheet name="Relatório Geral" sheetId="2" r:id="rId2"/>
  </sheets>
  <definedNames>
    <definedName name="_xlnm._FilterDatabase" localSheetId="0" hidden="1">Classes!$A$5:$G$99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1" i="2" l="1"/>
  <c r="I35" i="2"/>
  <c r="D98" i="1"/>
  <c r="F8" i="1"/>
  <c r="F9" i="1"/>
  <c r="F10" i="1"/>
  <c r="F11" i="1"/>
  <c r="F12" i="1"/>
  <c r="F13" i="1"/>
  <c r="F14" i="1"/>
  <c r="F15" i="1"/>
  <c r="F16" i="1"/>
  <c r="F17" i="1"/>
  <c r="F18" i="1"/>
  <c r="F19" i="1"/>
  <c r="G19" i="1" s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7" i="1"/>
  <c r="G59" i="1"/>
  <c r="K132" i="2"/>
  <c r="J132" i="2"/>
  <c r="H132" i="2"/>
  <c r="F132" i="2"/>
  <c r="E132" i="2"/>
  <c r="G127" i="2"/>
  <c r="G124" i="2"/>
  <c r="L132" i="2"/>
  <c r="N131" i="2"/>
  <c r="G131" i="2"/>
  <c r="G132" i="2" s="1"/>
  <c r="N130" i="2"/>
  <c r="G130" i="2"/>
  <c r="N129" i="2"/>
  <c r="G129" i="2"/>
  <c r="N128" i="2"/>
  <c r="G128" i="2"/>
  <c r="N127" i="2"/>
  <c r="N126" i="2"/>
  <c r="G126" i="2"/>
  <c r="N125" i="2"/>
  <c r="G125" i="2"/>
  <c r="N124" i="2"/>
  <c r="N123" i="2"/>
  <c r="G123" i="2"/>
  <c r="N122" i="2"/>
  <c r="G122" i="2"/>
  <c r="N121" i="2"/>
  <c r="G121" i="2"/>
  <c r="N120" i="2"/>
  <c r="N132" i="2" s="1"/>
  <c r="G120" i="2"/>
  <c r="D120" i="2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K116" i="2"/>
  <c r="J116" i="2"/>
  <c r="H116" i="2"/>
  <c r="F116" i="2"/>
  <c r="E116" i="2"/>
  <c r="G105" i="2"/>
  <c r="G106" i="2"/>
  <c r="G107" i="2"/>
  <c r="G108" i="2"/>
  <c r="G109" i="2"/>
  <c r="G110" i="2"/>
  <c r="G111" i="2"/>
  <c r="G112" i="2"/>
  <c r="G113" i="2"/>
  <c r="G114" i="2"/>
  <c r="G115" i="2"/>
  <c r="G116" i="2" s="1"/>
  <c r="L116" i="2"/>
  <c r="N115" i="2"/>
  <c r="N114" i="2"/>
  <c r="N113" i="2"/>
  <c r="N112" i="2"/>
  <c r="N111" i="2"/>
  <c r="N110" i="2"/>
  <c r="N109" i="2"/>
  <c r="N108" i="2"/>
  <c r="M108" i="2"/>
  <c r="I108" i="2"/>
  <c r="N107" i="2"/>
  <c r="N106" i="2"/>
  <c r="N105" i="2"/>
  <c r="N104" i="2"/>
  <c r="N116" i="2" s="1"/>
  <c r="G104" i="2"/>
  <c r="D104" i="2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I94" i="2"/>
  <c r="I93" i="2"/>
  <c r="I90" i="2"/>
  <c r="K100" i="2"/>
  <c r="J100" i="2"/>
  <c r="H100" i="2"/>
  <c r="F100" i="2"/>
  <c r="E100" i="2"/>
  <c r="L100" i="2"/>
  <c r="N99" i="2"/>
  <c r="G99" i="2"/>
  <c r="N98" i="2"/>
  <c r="G98" i="2"/>
  <c r="N97" i="2"/>
  <c r="G97" i="2"/>
  <c r="N96" i="2"/>
  <c r="G96" i="2"/>
  <c r="N95" i="2"/>
  <c r="G95" i="2"/>
  <c r="N94" i="2"/>
  <c r="G94" i="2"/>
  <c r="N93" i="2"/>
  <c r="G93" i="2"/>
  <c r="N92" i="2"/>
  <c r="N91" i="2"/>
  <c r="G91" i="2"/>
  <c r="N90" i="2"/>
  <c r="G90" i="2"/>
  <c r="N89" i="2"/>
  <c r="G89" i="2"/>
  <c r="N88" i="2"/>
  <c r="N100" i="2" s="1"/>
  <c r="G88" i="2"/>
  <c r="G100" i="2" s="1"/>
  <c r="D88" i="2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K84" i="2"/>
  <c r="J84" i="2"/>
  <c r="H84" i="2"/>
  <c r="F84" i="2"/>
  <c r="E84" i="2"/>
  <c r="L84" i="2"/>
  <c r="N83" i="2"/>
  <c r="G83" i="2"/>
  <c r="N82" i="2"/>
  <c r="G82" i="2"/>
  <c r="N81" i="2"/>
  <c r="G81" i="2"/>
  <c r="N80" i="2"/>
  <c r="G80" i="2"/>
  <c r="N79" i="2"/>
  <c r="G79" i="2"/>
  <c r="N78" i="2"/>
  <c r="G78" i="2"/>
  <c r="N77" i="2"/>
  <c r="G77" i="2"/>
  <c r="N76" i="2"/>
  <c r="G76" i="2"/>
  <c r="N75" i="2"/>
  <c r="G75" i="2"/>
  <c r="N74" i="2"/>
  <c r="G74" i="2"/>
  <c r="N73" i="2"/>
  <c r="G73" i="2"/>
  <c r="G84" i="2" s="1"/>
  <c r="N72" i="2"/>
  <c r="N84" i="2" s="1"/>
  <c r="G72" i="2"/>
  <c r="D72" i="2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K68" i="2"/>
  <c r="J68" i="2"/>
  <c r="I68" i="2"/>
  <c r="H68" i="2"/>
  <c r="G68" i="2"/>
  <c r="F68" i="2"/>
  <c r="E68" i="2"/>
  <c r="H36" i="2"/>
  <c r="G36" i="2"/>
  <c r="I36" i="2" s="1"/>
  <c r="F36" i="2"/>
  <c r="E36" i="2"/>
  <c r="G40" i="2"/>
  <c r="G41" i="2"/>
  <c r="G42" i="2"/>
  <c r="G43" i="2"/>
  <c r="G44" i="2"/>
  <c r="G45" i="2"/>
  <c r="G46" i="2"/>
  <c r="G47" i="2"/>
  <c r="G48" i="2"/>
  <c r="G49" i="2"/>
  <c r="G50" i="2"/>
  <c r="G51" i="2"/>
  <c r="G39" i="2"/>
  <c r="I39" i="2" s="1"/>
  <c r="H52" i="2"/>
  <c r="G52" i="2"/>
  <c r="I52" i="2" s="1"/>
  <c r="F52" i="2"/>
  <c r="E52" i="2"/>
  <c r="I64" i="2"/>
  <c r="I65" i="2"/>
  <c r="I66" i="2"/>
  <c r="I67" i="2"/>
  <c r="I57" i="2"/>
  <c r="G57" i="2"/>
  <c r="G58" i="2"/>
  <c r="G59" i="2"/>
  <c r="I59" i="2" s="1"/>
  <c r="G60" i="2"/>
  <c r="I60" i="2" s="1"/>
  <c r="G61" i="2"/>
  <c r="I61" i="2" s="1"/>
  <c r="G62" i="2"/>
  <c r="I62" i="2" s="1"/>
  <c r="G63" i="2"/>
  <c r="I63" i="2" s="1"/>
  <c r="G64" i="2"/>
  <c r="G65" i="2"/>
  <c r="G66" i="2"/>
  <c r="G67" i="2"/>
  <c r="G56" i="2"/>
  <c r="L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N57" i="2"/>
  <c r="M57" i="2"/>
  <c r="N56" i="2"/>
  <c r="N68" i="2" s="1"/>
  <c r="M56" i="2"/>
  <c r="I56" i="2"/>
  <c r="D56" i="2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I50" i="2"/>
  <c r="I45" i="2"/>
  <c r="L52" i="2"/>
  <c r="N51" i="2"/>
  <c r="N50" i="2"/>
  <c r="M50" i="2"/>
  <c r="J50" i="2"/>
  <c r="N49" i="2"/>
  <c r="M49" i="2"/>
  <c r="I49" i="2"/>
  <c r="N48" i="2"/>
  <c r="M48" i="2"/>
  <c r="N47" i="2"/>
  <c r="M47" i="2"/>
  <c r="N46" i="2"/>
  <c r="M46" i="2"/>
  <c r="I46" i="2"/>
  <c r="N45" i="2"/>
  <c r="M45" i="2"/>
  <c r="N44" i="2"/>
  <c r="M44" i="2"/>
  <c r="I44" i="2"/>
  <c r="N43" i="2"/>
  <c r="M43" i="2"/>
  <c r="I43" i="2"/>
  <c r="N42" i="2"/>
  <c r="N41" i="2"/>
  <c r="N40" i="2"/>
  <c r="N52" i="2" s="1"/>
  <c r="D40" i="2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I32" i="2"/>
  <c r="L36" i="2"/>
  <c r="N34" i="2"/>
  <c r="N33" i="2"/>
  <c r="N32" i="2"/>
  <c r="N31" i="2"/>
  <c r="N30" i="2"/>
  <c r="N29" i="2"/>
  <c r="N28" i="2"/>
  <c r="N27" i="2"/>
  <c r="N26" i="2"/>
  <c r="G26" i="2"/>
  <c r="N25" i="2"/>
  <c r="G25" i="2"/>
  <c r="N24" i="2"/>
  <c r="G24" i="2"/>
  <c r="D24" i="2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F20" i="2"/>
  <c r="F136" i="2" s="1"/>
  <c r="H20" i="2"/>
  <c r="E20" i="2"/>
  <c r="L20" i="2"/>
  <c r="G12" i="2"/>
  <c r="G13" i="2"/>
  <c r="G14" i="2"/>
  <c r="G15" i="2"/>
  <c r="G16" i="2"/>
  <c r="G17" i="2"/>
  <c r="G18" i="2"/>
  <c r="G19" i="2"/>
  <c r="G8" i="2"/>
  <c r="G9" i="2"/>
  <c r="G10" i="2"/>
  <c r="G11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N8" i="2"/>
  <c r="M8" i="2"/>
  <c r="M20" i="2" s="1"/>
  <c r="D8" i="2"/>
  <c r="D9" i="2"/>
  <c r="D10" i="2"/>
  <c r="D11" i="2"/>
  <c r="D12" i="2"/>
  <c r="D13" i="2"/>
  <c r="D14" i="2"/>
  <c r="D15" i="2"/>
  <c r="D16" i="2"/>
  <c r="D17" i="2"/>
  <c r="D18" i="2"/>
  <c r="D19" i="2"/>
  <c r="E98" i="1"/>
  <c r="F98" i="1"/>
  <c r="G98" i="1" s="1"/>
  <c r="G8" i="1"/>
  <c r="G9" i="1"/>
  <c r="G10" i="1"/>
  <c r="G11" i="1"/>
  <c r="G12" i="1"/>
  <c r="G13" i="1"/>
  <c r="G14" i="1"/>
  <c r="G15" i="1"/>
  <c r="G16" i="1"/>
  <c r="G17" i="1"/>
  <c r="G18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G7" i="1"/>
  <c r="E7" i="1"/>
  <c r="L136" i="2" l="1"/>
  <c r="H136" i="2"/>
  <c r="I132" i="2"/>
  <c r="M120" i="2"/>
  <c r="I120" i="2"/>
  <c r="M121" i="2"/>
  <c r="I121" i="2"/>
  <c r="M122" i="2"/>
  <c r="I122" i="2"/>
  <c r="M123" i="2"/>
  <c r="I123" i="2"/>
  <c r="M124" i="2"/>
  <c r="I124" i="2"/>
  <c r="M125" i="2"/>
  <c r="I125" i="2"/>
  <c r="M126" i="2"/>
  <c r="I126" i="2"/>
  <c r="M127" i="2"/>
  <c r="I127" i="2"/>
  <c r="M128" i="2"/>
  <c r="I128" i="2"/>
  <c r="M129" i="2"/>
  <c r="I129" i="2"/>
  <c r="M130" i="2"/>
  <c r="I130" i="2"/>
  <c r="M131" i="2"/>
  <c r="I131" i="2"/>
  <c r="I116" i="2"/>
  <c r="M104" i="2"/>
  <c r="I104" i="2"/>
  <c r="M105" i="2"/>
  <c r="I105" i="2"/>
  <c r="M106" i="2"/>
  <c r="I106" i="2"/>
  <c r="M107" i="2"/>
  <c r="I107" i="2"/>
  <c r="M109" i="2"/>
  <c r="I109" i="2"/>
  <c r="M110" i="2"/>
  <c r="I110" i="2"/>
  <c r="M111" i="2"/>
  <c r="I111" i="2"/>
  <c r="M112" i="2"/>
  <c r="I112" i="2"/>
  <c r="M113" i="2"/>
  <c r="I113" i="2"/>
  <c r="M114" i="2"/>
  <c r="I114" i="2"/>
  <c r="M115" i="2"/>
  <c r="I115" i="2"/>
  <c r="I100" i="2"/>
  <c r="M88" i="2"/>
  <c r="I88" i="2"/>
  <c r="M89" i="2"/>
  <c r="I89" i="2"/>
  <c r="M90" i="2"/>
  <c r="M91" i="2"/>
  <c r="I91" i="2"/>
  <c r="M92" i="2"/>
  <c r="I92" i="2"/>
  <c r="M93" i="2"/>
  <c r="M94" i="2"/>
  <c r="M95" i="2"/>
  <c r="I95" i="2"/>
  <c r="M96" i="2"/>
  <c r="I96" i="2"/>
  <c r="M97" i="2"/>
  <c r="I97" i="2"/>
  <c r="M98" i="2"/>
  <c r="I98" i="2"/>
  <c r="M99" i="2"/>
  <c r="I99" i="2"/>
  <c r="I84" i="2"/>
  <c r="M72" i="2"/>
  <c r="I72" i="2"/>
  <c r="M73" i="2"/>
  <c r="I73" i="2"/>
  <c r="M74" i="2"/>
  <c r="I74" i="2"/>
  <c r="M75" i="2"/>
  <c r="I75" i="2"/>
  <c r="M76" i="2"/>
  <c r="I76" i="2"/>
  <c r="M77" i="2"/>
  <c r="I77" i="2"/>
  <c r="M78" i="2"/>
  <c r="I78" i="2"/>
  <c r="M79" i="2"/>
  <c r="I79" i="2"/>
  <c r="M80" i="2"/>
  <c r="I80" i="2"/>
  <c r="M81" i="2"/>
  <c r="I81" i="2"/>
  <c r="M82" i="2"/>
  <c r="I82" i="2"/>
  <c r="M83" i="2"/>
  <c r="I83" i="2"/>
  <c r="I58" i="2"/>
  <c r="M58" i="2"/>
  <c r="M68" i="2" s="1"/>
  <c r="M40" i="2"/>
  <c r="I40" i="2"/>
  <c r="M41" i="2"/>
  <c r="I41" i="2"/>
  <c r="M42" i="2"/>
  <c r="I42" i="2"/>
  <c r="M51" i="2"/>
  <c r="K52" i="2"/>
  <c r="J52" i="2"/>
  <c r="M24" i="2"/>
  <c r="I24" i="2"/>
  <c r="M25" i="2"/>
  <c r="K25" i="2"/>
  <c r="J25" i="2"/>
  <c r="I25" i="2"/>
  <c r="M26" i="2"/>
  <c r="I26" i="2"/>
  <c r="M27" i="2"/>
  <c r="I27" i="2"/>
  <c r="M28" i="2"/>
  <c r="I28" i="2"/>
  <c r="M29" i="2"/>
  <c r="I29" i="2"/>
  <c r="M30" i="2"/>
  <c r="I30" i="2"/>
  <c r="M31" i="2"/>
  <c r="I31" i="2"/>
  <c r="M32" i="2"/>
  <c r="M33" i="2"/>
  <c r="I33" i="2"/>
  <c r="M34" i="2"/>
  <c r="K34" i="2"/>
  <c r="J34" i="2"/>
  <c r="I34" i="2"/>
  <c r="K36" i="2"/>
  <c r="J36" i="2"/>
  <c r="N20" i="2"/>
  <c r="G20" i="2"/>
  <c r="G136" i="2" s="1"/>
  <c r="I136" i="2" s="1"/>
  <c r="K11" i="2"/>
  <c r="J11" i="2"/>
  <c r="I11" i="2"/>
  <c r="K10" i="2"/>
  <c r="J10" i="2"/>
  <c r="I10" i="2"/>
  <c r="K9" i="2"/>
  <c r="J9" i="2"/>
  <c r="I9" i="2"/>
  <c r="K8" i="2"/>
  <c r="J8" i="2"/>
  <c r="I8" i="2"/>
  <c r="K18" i="2"/>
  <c r="J18" i="2"/>
  <c r="I18" i="2"/>
  <c r="K17" i="2"/>
  <c r="J17" i="2"/>
  <c r="I17" i="2"/>
  <c r="K16" i="2"/>
  <c r="J16" i="2"/>
  <c r="I16" i="2"/>
  <c r="K15" i="2"/>
  <c r="J15" i="2"/>
  <c r="I15" i="2"/>
  <c r="K14" i="2"/>
  <c r="J14" i="2"/>
  <c r="I14" i="2"/>
  <c r="K13" i="2"/>
  <c r="J13" i="2"/>
  <c r="I13" i="2"/>
  <c r="K12" i="2"/>
  <c r="J12" i="2"/>
  <c r="I12" i="2"/>
  <c r="M132" i="2" l="1"/>
  <c r="M116" i="2"/>
  <c r="M100" i="2"/>
  <c r="M84" i="2"/>
  <c r="M52" i="2"/>
  <c r="J20" i="2"/>
  <c r="J136" i="2" s="1"/>
  <c r="K20" i="2"/>
  <c r="K136" i="2" s="1"/>
  <c r="I20" i="2"/>
  <c r="M35" i="2"/>
  <c r="M36" i="2" s="1"/>
  <c r="N35" i="2"/>
  <c r="N36" i="2" s="1"/>
</calcChain>
</file>

<file path=xl/sharedStrings.xml><?xml version="1.0" encoding="utf-8"?>
<sst xmlns="http://schemas.openxmlformats.org/spreadsheetml/2006/main" count="476" uniqueCount="161">
  <si>
    <t>NOME</t>
  </si>
  <si>
    <t>CLASSE</t>
  </si>
  <si>
    <t>ANIVERSÁRIO</t>
  </si>
  <si>
    <t>Eliza</t>
  </si>
  <si>
    <t>Ester</t>
  </si>
  <si>
    <t>Guilherme</t>
  </si>
  <si>
    <t>Igor Tolentino</t>
  </si>
  <si>
    <t>Juhya Rufino</t>
  </si>
  <si>
    <t>Pamela dos Santos</t>
  </si>
  <si>
    <t>Rayane dos Santos</t>
  </si>
  <si>
    <t>Roniele de O. dos  Santos</t>
  </si>
  <si>
    <t>Juvenis</t>
  </si>
  <si>
    <t xml:space="preserve"> </t>
  </si>
  <si>
    <t>PRESENÇA</t>
  </si>
  <si>
    <t>AUSÊNCIA</t>
  </si>
  <si>
    <t>%</t>
  </si>
  <si>
    <t>Adelaide dos Santos</t>
  </si>
  <si>
    <t>Heroinas da fé</t>
  </si>
  <si>
    <t>Aline Gonçalves</t>
  </si>
  <si>
    <t>Anailza Batista</t>
  </si>
  <si>
    <t>Andréa Aciolii</t>
  </si>
  <si>
    <t>Elenice Reali</t>
  </si>
  <si>
    <t>Elenilma Carvalho</t>
  </si>
  <si>
    <t>Evani Bispo</t>
  </si>
  <si>
    <t>Flavia Bandeira</t>
  </si>
  <si>
    <t>Geni Gomes</t>
  </si>
  <si>
    <t xml:space="preserve">Genilda Borges </t>
  </si>
  <si>
    <t xml:space="preserve">Leda Kaiser </t>
  </si>
  <si>
    <t xml:space="preserve">Maria Aparecida </t>
  </si>
  <si>
    <t xml:space="preserve">Maria Barros </t>
  </si>
  <si>
    <t>Maria da Penha Loureiro</t>
  </si>
  <si>
    <t>Maria Emilia Bitencurt</t>
  </si>
  <si>
    <t>Marizete Pereira do Carmo</t>
  </si>
  <si>
    <t>Marlene Brito</t>
  </si>
  <si>
    <t>Neuza Bitti</t>
  </si>
  <si>
    <t xml:space="preserve">Olivia Coser </t>
  </si>
  <si>
    <t xml:space="preserve">Rosiane </t>
  </si>
  <si>
    <t xml:space="preserve">Sandra </t>
  </si>
  <si>
    <t xml:space="preserve">Solange Lopes </t>
  </si>
  <si>
    <t xml:space="preserve">Vania </t>
  </si>
  <si>
    <t>Vencedores P/ Cristo</t>
  </si>
  <si>
    <t>Ana Eduarda</t>
  </si>
  <si>
    <t>Juan Ferreira</t>
  </si>
  <si>
    <t>Mateus Silva</t>
  </si>
  <si>
    <t>Joana</t>
  </si>
  <si>
    <t>Yhan</t>
  </si>
  <si>
    <t xml:space="preserve">Bianca </t>
  </si>
  <si>
    <t>Rafael</t>
  </si>
  <si>
    <t>Pr. Messias Reis</t>
  </si>
  <si>
    <t>Oficiais</t>
  </si>
  <si>
    <t>Aliandra Monteiro</t>
  </si>
  <si>
    <t>Pb. Edmarcio Morellato</t>
  </si>
  <si>
    <t>Eliane Brito</t>
  </si>
  <si>
    <t>Aux. Soriano</t>
  </si>
  <si>
    <t>Oficiais/Diretoria</t>
  </si>
  <si>
    <t>Aux. Rogério</t>
  </si>
  <si>
    <t>Aux. Sidney</t>
  </si>
  <si>
    <t xml:space="preserve">Aline  </t>
  </si>
  <si>
    <t xml:space="preserve">Oficiais </t>
  </si>
  <si>
    <t>Joao Scardini</t>
  </si>
  <si>
    <t>Dieslayne</t>
  </si>
  <si>
    <t xml:space="preserve">Dilcéia </t>
  </si>
  <si>
    <t>Edilson Reali</t>
  </si>
  <si>
    <t xml:space="preserve">Eilane </t>
  </si>
  <si>
    <t>Euza Coelho Morellato</t>
  </si>
  <si>
    <t>Fabiana</t>
  </si>
  <si>
    <t xml:space="preserve">Fabrícia </t>
  </si>
  <si>
    <t>Isabela</t>
  </si>
  <si>
    <t xml:space="preserve">Izamara </t>
  </si>
  <si>
    <t>Luciana</t>
  </si>
  <si>
    <t>Maria dos Anjos</t>
  </si>
  <si>
    <t>Milena</t>
  </si>
  <si>
    <t>Robispierre</t>
  </si>
  <si>
    <t>Rosilene</t>
  </si>
  <si>
    <t>Sinara</t>
  </si>
  <si>
    <t>Sthefany</t>
  </si>
  <si>
    <t>Andre</t>
  </si>
  <si>
    <t>Gideões</t>
  </si>
  <si>
    <t>Aux. Adalto Singer</t>
  </si>
  <si>
    <t>Aux. Juscelio Quirino</t>
  </si>
  <si>
    <t xml:space="preserve">Dc. Marcos </t>
  </si>
  <si>
    <t>Dc. Robson Rufino</t>
  </si>
  <si>
    <t>Dc. Sebastião</t>
  </si>
  <si>
    <t>Jose Luminato</t>
  </si>
  <si>
    <t>Josimar Araujo</t>
  </si>
  <si>
    <t>Juarez Carlos de Oliv.</t>
  </si>
  <si>
    <t>Magdiel</t>
  </si>
  <si>
    <t>Pb. Elias Viana</t>
  </si>
  <si>
    <t>Pedro Loureiro</t>
  </si>
  <si>
    <t>Valdecir Castro</t>
  </si>
  <si>
    <t>Evellyn Brito</t>
  </si>
  <si>
    <t>Turminha da Fé</t>
  </si>
  <si>
    <t>Gabriel Dos Santos Freire</t>
  </si>
  <si>
    <t>Lorenzo</t>
  </si>
  <si>
    <t>Sophia Souza Fernandes</t>
  </si>
  <si>
    <t>Ana Beatriz</t>
  </si>
  <si>
    <t>Amiguinho de Jesus</t>
  </si>
  <si>
    <t>Alice</t>
  </si>
  <si>
    <t>Arthur Acioli</t>
  </si>
  <si>
    <t>Arthur Ribeiro dos Santos</t>
  </si>
  <si>
    <t>Calebe Rufino</t>
  </si>
  <si>
    <t>Debora Tavares</t>
  </si>
  <si>
    <t>Eloah Brito</t>
  </si>
  <si>
    <t>Henrique Parreira</t>
  </si>
  <si>
    <t>Joao Lucas</t>
  </si>
  <si>
    <t>Livia Acioli</t>
  </si>
  <si>
    <t>Ana Vitória Mendes</t>
  </si>
  <si>
    <t>Total Geral</t>
  </si>
  <si>
    <t>CONGREGAÇÃO DO GUAXINDIBA</t>
  </si>
  <si>
    <t>1º TRIMESTRE</t>
  </si>
  <si>
    <t>1ª IGREJA ASSEMBLÉIA DE DEUS DE ARACRUZ</t>
  </si>
  <si>
    <t xml:space="preserve">RELATORIO DE EFETIVIDADE DA ESCOLA BÍBLICA DOMINICAL </t>
  </si>
  <si>
    <t>Geração Adoradores</t>
  </si>
  <si>
    <t>QUANT</t>
  </si>
  <si>
    <t xml:space="preserve">RELATÓRIO GERAL DA ESCOLA BÍBLICA DOMINICAL </t>
  </si>
  <si>
    <t xml:space="preserve">1ª IGREJA ASSEMBLÉIA DE DEUS DE  ARACRUZ </t>
  </si>
  <si>
    <t>DATA</t>
  </si>
  <si>
    <t>MATR.</t>
  </si>
  <si>
    <t>PRES.</t>
  </si>
  <si>
    <t>AUS.</t>
  </si>
  <si>
    <t>VIST.</t>
  </si>
  <si>
    <t>OFERTA</t>
  </si>
  <si>
    <t>OBSERVAÇÕES</t>
  </si>
  <si>
    <t>OFICIAIS</t>
  </si>
  <si>
    <t>Não houve Esc. Em todo campo</t>
  </si>
  <si>
    <t>Heroínas da Fé</t>
  </si>
  <si>
    <t>Amiguinhos de Jesus</t>
  </si>
  <si>
    <t>Vencedores Por Cristo</t>
  </si>
  <si>
    <t>Total Domingo</t>
  </si>
  <si>
    <t>Total Domingo Ant.</t>
  </si>
  <si>
    <t>DOMINGO</t>
  </si>
  <si>
    <t>PERÍODO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</si>
  <si>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</si>
  <si>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</si>
  <si>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</si>
  <si>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</si>
  <si>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</si>
  <si>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</si>
  <si>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</si>
  <si>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</si>
  <si>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</si>
  <si>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</si>
  <si>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</si>
  <si>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</si>
  <si>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</si>
  <si>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 xml:space="preserve">TOTAL </t>
  </si>
  <si>
    <t>% - PRES</t>
  </si>
  <si>
    <t>% - AUS</t>
  </si>
  <si>
    <t>MÉDIAS TOTAL DO TRIMESTRE</t>
  </si>
  <si>
    <t>GIDEÕES</t>
  </si>
  <si>
    <t>HEROINAS DA FÉ</t>
  </si>
  <si>
    <t>GERAÇÃO  DE ADORADORES</t>
  </si>
  <si>
    <t>JUVENIS</t>
  </si>
  <si>
    <t>BÍBLIA</t>
  </si>
  <si>
    <t>REVISTA</t>
  </si>
  <si>
    <t>VENCEDOR POR CRISTO</t>
  </si>
  <si>
    <t>TURMINHA DA FÉ</t>
  </si>
  <si>
    <t>AMIGUINHO DE JESUS</t>
  </si>
  <si>
    <t>MEMBROS</t>
  </si>
  <si>
    <t>CONGREG.</t>
  </si>
  <si>
    <t>TOTAL GERAL 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</si>
</sst>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indexed="64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9" fontId="2" fillId="0" borderId="5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9" fontId="2" fillId="0" borderId="7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16" fontId="0" fillId="0" borderId="17" xfId="0" applyNumberFormat="1" applyBorder="1" applyAlignment="1">
      <alignment horizontal="center"/>
    </xf>
    <xf numFmtId="0" fontId="3" fillId="4" borderId="11" xfId="0" applyFont="1" applyFill="1" applyBorder="1" applyAlignment="1">
      <alignment vertical="center"/>
    </xf>
    <xf numFmtId="0" fontId="0" fillId="4" borderId="20" xfId="0" applyFill="1" applyBorder="1" applyAlignment="1">
      <alignment vertical="center"/>
    </xf>
    <xf numFmtId="0" fontId="0" fillId="4" borderId="21" xfId="0" applyFill="1" applyBorder="1" applyAlignment="1">
      <alignment vertical="center"/>
    </xf>
    <xf numFmtId="0" fontId="1" fillId="2" borderId="1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31" xfId="0" applyBorder="1" applyAlignment="1">
      <alignment horizontal="center"/>
    </xf>
    <xf numFmtId="14" fontId="0" fillId="0" borderId="31" xfId="0" applyNumberFormat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1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0" fillId="0" borderId="33" xfId="0" applyBorder="1" applyAlignment="1">
      <alignment vertical="center" wrapText="1"/>
    </xf>
    <xf numFmtId="14" fontId="0" fillId="0" borderId="33" xfId="0" applyNumberFormat="1" applyBorder="1" applyAlignment="1">
      <alignment horizontal="center"/>
    </xf>
    <xf numFmtId="0" fontId="1" fillId="4" borderId="38" xfId="0" applyFont="1" applyFill="1" applyBorder="1" applyAlignment="1">
      <alignment horizontal="center"/>
    </xf>
    <xf numFmtId="0" fontId="1" fillId="4" borderId="39" xfId="0" applyFont="1" applyFill="1" applyBorder="1" applyAlignment="1">
      <alignment horizontal="center"/>
    </xf>
    <xf numFmtId="0" fontId="1" fillId="4" borderId="40" xfId="0" applyFont="1" applyFill="1" applyBorder="1" applyAlignment="1">
      <alignment horizontal="center"/>
    </xf>
    <xf numFmtId="0" fontId="1" fillId="4" borderId="41" xfId="0" applyFont="1" applyFill="1" applyBorder="1" applyAlignment="1">
      <alignment horizontal="center"/>
    </xf>
    <xf numFmtId="0" fontId="1" fillId="4" borderId="4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10" fontId="0" fillId="0" borderId="33" xfId="0" applyNumberFormat="1" applyBorder="1" applyAlignment="1">
      <alignment horizontal="center"/>
    </xf>
    <xf numFmtId="0" fontId="0" fillId="0" borderId="36" xfId="0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10" fontId="0" fillId="0" borderId="36" xfId="0" applyNumberFormat="1" applyBorder="1" applyAlignment="1">
      <alignment horizontal="center"/>
    </xf>
    <xf numFmtId="0" fontId="0" fillId="6" borderId="34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35" xfId="0" applyFill="1" applyBorder="1" applyAlignment="1">
      <alignment horizontal="center"/>
    </xf>
    <xf numFmtId="0" fontId="0" fillId="6" borderId="27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10" fontId="0" fillId="5" borderId="38" xfId="0" applyNumberFormat="1" applyFill="1" applyBorder="1" applyAlignment="1">
      <alignment horizontal="center"/>
    </xf>
    <xf numFmtId="10" fontId="0" fillId="5" borderId="39" xfId="0" applyNumberFormat="1" applyFill="1" applyBorder="1" applyAlignment="1">
      <alignment horizontal="center"/>
    </xf>
    <xf numFmtId="10" fontId="0" fillId="5" borderId="40" xfId="0" applyNumberFormat="1" applyFill="1" applyBorder="1" applyAlignment="1">
      <alignment horizontal="center"/>
    </xf>
    <xf numFmtId="10" fontId="0" fillId="5" borderId="26" xfId="0" applyNumberFormat="1" applyFill="1" applyBorder="1" applyAlignment="1">
      <alignment horizontal="center"/>
    </xf>
    <xf numFmtId="10" fontId="0" fillId="5" borderId="45" xfId="0" applyNumberFormat="1" applyFill="1" applyBorder="1" applyAlignment="1">
      <alignment horizontal="center"/>
    </xf>
    <xf numFmtId="164" fontId="0" fillId="5" borderId="26" xfId="0" applyNumberFormat="1" applyFill="1" applyBorder="1"/>
    <xf numFmtId="10" fontId="0" fillId="5" borderId="26" xfId="0" applyNumberFormat="1" applyFill="1" applyBorder="1"/>
    <xf numFmtId="164" fontId="0" fillId="5" borderId="26" xfId="0" applyNumberFormat="1" applyFill="1" applyBorder="1" applyAlignment="1">
      <alignment horizontal="center"/>
    </xf>
    <xf numFmtId="10" fontId="0" fillId="0" borderId="31" xfId="0" applyNumberFormat="1" applyBorder="1" applyAlignment="1">
      <alignment vertical="center" wrapText="1"/>
    </xf>
    <xf numFmtId="10" fontId="0" fillId="0" borderId="0" xfId="0" applyNumberFormat="1"/>
    <xf numFmtId="164" fontId="0" fillId="0" borderId="0" xfId="0" applyNumberFormat="1"/>
    <xf numFmtId="0" fontId="0" fillId="0" borderId="48" xfId="0" applyBorder="1"/>
    <xf numFmtId="0" fontId="1" fillId="3" borderId="3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4" fillId="4" borderId="23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14" fontId="1" fillId="0" borderId="37" xfId="0" applyNumberFormat="1" applyFont="1" applyBorder="1" applyAlignment="1">
      <alignment horizontal="center" vertical="center" wrapText="1"/>
    </xf>
    <xf numFmtId="14" fontId="1" fillId="0" borderId="43" xfId="0" applyNumberFormat="1" applyFont="1" applyBorder="1" applyAlignment="1">
      <alignment horizontal="center" vertical="center" wrapText="1"/>
    </xf>
    <xf numFmtId="14" fontId="1" fillId="0" borderId="44" xfId="0" applyNumberFormat="1" applyFont="1" applyBorder="1" applyAlignment="1">
      <alignment horizontal="center" vertical="center" wrapText="1"/>
    </xf>
    <xf numFmtId="0" fontId="0" fillId="5" borderId="45" xfId="0" applyFill="1" applyBorder="1" applyAlignment="1">
      <alignment horizontal="center"/>
    </xf>
    <xf numFmtId="0" fontId="0" fillId="5" borderId="42" xfId="0" applyFill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4" borderId="24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14" fontId="1" fillId="0" borderId="37" xfId="0" applyNumberFormat="1" applyFont="1" applyBorder="1" applyAlignment="1">
      <alignment horizontal="center" vertical="center"/>
    </xf>
    <xf numFmtId="14" fontId="1" fillId="0" borderId="43" xfId="0" applyNumberFormat="1" applyFont="1" applyBorder="1" applyAlignment="1">
      <alignment horizontal="center" vertical="center"/>
    </xf>
    <xf numFmtId="14" fontId="1" fillId="0" borderId="4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38099</xdr:rowOff>
    </xdr:from>
    <xdr:to>
      <xdr:col>0</xdr:col>
      <xdr:colOff>1193800</xdr:colOff>
      <xdr:row>3</xdr:row>
      <xdr:rowOff>177800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3F91BEC-C1AC-4669-943D-746CFAD98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8099"/>
          <a:ext cx="1130300" cy="7937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50764</xdr:rowOff>
    </xdr:from>
    <xdr:to>
      <xdr:col>1</xdr:col>
      <xdr:colOff>717550</xdr:colOff>
      <xdr:row>4</xdr:row>
      <xdr:rowOff>114300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A646D49-AA13-4C0A-9C65-22E29255D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50764"/>
          <a:ext cx="1428750" cy="100333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64B97-88A7-4152-82CE-11592E503C06}">
  <dimension ref="A1:O98"/>
  <sheetViews>
    <sheetView workbookViewId="0">
      <pane ySplit="6" topLeftCell="A89" activePane="bottomLeft" state="frozen"/>
      <selection pane="bottomLeft" activeCell="E100" sqref="E100"/>
    </sheetView>
  </sheetViews>
  <sheetFormatPr defaultRowHeight="14.5" x14ac:dyDescent="0.35"/>
  <cols>
    <col min="1" max="1" width="23.453125" bestFit="1" customWidth="1"/>
    <col min="2" max="2" width="18.26953125" style="1" customWidth="1"/>
    <col min="3" max="3" width="12.08984375" style="1" customWidth="1"/>
    <col min="4" max="4" width="9.36328125" style="1" bestFit="1" customWidth="1"/>
    <col min="5" max="5" width="9.36328125" style="1" customWidth="1"/>
    <col min="6" max="6" width="9.26953125" style="1" bestFit="1" customWidth="1"/>
    <col min="7" max="7" width="8.7265625" style="1"/>
  </cols>
  <sheetData>
    <row r="1" spans="1:15" ht="14.5" customHeight="1" x14ac:dyDescent="0.45">
      <c r="A1" s="11"/>
      <c r="B1" s="62" t="s">
        <v>111</v>
      </c>
      <c r="C1" s="62"/>
      <c r="D1" s="62"/>
      <c r="E1" s="62"/>
      <c r="F1" s="62"/>
      <c r="G1" s="63"/>
      <c r="O1" t="s">
        <v>12</v>
      </c>
    </row>
    <row r="2" spans="1:15" ht="18.5" x14ac:dyDescent="0.45">
      <c r="A2" s="12"/>
      <c r="B2" s="64" t="s">
        <v>110</v>
      </c>
      <c r="C2" s="64"/>
      <c r="D2" s="64"/>
      <c r="E2" s="64"/>
      <c r="F2" s="64"/>
      <c r="G2" s="65"/>
    </row>
    <row r="3" spans="1:15" ht="18.5" x14ac:dyDescent="0.45">
      <c r="A3" s="12"/>
      <c r="B3" s="64" t="s">
        <v>108</v>
      </c>
      <c r="C3" s="64"/>
      <c r="D3" s="64"/>
      <c r="E3" s="64"/>
      <c r="F3" s="64"/>
      <c r="G3" s="65"/>
    </row>
    <row r="4" spans="1:15" ht="19" thickBot="1" x14ac:dyDescent="0.5">
      <c r="A4" s="13"/>
      <c r="B4" s="66" t="s">
        <v>109</v>
      </c>
      <c r="C4" s="66"/>
      <c r="D4" s="66"/>
      <c r="E4" s="66"/>
      <c r="F4" s="66"/>
      <c r="G4" s="67"/>
    </row>
    <row r="5" spans="1:15" x14ac:dyDescent="0.35">
      <c r="A5" s="59" t="s">
        <v>0</v>
      </c>
      <c r="B5" s="59" t="s">
        <v>1</v>
      </c>
      <c r="C5" s="59" t="s">
        <v>2</v>
      </c>
      <c r="D5" s="70" t="s">
        <v>13</v>
      </c>
      <c r="E5" s="71"/>
      <c r="F5" s="68" t="s">
        <v>14</v>
      </c>
      <c r="G5" s="69"/>
    </row>
    <row r="6" spans="1:15" x14ac:dyDescent="0.35">
      <c r="A6" s="60"/>
      <c r="B6" s="60"/>
      <c r="C6" s="60"/>
      <c r="D6" s="14" t="s">
        <v>113</v>
      </c>
      <c r="E6" s="15" t="s">
        <v>15</v>
      </c>
      <c r="F6" s="16" t="s">
        <v>113</v>
      </c>
      <c r="G6" s="58" t="s">
        <v>15</v>
      </c>
    </row>
    <row r="7" spans="1:15" x14ac:dyDescent="0.35">
      <c r="A7" s="8" t="s">
        <v>3</v>
      </c>
      <c r="B7" s="9" t="s">
        <v>11</v>
      </c>
      <c r="C7" s="10">
        <v>45097</v>
      </c>
      <c r="D7" s="2">
        <v>12</v>
      </c>
      <c r="E7" s="4">
        <f>D7/12</f>
        <v>1</v>
      </c>
      <c r="F7" s="3">
        <f>12-D7</f>
        <v>0</v>
      </c>
      <c r="G7" s="4">
        <f>F7/12</f>
        <v>0</v>
      </c>
    </row>
    <row r="8" spans="1:15" x14ac:dyDescent="0.35">
      <c r="A8" s="8" t="s">
        <v>4</v>
      </c>
      <c r="B8" s="9" t="s">
        <v>11</v>
      </c>
      <c r="C8" s="10">
        <v>45067</v>
      </c>
      <c r="D8" s="2">
        <v>7</v>
      </c>
      <c r="E8" s="4">
        <f t="shared" ref="E8:E71" si="0">D8/12</f>
        <v>0.58333333333333337</v>
      </c>
      <c r="F8" s="3">
        <f t="shared" ref="F8:F71" si="1">12-D8</f>
        <v>5</v>
      </c>
      <c r="G8" s="4">
        <f t="shared" ref="G8:G71" si="2">F8/12</f>
        <v>0.41666666666666669</v>
      </c>
    </row>
    <row r="9" spans="1:15" x14ac:dyDescent="0.35">
      <c r="A9" s="8" t="s">
        <v>5</v>
      </c>
      <c r="B9" s="9" t="s">
        <v>11</v>
      </c>
      <c r="C9" s="10">
        <v>45060</v>
      </c>
      <c r="D9" s="2">
        <v>5</v>
      </c>
      <c r="E9" s="4">
        <f t="shared" si="0"/>
        <v>0.41666666666666669</v>
      </c>
      <c r="F9" s="3">
        <f t="shared" si="1"/>
        <v>7</v>
      </c>
      <c r="G9" s="4">
        <f t="shared" si="2"/>
        <v>0.58333333333333337</v>
      </c>
    </row>
    <row r="10" spans="1:15" x14ac:dyDescent="0.35">
      <c r="A10" s="8" t="s">
        <v>6</v>
      </c>
      <c r="B10" s="9" t="s">
        <v>11</v>
      </c>
      <c r="C10" s="10">
        <v>45143</v>
      </c>
      <c r="D10" s="2">
        <v>8</v>
      </c>
      <c r="E10" s="4">
        <f t="shared" si="0"/>
        <v>0.66666666666666663</v>
      </c>
      <c r="F10" s="3">
        <f t="shared" si="1"/>
        <v>4</v>
      </c>
      <c r="G10" s="4">
        <f t="shared" si="2"/>
        <v>0.33333333333333331</v>
      </c>
    </row>
    <row r="11" spans="1:15" x14ac:dyDescent="0.35">
      <c r="A11" s="8" t="s">
        <v>7</v>
      </c>
      <c r="B11" s="9" t="s">
        <v>11</v>
      </c>
      <c r="C11" s="10">
        <v>45128</v>
      </c>
      <c r="D11" s="2">
        <v>12</v>
      </c>
      <c r="E11" s="4">
        <f t="shared" si="0"/>
        <v>1</v>
      </c>
      <c r="F11" s="3">
        <f t="shared" si="1"/>
        <v>0</v>
      </c>
      <c r="G11" s="4">
        <f t="shared" si="2"/>
        <v>0</v>
      </c>
    </row>
    <row r="12" spans="1:15" x14ac:dyDescent="0.35">
      <c r="A12" s="8" t="s">
        <v>8</v>
      </c>
      <c r="B12" s="9" t="s">
        <v>11</v>
      </c>
      <c r="C12" s="10">
        <v>45092</v>
      </c>
      <c r="D12" s="2">
        <v>5</v>
      </c>
      <c r="E12" s="4">
        <f t="shared" si="0"/>
        <v>0.41666666666666669</v>
      </c>
      <c r="F12" s="3">
        <f t="shared" si="1"/>
        <v>7</v>
      </c>
      <c r="G12" s="4">
        <f t="shared" si="2"/>
        <v>0.58333333333333337</v>
      </c>
    </row>
    <row r="13" spans="1:15" x14ac:dyDescent="0.35">
      <c r="A13" s="8" t="s">
        <v>9</v>
      </c>
      <c r="B13" s="9" t="s">
        <v>11</v>
      </c>
      <c r="C13" s="10">
        <v>45261</v>
      </c>
      <c r="D13" s="2">
        <v>7</v>
      </c>
      <c r="E13" s="4">
        <f t="shared" si="0"/>
        <v>0.58333333333333337</v>
      </c>
      <c r="F13" s="3">
        <f t="shared" si="1"/>
        <v>5</v>
      </c>
      <c r="G13" s="4">
        <f t="shared" si="2"/>
        <v>0.41666666666666669</v>
      </c>
    </row>
    <row r="14" spans="1:15" x14ac:dyDescent="0.35">
      <c r="A14" s="8" t="s">
        <v>10</v>
      </c>
      <c r="B14" s="9" t="s">
        <v>11</v>
      </c>
      <c r="C14" s="10">
        <v>44955</v>
      </c>
      <c r="D14" s="2">
        <v>6</v>
      </c>
      <c r="E14" s="4">
        <f t="shared" si="0"/>
        <v>0.5</v>
      </c>
      <c r="F14" s="3">
        <f t="shared" si="1"/>
        <v>6</v>
      </c>
      <c r="G14" s="4">
        <f t="shared" si="2"/>
        <v>0.5</v>
      </c>
    </row>
    <row r="15" spans="1:15" x14ac:dyDescent="0.35">
      <c r="A15" s="8" t="s">
        <v>16</v>
      </c>
      <c r="B15" s="9" t="s">
        <v>17</v>
      </c>
      <c r="C15" s="10">
        <v>45002</v>
      </c>
      <c r="D15" s="2">
        <v>9</v>
      </c>
      <c r="E15" s="4">
        <f t="shared" si="0"/>
        <v>0.75</v>
      </c>
      <c r="F15" s="3">
        <f t="shared" si="1"/>
        <v>3</v>
      </c>
      <c r="G15" s="4">
        <f t="shared" si="2"/>
        <v>0.25</v>
      </c>
    </row>
    <row r="16" spans="1:15" x14ac:dyDescent="0.35">
      <c r="A16" s="8" t="s">
        <v>18</v>
      </c>
      <c r="B16" s="9" t="s">
        <v>17</v>
      </c>
      <c r="C16" s="9"/>
      <c r="D16" s="2">
        <v>6</v>
      </c>
      <c r="E16" s="4">
        <f t="shared" si="0"/>
        <v>0.5</v>
      </c>
      <c r="F16" s="3">
        <f t="shared" si="1"/>
        <v>6</v>
      </c>
      <c r="G16" s="4">
        <f t="shared" si="2"/>
        <v>0.5</v>
      </c>
    </row>
    <row r="17" spans="1:7" x14ac:dyDescent="0.35">
      <c r="A17" s="8" t="s">
        <v>19</v>
      </c>
      <c r="B17" s="9" t="s">
        <v>17</v>
      </c>
      <c r="C17" s="10">
        <v>45244</v>
      </c>
      <c r="D17" s="2">
        <v>7</v>
      </c>
      <c r="E17" s="4">
        <f t="shared" si="0"/>
        <v>0.58333333333333337</v>
      </c>
      <c r="F17" s="3">
        <f t="shared" si="1"/>
        <v>5</v>
      </c>
      <c r="G17" s="4">
        <f t="shared" si="2"/>
        <v>0.41666666666666669</v>
      </c>
    </row>
    <row r="18" spans="1:7" x14ac:dyDescent="0.35">
      <c r="A18" s="8" t="s">
        <v>20</v>
      </c>
      <c r="B18" s="9" t="s">
        <v>17</v>
      </c>
      <c r="C18" s="10">
        <v>45220</v>
      </c>
      <c r="D18" s="2">
        <v>7</v>
      </c>
      <c r="E18" s="4">
        <f t="shared" si="0"/>
        <v>0.58333333333333337</v>
      </c>
      <c r="F18" s="3">
        <f t="shared" si="1"/>
        <v>5</v>
      </c>
      <c r="G18" s="4">
        <f t="shared" si="2"/>
        <v>0.41666666666666669</v>
      </c>
    </row>
    <row r="19" spans="1:7" x14ac:dyDescent="0.35">
      <c r="A19" s="8" t="s">
        <v>21</v>
      </c>
      <c r="B19" s="9" t="s">
        <v>17</v>
      </c>
      <c r="C19" s="10">
        <v>44979</v>
      </c>
      <c r="D19" s="2">
        <v>11</v>
      </c>
      <c r="E19" s="4">
        <f t="shared" si="0"/>
        <v>0.91666666666666663</v>
      </c>
      <c r="F19" s="3">
        <f t="shared" si="1"/>
        <v>1</v>
      </c>
      <c r="G19" s="4">
        <f t="shared" si="2"/>
        <v>8.3333333333333329E-2</v>
      </c>
    </row>
    <row r="20" spans="1:7" x14ac:dyDescent="0.35">
      <c r="A20" s="8" t="s">
        <v>22</v>
      </c>
      <c r="B20" s="9" t="s">
        <v>17</v>
      </c>
      <c r="C20" s="10">
        <v>44987</v>
      </c>
      <c r="D20" s="2">
        <v>10</v>
      </c>
      <c r="E20" s="4">
        <f t="shared" si="0"/>
        <v>0.83333333333333337</v>
      </c>
      <c r="F20" s="3">
        <f t="shared" si="1"/>
        <v>2</v>
      </c>
      <c r="G20" s="4">
        <f t="shared" si="2"/>
        <v>0.16666666666666666</v>
      </c>
    </row>
    <row r="21" spans="1:7" x14ac:dyDescent="0.35">
      <c r="A21" s="8" t="s">
        <v>23</v>
      </c>
      <c r="B21" s="9" t="s">
        <v>17</v>
      </c>
      <c r="C21" s="10">
        <v>45001</v>
      </c>
      <c r="D21" s="2">
        <v>8</v>
      </c>
      <c r="E21" s="4">
        <f t="shared" si="0"/>
        <v>0.66666666666666663</v>
      </c>
      <c r="F21" s="3">
        <f t="shared" si="1"/>
        <v>4</v>
      </c>
      <c r="G21" s="4">
        <f t="shared" si="2"/>
        <v>0.33333333333333331</v>
      </c>
    </row>
    <row r="22" spans="1:7" x14ac:dyDescent="0.35">
      <c r="A22" s="8" t="s">
        <v>24</v>
      </c>
      <c r="B22" s="9" t="s">
        <v>17</v>
      </c>
      <c r="C22" s="10">
        <v>45210</v>
      </c>
      <c r="D22" s="2">
        <v>9</v>
      </c>
      <c r="E22" s="4">
        <f t="shared" si="0"/>
        <v>0.75</v>
      </c>
      <c r="F22" s="3">
        <f t="shared" si="1"/>
        <v>3</v>
      </c>
      <c r="G22" s="4">
        <f t="shared" si="2"/>
        <v>0.25</v>
      </c>
    </row>
    <row r="23" spans="1:7" x14ac:dyDescent="0.35">
      <c r="A23" s="8" t="s">
        <v>25</v>
      </c>
      <c r="B23" s="9" t="s">
        <v>17</v>
      </c>
      <c r="C23" s="10">
        <v>45076</v>
      </c>
      <c r="D23" s="2">
        <v>12</v>
      </c>
      <c r="E23" s="4">
        <f t="shared" si="0"/>
        <v>1</v>
      </c>
      <c r="F23" s="3">
        <f t="shared" si="1"/>
        <v>0</v>
      </c>
      <c r="G23" s="4">
        <f t="shared" si="2"/>
        <v>0</v>
      </c>
    </row>
    <row r="24" spans="1:7" x14ac:dyDescent="0.35">
      <c r="A24" s="8" t="s">
        <v>26</v>
      </c>
      <c r="B24" s="9" t="s">
        <v>17</v>
      </c>
      <c r="C24" s="10">
        <v>45156</v>
      </c>
      <c r="D24" s="2">
        <v>9</v>
      </c>
      <c r="E24" s="4">
        <f t="shared" si="0"/>
        <v>0.75</v>
      </c>
      <c r="F24" s="3">
        <f t="shared" si="1"/>
        <v>3</v>
      </c>
      <c r="G24" s="4">
        <f t="shared" si="2"/>
        <v>0.25</v>
      </c>
    </row>
    <row r="25" spans="1:7" x14ac:dyDescent="0.35">
      <c r="A25" s="8" t="s">
        <v>27</v>
      </c>
      <c r="B25" s="9" t="s">
        <v>17</v>
      </c>
      <c r="C25" s="10">
        <v>45027</v>
      </c>
      <c r="D25" s="2">
        <v>9</v>
      </c>
      <c r="E25" s="4">
        <f t="shared" si="0"/>
        <v>0.75</v>
      </c>
      <c r="F25" s="3">
        <f t="shared" si="1"/>
        <v>3</v>
      </c>
      <c r="G25" s="4">
        <f t="shared" si="2"/>
        <v>0.25</v>
      </c>
    </row>
    <row r="26" spans="1:7" x14ac:dyDescent="0.35">
      <c r="A26" s="8" t="s">
        <v>28</v>
      </c>
      <c r="B26" s="9" t="s">
        <v>17</v>
      </c>
      <c r="C26" s="10">
        <v>45008</v>
      </c>
      <c r="D26" s="2">
        <v>9</v>
      </c>
      <c r="E26" s="4">
        <f t="shared" si="0"/>
        <v>0.75</v>
      </c>
      <c r="F26" s="3">
        <f t="shared" si="1"/>
        <v>3</v>
      </c>
      <c r="G26" s="4">
        <f t="shared" si="2"/>
        <v>0.25</v>
      </c>
    </row>
    <row r="27" spans="1:7" x14ac:dyDescent="0.35">
      <c r="A27" s="8" t="s">
        <v>29</v>
      </c>
      <c r="B27" s="9" t="s">
        <v>17</v>
      </c>
      <c r="C27" s="10">
        <v>45254</v>
      </c>
      <c r="D27" s="2">
        <v>8</v>
      </c>
      <c r="E27" s="4">
        <f t="shared" si="0"/>
        <v>0.66666666666666663</v>
      </c>
      <c r="F27" s="3">
        <f t="shared" si="1"/>
        <v>4</v>
      </c>
      <c r="G27" s="4">
        <f t="shared" si="2"/>
        <v>0.33333333333333331</v>
      </c>
    </row>
    <row r="28" spans="1:7" x14ac:dyDescent="0.35">
      <c r="A28" s="8" t="s">
        <v>30</v>
      </c>
      <c r="B28" s="9" t="s">
        <v>17</v>
      </c>
      <c r="C28" s="10">
        <v>45160</v>
      </c>
      <c r="D28" s="2">
        <v>8</v>
      </c>
      <c r="E28" s="4">
        <f t="shared" si="0"/>
        <v>0.66666666666666663</v>
      </c>
      <c r="F28" s="3">
        <f t="shared" si="1"/>
        <v>4</v>
      </c>
      <c r="G28" s="4">
        <f t="shared" si="2"/>
        <v>0.33333333333333331</v>
      </c>
    </row>
    <row r="29" spans="1:7" x14ac:dyDescent="0.35">
      <c r="A29" s="8" t="s">
        <v>31</v>
      </c>
      <c r="B29" s="9" t="s">
        <v>17</v>
      </c>
      <c r="C29" s="10">
        <v>44999</v>
      </c>
      <c r="D29" s="2">
        <v>4</v>
      </c>
      <c r="E29" s="4">
        <f t="shared" si="0"/>
        <v>0.33333333333333331</v>
      </c>
      <c r="F29" s="3">
        <f t="shared" si="1"/>
        <v>8</v>
      </c>
      <c r="G29" s="4">
        <f t="shared" si="2"/>
        <v>0.66666666666666663</v>
      </c>
    </row>
    <row r="30" spans="1:7" x14ac:dyDescent="0.35">
      <c r="A30" s="8" t="s">
        <v>32</v>
      </c>
      <c r="B30" s="9" t="s">
        <v>17</v>
      </c>
      <c r="C30" s="10">
        <v>45035</v>
      </c>
      <c r="D30" s="2">
        <v>12</v>
      </c>
      <c r="E30" s="4">
        <f t="shared" si="0"/>
        <v>1</v>
      </c>
      <c r="F30" s="3">
        <f t="shared" si="1"/>
        <v>0</v>
      </c>
      <c r="G30" s="4">
        <f t="shared" si="2"/>
        <v>0</v>
      </c>
    </row>
    <row r="31" spans="1:7" x14ac:dyDescent="0.35">
      <c r="A31" s="8" t="s">
        <v>33</v>
      </c>
      <c r="B31" s="9" t="s">
        <v>17</v>
      </c>
      <c r="C31" s="10">
        <v>45080</v>
      </c>
      <c r="D31" s="2">
        <v>9</v>
      </c>
      <c r="E31" s="4">
        <f t="shared" si="0"/>
        <v>0.75</v>
      </c>
      <c r="F31" s="3">
        <f t="shared" si="1"/>
        <v>3</v>
      </c>
      <c r="G31" s="4">
        <f t="shared" si="2"/>
        <v>0.25</v>
      </c>
    </row>
    <row r="32" spans="1:7" x14ac:dyDescent="0.35">
      <c r="A32" s="8" t="s">
        <v>34</v>
      </c>
      <c r="B32" s="9" t="s">
        <v>17</v>
      </c>
      <c r="C32" s="10">
        <v>45145</v>
      </c>
      <c r="D32" s="2">
        <v>12</v>
      </c>
      <c r="E32" s="4">
        <f t="shared" si="0"/>
        <v>1</v>
      </c>
      <c r="F32" s="3">
        <f t="shared" si="1"/>
        <v>0</v>
      </c>
      <c r="G32" s="4">
        <f t="shared" si="2"/>
        <v>0</v>
      </c>
    </row>
    <row r="33" spans="1:7" x14ac:dyDescent="0.35">
      <c r="A33" s="8" t="s">
        <v>35</v>
      </c>
      <c r="B33" s="9" t="s">
        <v>17</v>
      </c>
      <c r="C33" s="10">
        <v>45231</v>
      </c>
      <c r="D33" s="2">
        <v>2</v>
      </c>
      <c r="E33" s="4">
        <f t="shared" si="0"/>
        <v>0.16666666666666666</v>
      </c>
      <c r="F33" s="3">
        <f t="shared" si="1"/>
        <v>10</v>
      </c>
      <c r="G33" s="4">
        <f t="shared" si="2"/>
        <v>0.83333333333333337</v>
      </c>
    </row>
    <row r="34" spans="1:7" x14ac:dyDescent="0.35">
      <c r="A34" s="8" t="s">
        <v>36</v>
      </c>
      <c r="B34" s="9" t="s">
        <v>17</v>
      </c>
      <c r="C34" s="10">
        <v>45163</v>
      </c>
      <c r="D34" s="2">
        <v>10</v>
      </c>
      <c r="E34" s="4">
        <f t="shared" si="0"/>
        <v>0.83333333333333337</v>
      </c>
      <c r="F34" s="3">
        <f t="shared" si="1"/>
        <v>2</v>
      </c>
      <c r="G34" s="4">
        <f t="shared" si="2"/>
        <v>0.16666666666666666</v>
      </c>
    </row>
    <row r="35" spans="1:7" x14ac:dyDescent="0.35">
      <c r="A35" s="8" t="s">
        <v>37</v>
      </c>
      <c r="B35" s="9" t="s">
        <v>17</v>
      </c>
      <c r="C35" s="10">
        <v>44976</v>
      </c>
      <c r="D35" s="2">
        <v>4</v>
      </c>
      <c r="E35" s="4">
        <f t="shared" si="0"/>
        <v>0.33333333333333331</v>
      </c>
      <c r="F35" s="3">
        <f t="shared" si="1"/>
        <v>8</v>
      </c>
      <c r="G35" s="4">
        <f t="shared" si="2"/>
        <v>0.66666666666666663</v>
      </c>
    </row>
    <row r="36" spans="1:7" x14ac:dyDescent="0.35">
      <c r="A36" s="8" t="s">
        <v>38</v>
      </c>
      <c r="B36" s="9" t="s">
        <v>17</v>
      </c>
      <c r="C36" s="10">
        <v>45141</v>
      </c>
      <c r="D36" s="2">
        <v>9</v>
      </c>
      <c r="E36" s="4">
        <f t="shared" si="0"/>
        <v>0.75</v>
      </c>
      <c r="F36" s="3">
        <f t="shared" si="1"/>
        <v>3</v>
      </c>
      <c r="G36" s="4">
        <f t="shared" si="2"/>
        <v>0.25</v>
      </c>
    </row>
    <row r="37" spans="1:7" x14ac:dyDescent="0.35">
      <c r="A37" s="8" t="s">
        <v>39</v>
      </c>
      <c r="B37" s="9" t="s">
        <v>17</v>
      </c>
      <c r="C37" s="10">
        <v>45159</v>
      </c>
      <c r="D37" s="2">
        <v>5</v>
      </c>
      <c r="E37" s="4">
        <f t="shared" si="0"/>
        <v>0.41666666666666669</v>
      </c>
      <c r="F37" s="3">
        <f t="shared" si="1"/>
        <v>7</v>
      </c>
      <c r="G37" s="4">
        <f t="shared" si="2"/>
        <v>0.58333333333333337</v>
      </c>
    </row>
    <row r="38" spans="1:7" x14ac:dyDescent="0.35">
      <c r="A38" s="8" t="s">
        <v>41</v>
      </c>
      <c r="B38" s="9" t="s">
        <v>40</v>
      </c>
      <c r="C38" s="10">
        <v>45209</v>
      </c>
      <c r="D38" s="2">
        <v>6</v>
      </c>
      <c r="E38" s="4">
        <f t="shared" si="0"/>
        <v>0.5</v>
      </c>
      <c r="F38" s="3">
        <f t="shared" si="1"/>
        <v>6</v>
      </c>
      <c r="G38" s="4">
        <f t="shared" si="2"/>
        <v>0.5</v>
      </c>
    </row>
    <row r="39" spans="1:7" x14ac:dyDescent="0.35">
      <c r="A39" s="8" t="s">
        <v>42</v>
      </c>
      <c r="B39" s="9" t="s">
        <v>40</v>
      </c>
      <c r="C39" s="10">
        <v>45175</v>
      </c>
      <c r="D39" s="2">
        <v>4</v>
      </c>
      <c r="E39" s="4">
        <f t="shared" si="0"/>
        <v>0.33333333333333331</v>
      </c>
      <c r="F39" s="3">
        <f t="shared" si="1"/>
        <v>8</v>
      </c>
      <c r="G39" s="4">
        <f t="shared" si="2"/>
        <v>0.66666666666666663</v>
      </c>
    </row>
    <row r="40" spans="1:7" x14ac:dyDescent="0.35">
      <c r="A40" s="8" t="s">
        <v>43</v>
      </c>
      <c r="B40" s="9" t="s">
        <v>40</v>
      </c>
      <c r="C40" s="10">
        <v>45062</v>
      </c>
      <c r="D40" s="2">
        <v>12</v>
      </c>
      <c r="E40" s="4">
        <f t="shared" si="0"/>
        <v>1</v>
      </c>
      <c r="F40" s="3">
        <f t="shared" si="1"/>
        <v>0</v>
      </c>
      <c r="G40" s="4">
        <f t="shared" si="2"/>
        <v>0</v>
      </c>
    </row>
    <row r="41" spans="1:7" x14ac:dyDescent="0.35">
      <c r="A41" s="8" t="s">
        <v>44</v>
      </c>
      <c r="B41" s="9" t="s">
        <v>40</v>
      </c>
      <c r="C41" s="10">
        <v>45027</v>
      </c>
      <c r="D41" s="2">
        <v>9</v>
      </c>
      <c r="E41" s="4">
        <f t="shared" si="0"/>
        <v>0.75</v>
      </c>
      <c r="F41" s="3">
        <f t="shared" si="1"/>
        <v>3</v>
      </c>
      <c r="G41" s="4">
        <f t="shared" si="2"/>
        <v>0.25</v>
      </c>
    </row>
    <row r="42" spans="1:7" x14ac:dyDescent="0.35">
      <c r="A42" s="8" t="s">
        <v>45</v>
      </c>
      <c r="B42" s="9" t="s">
        <v>40</v>
      </c>
      <c r="C42" s="10">
        <v>44990</v>
      </c>
      <c r="D42" s="2">
        <v>9</v>
      </c>
      <c r="E42" s="4">
        <f t="shared" si="0"/>
        <v>0.75</v>
      </c>
      <c r="F42" s="3">
        <f t="shared" si="1"/>
        <v>3</v>
      </c>
      <c r="G42" s="4">
        <f t="shared" si="2"/>
        <v>0.25</v>
      </c>
    </row>
    <row r="43" spans="1:7" x14ac:dyDescent="0.35">
      <c r="A43" s="8" t="s">
        <v>46</v>
      </c>
      <c r="B43" s="9" t="s">
        <v>112</v>
      </c>
      <c r="C43" s="10">
        <v>45154</v>
      </c>
      <c r="D43" s="2">
        <v>10</v>
      </c>
      <c r="E43" s="4">
        <f t="shared" si="0"/>
        <v>0.83333333333333337</v>
      </c>
      <c r="F43" s="3">
        <f t="shared" si="1"/>
        <v>2</v>
      </c>
      <c r="G43" s="4">
        <f t="shared" si="2"/>
        <v>0.16666666666666666</v>
      </c>
    </row>
    <row r="44" spans="1:7" x14ac:dyDescent="0.35">
      <c r="A44" s="8" t="s">
        <v>47</v>
      </c>
      <c r="B44" s="9" t="s">
        <v>112</v>
      </c>
      <c r="C44" s="10">
        <v>45154</v>
      </c>
      <c r="D44" s="2">
        <v>9</v>
      </c>
      <c r="E44" s="4">
        <f t="shared" si="0"/>
        <v>0.75</v>
      </c>
      <c r="F44" s="3">
        <f t="shared" si="1"/>
        <v>3</v>
      </c>
      <c r="G44" s="4">
        <f t="shared" si="2"/>
        <v>0.25</v>
      </c>
    </row>
    <row r="45" spans="1:7" x14ac:dyDescent="0.35">
      <c r="A45" s="8" t="s">
        <v>48</v>
      </c>
      <c r="B45" s="9" t="s">
        <v>54</v>
      </c>
      <c r="C45" s="10">
        <v>45033</v>
      </c>
      <c r="D45" s="2">
        <v>6</v>
      </c>
      <c r="E45" s="4">
        <f t="shared" si="0"/>
        <v>0.5</v>
      </c>
      <c r="F45" s="3">
        <f t="shared" si="1"/>
        <v>6</v>
      </c>
      <c r="G45" s="4">
        <f t="shared" si="2"/>
        <v>0.5</v>
      </c>
    </row>
    <row r="46" spans="1:7" x14ac:dyDescent="0.35">
      <c r="A46" s="8" t="s">
        <v>50</v>
      </c>
      <c r="B46" s="9" t="s">
        <v>54</v>
      </c>
      <c r="C46" s="10">
        <v>45017</v>
      </c>
      <c r="D46" s="2">
        <v>12</v>
      </c>
      <c r="E46" s="4">
        <f t="shared" si="0"/>
        <v>1</v>
      </c>
      <c r="F46" s="3">
        <f t="shared" si="1"/>
        <v>0</v>
      </c>
      <c r="G46" s="4">
        <f t="shared" si="2"/>
        <v>0</v>
      </c>
    </row>
    <row r="47" spans="1:7" x14ac:dyDescent="0.35">
      <c r="A47" s="8" t="s">
        <v>51</v>
      </c>
      <c r="B47" s="9" t="s">
        <v>54</v>
      </c>
      <c r="C47" s="10">
        <v>45186</v>
      </c>
      <c r="D47" s="2">
        <v>12</v>
      </c>
      <c r="E47" s="4">
        <f t="shared" si="0"/>
        <v>1</v>
      </c>
      <c r="F47" s="3">
        <f t="shared" si="1"/>
        <v>0</v>
      </c>
      <c r="G47" s="4">
        <f t="shared" si="2"/>
        <v>0</v>
      </c>
    </row>
    <row r="48" spans="1:7" x14ac:dyDescent="0.35">
      <c r="A48" s="8" t="s">
        <v>52</v>
      </c>
      <c r="B48" s="9" t="s">
        <v>54</v>
      </c>
      <c r="C48" s="10">
        <v>45030</v>
      </c>
      <c r="D48" s="2">
        <v>9</v>
      </c>
      <c r="E48" s="4">
        <f t="shared" si="0"/>
        <v>0.75</v>
      </c>
      <c r="F48" s="3">
        <f t="shared" si="1"/>
        <v>3</v>
      </c>
      <c r="G48" s="4">
        <f t="shared" si="2"/>
        <v>0.25</v>
      </c>
    </row>
    <row r="49" spans="1:7" x14ac:dyDescent="0.35">
      <c r="A49" s="8" t="s">
        <v>53</v>
      </c>
      <c r="B49" s="9" t="s">
        <v>54</v>
      </c>
      <c r="C49" s="10">
        <v>44956</v>
      </c>
      <c r="D49" s="2">
        <v>12</v>
      </c>
      <c r="E49" s="4">
        <f t="shared" si="0"/>
        <v>1</v>
      </c>
      <c r="F49" s="3">
        <f t="shared" si="1"/>
        <v>0</v>
      </c>
      <c r="G49" s="4">
        <f t="shared" si="2"/>
        <v>0</v>
      </c>
    </row>
    <row r="50" spans="1:7" x14ac:dyDescent="0.35">
      <c r="A50" s="8" t="s">
        <v>55</v>
      </c>
      <c r="B50" s="9" t="s">
        <v>54</v>
      </c>
      <c r="C50" s="10">
        <v>45086</v>
      </c>
      <c r="D50" s="2">
        <v>9</v>
      </c>
      <c r="E50" s="4">
        <f t="shared" si="0"/>
        <v>0.75</v>
      </c>
      <c r="F50" s="3">
        <f t="shared" si="1"/>
        <v>3</v>
      </c>
      <c r="G50" s="4">
        <f t="shared" si="2"/>
        <v>0.25</v>
      </c>
    </row>
    <row r="51" spans="1:7" x14ac:dyDescent="0.35">
      <c r="A51" s="8" t="s">
        <v>56</v>
      </c>
      <c r="B51" s="9" t="s">
        <v>54</v>
      </c>
      <c r="C51" s="10">
        <v>45039</v>
      </c>
      <c r="D51" s="2">
        <v>9</v>
      </c>
      <c r="E51" s="4">
        <f t="shared" si="0"/>
        <v>0.75</v>
      </c>
      <c r="F51" s="3">
        <f t="shared" si="1"/>
        <v>3</v>
      </c>
      <c r="G51" s="4">
        <f t="shared" si="2"/>
        <v>0.25</v>
      </c>
    </row>
    <row r="52" spans="1:7" x14ac:dyDescent="0.35">
      <c r="A52" s="8" t="s">
        <v>57</v>
      </c>
      <c r="B52" s="9" t="s">
        <v>58</v>
      </c>
      <c r="C52" s="10">
        <v>45082</v>
      </c>
      <c r="D52" s="2">
        <v>8</v>
      </c>
      <c r="E52" s="4">
        <f t="shared" si="0"/>
        <v>0.66666666666666663</v>
      </c>
      <c r="F52" s="3">
        <f t="shared" si="1"/>
        <v>4</v>
      </c>
      <c r="G52" s="4">
        <f t="shared" si="2"/>
        <v>0.33333333333333331</v>
      </c>
    </row>
    <row r="53" spans="1:7" x14ac:dyDescent="0.35">
      <c r="A53" s="8" t="s">
        <v>59</v>
      </c>
      <c r="B53" s="9" t="s">
        <v>58</v>
      </c>
      <c r="C53" s="10">
        <v>45271</v>
      </c>
      <c r="D53" s="2">
        <v>11</v>
      </c>
      <c r="E53" s="4">
        <f t="shared" si="0"/>
        <v>0.91666666666666663</v>
      </c>
      <c r="F53" s="3">
        <f t="shared" si="1"/>
        <v>1</v>
      </c>
      <c r="G53" s="4">
        <f t="shared" si="2"/>
        <v>8.3333333333333329E-2</v>
      </c>
    </row>
    <row r="54" spans="1:7" x14ac:dyDescent="0.35">
      <c r="A54" s="8" t="s">
        <v>60</v>
      </c>
      <c r="B54" s="9" t="s">
        <v>49</v>
      </c>
      <c r="C54" s="10">
        <v>44967</v>
      </c>
      <c r="D54" s="2">
        <v>9</v>
      </c>
      <c r="E54" s="4">
        <f t="shared" si="0"/>
        <v>0.75</v>
      </c>
      <c r="F54" s="3">
        <f t="shared" si="1"/>
        <v>3</v>
      </c>
      <c r="G54" s="4">
        <f t="shared" si="2"/>
        <v>0.25</v>
      </c>
    </row>
    <row r="55" spans="1:7" x14ac:dyDescent="0.35">
      <c r="A55" s="8" t="s">
        <v>61</v>
      </c>
      <c r="B55" s="9" t="s">
        <v>49</v>
      </c>
      <c r="C55" s="10">
        <v>45103</v>
      </c>
      <c r="D55" s="2">
        <v>7</v>
      </c>
      <c r="E55" s="4">
        <f t="shared" si="0"/>
        <v>0.58333333333333337</v>
      </c>
      <c r="F55" s="3">
        <f t="shared" si="1"/>
        <v>5</v>
      </c>
      <c r="G55" s="4">
        <f t="shared" si="2"/>
        <v>0.41666666666666669</v>
      </c>
    </row>
    <row r="56" spans="1:7" x14ac:dyDescent="0.35">
      <c r="A56" s="8" t="s">
        <v>62</v>
      </c>
      <c r="B56" s="9" t="s">
        <v>49</v>
      </c>
      <c r="C56" s="10">
        <v>45038</v>
      </c>
      <c r="D56" s="2">
        <v>8</v>
      </c>
      <c r="E56" s="4">
        <f t="shared" si="0"/>
        <v>0.66666666666666663</v>
      </c>
      <c r="F56" s="3">
        <f t="shared" si="1"/>
        <v>4</v>
      </c>
      <c r="G56" s="4">
        <f t="shared" si="2"/>
        <v>0.33333333333333331</v>
      </c>
    </row>
    <row r="57" spans="1:7" x14ac:dyDescent="0.35">
      <c r="A57" s="8" t="s">
        <v>63</v>
      </c>
      <c r="B57" s="9" t="s">
        <v>49</v>
      </c>
      <c r="C57" s="10">
        <v>45231</v>
      </c>
      <c r="D57" s="2">
        <v>0</v>
      </c>
      <c r="E57" s="4">
        <f t="shared" si="0"/>
        <v>0</v>
      </c>
      <c r="F57" s="3">
        <f t="shared" si="1"/>
        <v>12</v>
      </c>
      <c r="G57" s="4">
        <f t="shared" si="2"/>
        <v>1</v>
      </c>
    </row>
    <row r="58" spans="1:7" x14ac:dyDescent="0.35">
      <c r="A58" s="8" t="s">
        <v>64</v>
      </c>
      <c r="B58" s="9" t="s">
        <v>49</v>
      </c>
      <c r="C58" s="10">
        <v>45266</v>
      </c>
      <c r="D58" s="2">
        <v>10</v>
      </c>
      <c r="E58" s="4">
        <f t="shared" si="0"/>
        <v>0.83333333333333337</v>
      </c>
      <c r="F58" s="3">
        <f t="shared" si="1"/>
        <v>2</v>
      </c>
      <c r="G58" s="4">
        <f t="shared" si="2"/>
        <v>0.16666666666666666</v>
      </c>
    </row>
    <row r="59" spans="1:7" x14ac:dyDescent="0.35">
      <c r="A59" s="8" t="s">
        <v>65</v>
      </c>
      <c r="B59" s="9" t="s">
        <v>49</v>
      </c>
      <c r="C59" s="10">
        <v>45146</v>
      </c>
      <c r="D59" s="2">
        <v>8</v>
      </c>
      <c r="E59" s="4">
        <f t="shared" si="0"/>
        <v>0.66666666666666663</v>
      </c>
      <c r="F59" s="3">
        <f t="shared" si="1"/>
        <v>4</v>
      </c>
      <c r="G59" s="4">
        <f>F59/12</f>
        <v>0.33333333333333331</v>
      </c>
    </row>
    <row r="60" spans="1:7" x14ac:dyDescent="0.35">
      <c r="A60" s="8" t="s">
        <v>66</v>
      </c>
      <c r="B60" s="9" t="s">
        <v>49</v>
      </c>
      <c r="C60" s="10">
        <v>44967</v>
      </c>
      <c r="D60" s="2">
        <v>8</v>
      </c>
      <c r="E60" s="4">
        <f t="shared" si="0"/>
        <v>0.66666666666666663</v>
      </c>
      <c r="F60" s="3">
        <f t="shared" si="1"/>
        <v>4</v>
      </c>
      <c r="G60" s="4">
        <f t="shared" si="2"/>
        <v>0.33333333333333331</v>
      </c>
    </row>
    <row r="61" spans="1:7" x14ac:dyDescent="0.35">
      <c r="A61" s="8" t="s">
        <v>67</v>
      </c>
      <c r="B61" s="9" t="s">
        <v>49</v>
      </c>
      <c r="C61" s="10">
        <v>44928</v>
      </c>
      <c r="D61" s="2">
        <v>10</v>
      </c>
      <c r="E61" s="4">
        <f t="shared" si="0"/>
        <v>0.83333333333333337</v>
      </c>
      <c r="F61" s="3">
        <f t="shared" si="1"/>
        <v>2</v>
      </c>
      <c r="G61" s="4">
        <f t="shared" si="2"/>
        <v>0.16666666666666666</v>
      </c>
    </row>
    <row r="62" spans="1:7" x14ac:dyDescent="0.35">
      <c r="A62" s="8" t="s">
        <v>68</v>
      </c>
      <c r="B62" s="9" t="s">
        <v>49</v>
      </c>
      <c r="C62" s="10">
        <v>44970</v>
      </c>
      <c r="D62" s="2">
        <v>0</v>
      </c>
      <c r="E62" s="4">
        <f t="shared" si="0"/>
        <v>0</v>
      </c>
      <c r="F62" s="3">
        <f t="shared" si="1"/>
        <v>12</v>
      </c>
      <c r="G62" s="4">
        <f t="shared" si="2"/>
        <v>1</v>
      </c>
    </row>
    <row r="63" spans="1:7" x14ac:dyDescent="0.35">
      <c r="A63" s="8" t="s">
        <v>69</v>
      </c>
      <c r="B63" s="9" t="s">
        <v>49</v>
      </c>
      <c r="C63" s="10">
        <v>44979</v>
      </c>
      <c r="D63" s="2">
        <v>11</v>
      </c>
      <c r="E63" s="4">
        <f t="shared" si="0"/>
        <v>0.91666666666666663</v>
      </c>
      <c r="F63" s="3">
        <f t="shared" si="1"/>
        <v>1</v>
      </c>
      <c r="G63" s="4">
        <f t="shared" si="2"/>
        <v>8.3333333333333329E-2</v>
      </c>
    </row>
    <row r="64" spans="1:7" x14ac:dyDescent="0.35">
      <c r="A64" s="8" t="s">
        <v>70</v>
      </c>
      <c r="B64" s="9" t="s">
        <v>49</v>
      </c>
      <c r="C64" s="10">
        <v>45069</v>
      </c>
      <c r="D64" s="2">
        <v>10</v>
      </c>
      <c r="E64" s="4">
        <f t="shared" si="0"/>
        <v>0.83333333333333337</v>
      </c>
      <c r="F64" s="3">
        <f t="shared" si="1"/>
        <v>2</v>
      </c>
      <c r="G64" s="4">
        <f t="shared" si="2"/>
        <v>0.16666666666666666</v>
      </c>
    </row>
    <row r="65" spans="1:7" x14ac:dyDescent="0.35">
      <c r="A65" s="8" t="s">
        <v>71</v>
      </c>
      <c r="B65" s="9" t="s">
        <v>49</v>
      </c>
      <c r="C65" s="10">
        <v>45257</v>
      </c>
      <c r="D65" s="2">
        <v>6</v>
      </c>
      <c r="E65" s="4">
        <f t="shared" si="0"/>
        <v>0.5</v>
      </c>
      <c r="F65" s="3">
        <f t="shared" si="1"/>
        <v>6</v>
      </c>
      <c r="G65" s="4">
        <f t="shared" si="2"/>
        <v>0.5</v>
      </c>
    </row>
    <row r="66" spans="1:7" x14ac:dyDescent="0.35">
      <c r="A66" s="8" t="s">
        <v>72</v>
      </c>
      <c r="B66" s="9" t="s">
        <v>49</v>
      </c>
      <c r="C66" s="10">
        <v>44966</v>
      </c>
      <c r="D66" s="2">
        <v>8</v>
      </c>
      <c r="E66" s="4">
        <f t="shared" si="0"/>
        <v>0.66666666666666663</v>
      </c>
      <c r="F66" s="3">
        <f t="shared" si="1"/>
        <v>4</v>
      </c>
      <c r="G66" s="4">
        <f t="shared" si="2"/>
        <v>0.33333333333333331</v>
      </c>
    </row>
    <row r="67" spans="1:7" x14ac:dyDescent="0.35">
      <c r="A67" s="8" t="s">
        <v>73</v>
      </c>
      <c r="B67" s="9" t="s">
        <v>49</v>
      </c>
      <c r="C67" s="10">
        <v>45215</v>
      </c>
      <c r="D67" s="2">
        <v>9</v>
      </c>
      <c r="E67" s="4">
        <f t="shared" si="0"/>
        <v>0.75</v>
      </c>
      <c r="F67" s="3">
        <f t="shared" si="1"/>
        <v>3</v>
      </c>
      <c r="G67" s="4">
        <f t="shared" si="2"/>
        <v>0.25</v>
      </c>
    </row>
    <row r="68" spans="1:7" x14ac:dyDescent="0.35">
      <c r="A68" s="8" t="s">
        <v>74</v>
      </c>
      <c r="B68" s="9" t="s">
        <v>49</v>
      </c>
      <c r="C68" s="10">
        <v>45202</v>
      </c>
      <c r="D68" s="2">
        <v>7</v>
      </c>
      <c r="E68" s="4">
        <f t="shared" si="0"/>
        <v>0.58333333333333337</v>
      </c>
      <c r="F68" s="3">
        <f t="shared" si="1"/>
        <v>5</v>
      </c>
      <c r="G68" s="4">
        <f t="shared" si="2"/>
        <v>0.41666666666666669</v>
      </c>
    </row>
    <row r="69" spans="1:7" x14ac:dyDescent="0.35">
      <c r="A69" s="8" t="s">
        <v>75</v>
      </c>
      <c r="B69" s="9" t="s">
        <v>49</v>
      </c>
      <c r="C69" s="10">
        <v>44957</v>
      </c>
      <c r="D69" s="2">
        <v>7</v>
      </c>
      <c r="E69" s="4">
        <f t="shared" si="0"/>
        <v>0.58333333333333337</v>
      </c>
      <c r="F69" s="3">
        <f t="shared" si="1"/>
        <v>5</v>
      </c>
      <c r="G69" s="4">
        <f t="shared" si="2"/>
        <v>0.41666666666666669</v>
      </c>
    </row>
    <row r="70" spans="1:7" x14ac:dyDescent="0.35">
      <c r="A70" s="8" t="s">
        <v>76</v>
      </c>
      <c r="B70" s="9" t="s">
        <v>77</v>
      </c>
      <c r="C70" s="10">
        <v>45109</v>
      </c>
      <c r="D70" s="2">
        <v>7</v>
      </c>
      <c r="E70" s="4">
        <f t="shared" si="0"/>
        <v>0.58333333333333337</v>
      </c>
      <c r="F70" s="3">
        <f t="shared" si="1"/>
        <v>5</v>
      </c>
      <c r="G70" s="4">
        <f t="shared" si="2"/>
        <v>0.41666666666666669</v>
      </c>
    </row>
    <row r="71" spans="1:7" x14ac:dyDescent="0.35">
      <c r="A71" s="8" t="s">
        <v>78</v>
      </c>
      <c r="B71" s="9" t="s">
        <v>77</v>
      </c>
      <c r="C71" s="10">
        <v>45102</v>
      </c>
      <c r="D71" s="2">
        <v>11</v>
      </c>
      <c r="E71" s="4">
        <f t="shared" si="0"/>
        <v>0.91666666666666663</v>
      </c>
      <c r="F71" s="3">
        <f t="shared" si="1"/>
        <v>1</v>
      </c>
      <c r="G71" s="4">
        <f t="shared" si="2"/>
        <v>8.3333333333333329E-2</v>
      </c>
    </row>
    <row r="72" spans="1:7" x14ac:dyDescent="0.35">
      <c r="A72" s="8" t="s">
        <v>79</v>
      </c>
      <c r="B72" s="9" t="s">
        <v>77</v>
      </c>
      <c r="C72" s="10">
        <v>45105</v>
      </c>
      <c r="D72" s="2">
        <v>10</v>
      </c>
      <c r="E72" s="4">
        <f t="shared" ref="E72:E97" si="3">D72/12</f>
        <v>0.83333333333333337</v>
      </c>
      <c r="F72" s="3">
        <f t="shared" ref="F72:F97" si="4">12-D72</f>
        <v>2</v>
      </c>
      <c r="G72" s="4">
        <f t="shared" ref="G72:G97" si="5">F72/12</f>
        <v>0.16666666666666666</v>
      </c>
    </row>
    <row r="73" spans="1:7" x14ac:dyDescent="0.35">
      <c r="A73" s="8" t="s">
        <v>80</v>
      </c>
      <c r="B73" s="9" t="s">
        <v>77</v>
      </c>
      <c r="C73" s="10">
        <v>45220</v>
      </c>
      <c r="D73" s="2">
        <v>3</v>
      </c>
      <c r="E73" s="4">
        <f t="shared" si="3"/>
        <v>0.25</v>
      </c>
      <c r="F73" s="3">
        <f t="shared" si="4"/>
        <v>9</v>
      </c>
      <c r="G73" s="4">
        <f t="shared" si="5"/>
        <v>0.75</v>
      </c>
    </row>
    <row r="74" spans="1:7" x14ac:dyDescent="0.35">
      <c r="A74" s="8" t="s">
        <v>81</v>
      </c>
      <c r="B74" s="9" t="s">
        <v>77</v>
      </c>
      <c r="C74" s="10">
        <v>45214</v>
      </c>
      <c r="D74" s="2">
        <v>12</v>
      </c>
      <c r="E74" s="4">
        <f t="shared" si="3"/>
        <v>1</v>
      </c>
      <c r="F74" s="3">
        <f t="shared" si="4"/>
        <v>0</v>
      </c>
      <c r="G74" s="4">
        <f t="shared" si="5"/>
        <v>0</v>
      </c>
    </row>
    <row r="75" spans="1:7" x14ac:dyDescent="0.35">
      <c r="A75" s="8" t="s">
        <v>82</v>
      </c>
      <c r="B75" s="9" t="s">
        <v>77</v>
      </c>
      <c r="C75" s="10">
        <v>45060</v>
      </c>
      <c r="D75" s="2">
        <v>9</v>
      </c>
      <c r="E75" s="4">
        <f t="shared" si="3"/>
        <v>0.75</v>
      </c>
      <c r="F75" s="3">
        <f t="shared" si="4"/>
        <v>3</v>
      </c>
      <c r="G75" s="4">
        <f t="shared" si="5"/>
        <v>0.25</v>
      </c>
    </row>
    <row r="76" spans="1:7" x14ac:dyDescent="0.35">
      <c r="A76" s="8" t="s">
        <v>83</v>
      </c>
      <c r="B76" s="9" t="s">
        <v>77</v>
      </c>
      <c r="C76" s="10">
        <v>45242</v>
      </c>
      <c r="D76" s="2">
        <v>11</v>
      </c>
      <c r="E76" s="4">
        <f t="shared" si="3"/>
        <v>0.91666666666666663</v>
      </c>
      <c r="F76" s="3">
        <f t="shared" si="4"/>
        <v>1</v>
      </c>
      <c r="G76" s="4">
        <f t="shared" si="5"/>
        <v>8.3333333333333329E-2</v>
      </c>
    </row>
    <row r="77" spans="1:7" x14ac:dyDescent="0.35">
      <c r="A77" s="8" t="s">
        <v>84</v>
      </c>
      <c r="B77" s="9" t="s">
        <v>77</v>
      </c>
      <c r="C77" s="10">
        <v>45185</v>
      </c>
      <c r="D77" s="2">
        <v>9</v>
      </c>
      <c r="E77" s="4">
        <f t="shared" si="3"/>
        <v>0.75</v>
      </c>
      <c r="F77" s="3">
        <f t="shared" si="4"/>
        <v>3</v>
      </c>
      <c r="G77" s="4">
        <f t="shared" si="5"/>
        <v>0.25</v>
      </c>
    </row>
    <row r="78" spans="1:7" x14ac:dyDescent="0.35">
      <c r="A78" s="8" t="s">
        <v>85</v>
      </c>
      <c r="B78" s="9" t="s">
        <v>77</v>
      </c>
      <c r="C78" s="10">
        <v>45185</v>
      </c>
      <c r="D78" s="2">
        <v>11</v>
      </c>
      <c r="E78" s="4">
        <f t="shared" si="3"/>
        <v>0.91666666666666663</v>
      </c>
      <c r="F78" s="3">
        <f t="shared" si="4"/>
        <v>1</v>
      </c>
      <c r="G78" s="4">
        <f t="shared" si="5"/>
        <v>8.3333333333333329E-2</v>
      </c>
    </row>
    <row r="79" spans="1:7" x14ac:dyDescent="0.35">
      <c r="A79" s="8" t="s">
        <v>86</v>
      </c>
      <c r="B79" s="9" t="s">
        <v>77</v>
      </c>
      <c r="C79" s="9"/>
      <c r="D79" s="2">
        <v>3</v>
      </c>
      <c r="E79" s="4">
        <f t="shared" si="3"/>
        <v>0.25</v>
      </c>
      <c r="F79" s="3">
        <f t="shared" si="4"/>
        <v>9</v>
      </c>
      <c r="G79" s="4">
        <f t="shared" si="5"/>
        <v>0.75</v>
      </c>
    </row>
    <row r="80" spans="1:7" x14ac:dyDescent="0.35">
      <c r="A80" s="8" t="s">
        <v>87</v>
      </c>
      <c r="B80" s="9" t="s">
        <v>77</v>
      </c>
      <c r="C80" s="10">
        <v>45279</v>
      </c>
      <c r="D80" s="2">
        <v>4</v>
      </c>
      <c r="E80" s="4">
        <f t="shared" si="3"/>
        <v>0.33333333333333331</v>
      </c>
      <c r="F80" s="3">
        <f t="shared" si="4"/>
        <v>8</v>
      </c>
      <c r="G80" s="4">
        <f t="shared" si="5"/>
        <v>0.66666666666666663</v>
      </c>
    </row>
    <row r="81" spans="1:7" x14ac:dyDescent="0.35">
      <c r="A81" s="8" t="s">
        <v>88</v>
      </c>
      <c r="B81" s="9" t="s">
        <v>77</v>
      </c>
      <c r="C81" s="10">
        <v>45105</v>
      </c>
      <c r="D81" s="2">
        <v>7</v>
      </c>
      <c r="E81" s="4">
        <f t="shared" si="3"/>
        <v>0.58333333333333337</v>
      </c>
      <c r="F81" s="3">
        <f t="shared" si="4"/>
        <v>5</v>
      </c>
      <c r="G81" s="4">
        <f t="shared" si="5"/>
        <v>0.41666666666666669</v>
      </c>
    </row>
    <row r="82" spans="1:7" x14ac:dyDescent="0.35">
      <c r="A82" s="8" t="s">
        <v>89</v>
      </c>
      <c r="B82" s="9" t="s">
        <v>77</v>
      </c>
      <c r="C82" s="10">
        <v>44936</v>
      </c>
      <c r="D82" s="2">
        <v>10</v>
      </c>
      <c r="E82" s="4">
        <f t="shared" si="3"/>
        <v>0.83333333333333337</v>
      </c>
      <c r="F82" s="3">
        <f t="shared" si="4"/>
        <v>2</v>
      </c>
      <c r="G82" s="4">
        <f t="shared" si="5"/>
        <v>0.16666666666666666</v>
      </c>
    </row>
    <row r="83" spans="1:7" x14ac:dyDescent="0.35">
      <c r="A83" s="8" t="s">
        <v>90</v>
      </c>
      <c r="B83" s="9" t="s">
        <v>91</v>
      </c>
      <c r="C83" s="10">
        <v>44952</v>
      </c>
      <c r="D83" s="2">
        <v>9</v>
      </c>
      <c r="E83" s="4">
        <f t="shared" si="3"/>
        <v>0.75</v>
      </c>
      <c r="F83" s="3">
        <f t="shared" si="4"/>
        <v>3</v>
      </c>
      <c r="G83" s="4">
        <f t="shared" si="5"/>
        <v>0.25</v>
      </c>
    </row>
    <row r="84" spans="1:7" x14ac:dyDescent="0.35">
      <c r="A84" s="8" t="s">
        <v>92</v>
      </c>
      <c r="B84" s="9" t="s">
        <v>91</v>
      </c>
      <c r="C84" s="10">
        <v>45156</v>
      </c>
      <c r="D84" s="2">
        <v>5</v>
      </c>
      <c r="E84" s="4">
        <f t="shared" si="3"/>
        <v>0.41666666666666669</v>
      </c>
      <c r="F84" s="3">
        <f t="shared" si="4"/>
        <v>7</v>
      </c>
      <c r="G84" s="4">
        <f t="shared" si="5"/>
        <v>0.58333333333333337</v>
      </c>
    </row>
    <row r="85" spans="1:7" x14ac:dyDescent="0.35">
      <c r="A85" s="8" t="s">
        <v>93</v>
      </c>
      <c r="B85" s="9" t="s">
        <v>91</v>
      </c>
      <c r="C85" s="10">
        <v>45049</v>
      </c>
      <c r="D85" s="2">
        <v>5</v>
      </c>
      <c r="E85" s="4">
        <f t="shared" si="3"/>
        <v>0.41666666666666669</v>
      </c>
      <c r="F85" s="3">
        <f t="shared" si="4"/>
        <v>7</v>
      </c>
      <c r="G85" s="4">
        <f t="shared" si="5"/>
        <v>0.58333333333333337</v>
      </c>
    </row>
    <row r="86" spans="1:7" x14ac:dyDescent="0.35">
      <c r="A86" s="8" t="s">
        <v>94</v>
      </c>
      <c r="B86" s="9" t="s">
        <v>91</v>
      </c>
      <c r="C86" s="10">
        <v>45259</v>
      </c>
      <c r="D86" s="2">
        <v>0</v>
      </c>
      <c r="E86" s="4">
        <f t="shared" si="3"/>
        <v>0</v>
      </c>
      <c r="F86" s="3">
        <f t="shared" si="4"/>
        <v>12</v>
      </c>
      <c r="G86" s="4">
        <f t="shared" si="5"/>
        <v>1</v>
      </c>
    </row>
    <row r="87" spans="1:7" x14ac:dyDescent="0.35">
      <c r="A87" s="8" t="s">
        <v>97</v>
      </c>
      <c r="B87" s="9" t="s">
        <v>96</v>
      </c>
      <c r="C87" s="10">
        <v>45109</v>
      </c>
      <c r="D87" s="2">
        <v>8</v>
      </c>
      <c r="E87" s="4">
        <f t="shared" si="3"/>
        <v>0.66666666666666663</v>
      </c>
      <c r="F87" s="3">
        <f t="shared" si="4"/>
        <v>4</v>
      </c>
      <c r="G87" s="4">
        <f t="shared" si="5"/>
        <v>0.33333333333333331</v>
      </c>
    </row>
    <row r="88" spans="1:7" x14ac:dyDescent="0.35">
      <c r="A88" s="8" t="s">
        <v>95</v>
      </c>
      <c r="B88" s="9" t="s">
        <v>96</v>
      </c>
      <c r="C88" s="10">
        <v>45099</v>
      </c>
      <c r="D88" s="2">
        <v>5</v>
      </c>
      <c r="E88" s="4">
        <f t="shared" si="3"/>
        <v>0.41666666666666669</v>
      </c>
      <c r="F88" s="3">
        <f t="shared" si="4"/>
        <v>7</v>
      </c>
      <c r="G88" s="4">
        <f t="shared" si="5"/>
        <v>0.58333333333333337</v>
      </c>
    </row>
    <row r="89" spans="1:7" x14ac:dyDescent="0.35">
      <c r="A89" s="8" t="s">
        <v>106</v>
      </c>
      <c r="B89" s="9" t="s">
        <v>96</v>
      </c>
      <c r="C89" s="10">
        <v>45083</v>
      </c>
      <c r="D89" s="2">
        <v>5</v>
      </c>
      <c r="E89" s="4">
        <f t="shared" si="3"/>
        <v>0.41666666666666669</v>
      </c>
      <c r="F89" s="3">
        <f t="shared" si="4"/>
        <v>7</v>
      </c>
      <c r="G89" s="4">
        <f t="shared" si="5"/>
        <v>0.58333333333333337</v>
      </c>
    </row>
    <row r="90" spans="1:7" x14ac:dyDescent="0.35">
      <c r="A90" s="8" t="s">
        <v>98</v>
      </c>
      <c r="B90" s="9" t="s">
        <v>96</v>
      </c>
      <c r="C90" s="10">
        <v>45043</v>
      </c>
      <c r="D90" s="2">
        <v>7</v>
      </c>
      <c r="E90" s="4">
        <f t="shared" si="3"/>
        <v>0.58333333333333337</v>
      </c>
      <c r="F90" s="3">
        <f t="shared" si="4"/>
        <v>5</v>
      </c>
      <c r="G90" s="4">
        <f t="shared" si="5"/>
        <v>0.41666666666666669</v>
      </c>
    </row>
    <row r="91" spans="1:7" x14ac:dyDescent="0.35">
      <c r="A91" s="8" t="s">
        <v>99</v>
      </c>
      <c r="B91" s="9" t="s">
        <v>96</v>
      </c>
      <c r="C91" s="9"/>
      <c r="D91" s="2">
        <v>1</v>
      </c>
      <c r="E91" s="4">
        <f t="shared" si="3"/>
        <v>8.3333333333333329E-2</v>
      </c>
      <c r="F91" s="3">
        <f t="shared" si="4"/>
        <v>11</v>
      </c>
      <c r="G91" s="4">
        <f t="shared" si="5"/>
        <v>0.91666666666666663</v>
      </c>
    </row>
    <row r="92" spans="1:7" x14ac:dyDescent="0.35">
      <c r="A92" s="8" t="s">
        <v>100</v>
      </c>
      <c r="B92" s="9" t="s">
        <v>96</v>
      </c>
      <c r="C92" s="10">
        <v>44989</v>
      </c>
      <c r="D92" s="2">
        <v>9</v>
      </c>
      <c r="E92" s="4">
        <f t="shared" si="3"/>
        <v>0.75</v>
      </c>
      <c r="F92" s="3">
        <f t="shared" si="4"/>
        <v>3</v>
      </c>
      <c r="G92" s="4">
        <f t="shared" si="5"/>
        <v>0.25</v>
      </c>
    </row>
    <row r="93" spans="1:7" x14ac:dyDescent="0.35">
      <c r="A93" s="8" t="s">
        <v>101</v>
      </c>
      <c r="B93" s="9" t="s">
        <v>96</v>
      </c>
      <c r="C93" s="9"/>
      <c r="D93" s="2">
        <v>2</v>
      </c>
      <c r="E93" s="4">
        <f t="shared" si="3"/>
        <v>0.16666666666666666</v>
      </c>
      <c r="F93" s="3">
        <f t="shared" si="4"/>
        <v>10</v>
      </c>
      <c r="G93" s="4">
        <f t="shared" si="5"/>
        <v>0.83333333333333337</v>
      </c>
    </row>
    <row r="94" spans="1:7" x14ac:dyDescent="0.35">
      <c r="A94" s="8" t="s">
        <v>102</v>
      </c>
      <c r="B94" s="9" t="s">
        <v>96</v>
      </c>
      <c r="C94" s="10">
        <v>45041</v>
      </c>
      <c r="D94" s="2">
        <v>5</v>
      </c>
      <c r="E94" s="4">
        <f t="shared" si="3"/>
        <v>0.41666666666666669</v>
      </c>
      <c r="F94" s="3">
        <f t="shared" si="4"/>
        <v>7</v>
      </c>
      <c r="G94" s="4">
        <f t="shared" si="5"/>
        <v>0.58333333333333337</v>
      </c>
    </row>
    <row r="95" spans="1:7" x14ac:dyDescent="0.35">
      <c r="A95" s="8" t="s">
        <v>103</v>
      </c>
      <c r="B95" s="9" t="s">
        <v>96</v>
      </c>
      <c r="C95" s="10">
        <v>45258</v>
      </c>
      <c r="D95" s="2">
        <v>6</v>
      </c>
      <c r="E95" s="4">
        <f t="shared" si="3"/>
        <v>0.5</v>
      </c>
      <c r="F95" s="3">
        <f t="shared" si="4"/>
        <v>6</v>
      </c>
      <c r="G95" s="4">
        <f t="shared" si="5"/>
        <v>0.5</v>
      </c>
    </row>
    <row r="96" spans="1:7" x14ac:dyDescent="0.35">
      <c r="A96" s="8" t="s">
        <v>104</v>
      </c>
      <c r="B96" s="9" t="s">
        <v>96</v>
      </c>
      <c r="C96" s="10">
        <v>44970</v>
      </c>
      <c r="D96" s="2">
        <v>6</v>
      </c>
      <c r="E96" s="4">
        <f t="shared" si="3"/>
        <v>0.5</v>
      </c>
      <c r="F96" s="3">
        <f t="shared" si="4"/>
        <v>6</v>
      </c>
      <c r="G96" s="4">
        <f t="shared" si="5"/>
        <v>0.5</v>
      </c>
    </row>
    <row r="97" spans="1:7" x14ac:dyDescent="0.35">
      <c r="A97" s="8" t="s">
        <v>105</v>
      </c>
      <c r="B97" s="9" t="s">
        <v>96</v>
      </c>
      <c r="C97" s="10">
        <v>45026</v>
      </c>
      <c r="D97" s="2">
        <v>7</v>
      </c>
      <c r="E97" s="4">
        <f t="shared" si="3"/>
        <v>0.58333333333333337</v>
      </c>
      <c r="F97" s="3">
        <f t="shared" si="4"/>
        <v>5</v>
      </c>
      <c r="G97" s="4">
        <f t="shared" si="5"/>
        <v>0.41666666666666669</v>
      </c>
    </row>
    <row r="98" spans="1:7" ht="15" thickBot="1" x14ac:dyDescent="0.4">
      <c r="A98" s="61" t="s">
        <v>107</v>
      </c>
      <c r="B98" s="61"/>
      <c r="C98" s="61"/>
      <c r="D98" s="7">
        <f>SUM(D7:D97)</f>
        <v>703</v>
      </c>
      <c r="E98" s="6">
        <f>D98/1092</f>
        <v>0.64377289377289382</v>
      </c>
      <c r="F98" s="5">
        <f>SUM(F7:F97)</f>
        <v>389</v>
      </c>
      <c r="G98" s="6">
        <f>F98/1092</f>
        <v>0.35622710622710624</v>
      </c>
    </row>
  </sheetData>
  <autoFilter ref="A5:G99" xr:uid="{B9A64B97-88A7-4152-82CE-11592E503C06}">
    <filterColumn colId="3" showButton="0"/>
    <filterColumn colId="5" showButton="0"/>
  </autoFilter>
  <mergeCells count="10">
    <mergeCell ref="A5:A6"/>
    <mergeCell ref="A98:C98"/>
    <mergeCell ref="B1:G1"/>
    <mergeCell ref="B2:G2"/>
    <mergeCell ref="B3:G3"/>
    <mergeCell ref="B4:G4"/>
    <mergeCell ref="F5:G5"/>
    <mergeCell ref="D5:E5"/>
    <mergeCell ref="B5:B6"/>
    <mergeCell ref="C5:C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6106A-3C35-4D6A-8FBC-8C5537840646}">
  <dimension ref="A1:Q136"/>
  <sheetViews>
    <sheetView tabSelected="1" topLeftCell="A117" workbookViewId="0">
      <selection activeCell="D127" sqref="D127"/>
    </sheetView>
  </sheetViews>
  <sheetFormatPr defaultRowHeight="14.5" x14ac:dyDescent="0.35"/>
  <cols>
    <col min="1" max="1" width="10.453125" bestFit="1" customWidth="1"/>
    <col min="2" max="3" width="10.453125" customWidth="1"/>
    <col min="4" max="4" width="19.26953125" bestFit="1" customWidth="1"/>
    <col min="5" max="6" width="7.7265625" bestFit="1" customWidth="1"/>
    <col min="7" max="7" width="6.90625" customWidth="1"/>
    <col min="8" max="8" width="6.81640625" customWidth="1"/>
    <col min="9" max="9" width="8.81640625" bestFit="1" customWidth="1"/>
    <col min="15" max="15" width="27.36328125" bestFit="1" customWidth="1"/>
  </cols>
  <sheetData>
    <row r="1" spans="1:17" ht="18.5" x14ac:dyDescent="0.45">
      <c r="A1" s="79" t="s">
        <v>114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</row>
    <row r="2" spans="1:17" ht="18.5" x14ac:dyDescent="0.45">
      <c r="A2" s="81" t="s">
        <v>115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</row>
    <row r="3" spans="1:17" ht="18.5" x14ac:dyDescent="0.45">
      <c r="A3" s="81" t="s">
        <v>108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</row>
    <row r="4" spans="1:17" ht="18.5" x14ac:dyDescent="0.45">
      <c r="A4" s="81" t="s">
        <v>109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</row>
    <row r="5" spans="1:17" ht="15" thickBot="1" x14ac:dyDescent="0.4">
      <c r="A5" s="83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</row>
    <row r="6" spans="1:17" ht="15.5" thickTop="1" thickBot="1" x14ac:dyDescent="0.4">
      <c r="A6" s="26" t="s">
        <v>131</v>
      </c>
      <c r="B6" s="27" t="s">
        <v>1</v>
      </c>
      <c r="C6" s="27" t="s">
        <v>130</v>
      </c>
      <c r="D6" s="29" t="s">
        <v>116</v>
      </c>
      <c r="E6" s="26" t="s">
        <v>117</v>
      </c>
      <c r="F6" s="27" t="s">
        <v>119</v>
      </c>
      <c r="G6" s="27" t="s">
        <v>118</v>
      </c>
      <c r="H6" s="27" t="s">
        <v>120</v>
      </c>
      <c r="I6" s="27" t="s">
        <v>145</v>
      </c>
      <c r="J6" s="28" t="s">
        <v>153</v>
      </c>
      <c r="K6" s="31" t="s">
        <v>154</v>
      </c>
      <c r="L6" s="31" t="s">
        <v>121</v>
      </c>
      <c r="M6" s="31" t="s">
        <v>146</v>
      </c>
      <c r="N6" s="31" t="s">
        <v>147</v>
      </c>
      <c r="O6" s="30" t="s">
        <v>122</v>
      </c>
    </row>
    <row r="7" spans="1:17" ht="18.5" customHeight="1" thickTop="1" x14ac:dyDescent="0.35">
      <c r="A7" s="72" t="s">
        <v>109</v>
      </c>
      <c r="B7" s="85" t="s">
        <v>123</v>
      </c>
      <c r="C7" s="25" t="s">
        <v>132</v>
      </c>
      <c r="D7" s="25">
        <v>44927</v>
      </c>
      <c r="E7" s="38"/>
      <c r="F7" s="39"/>
      <c r="G7" s="40"/>
      <c r="H7" s="39"/>
      <c r="I7" s="41"/>
      <c r="J7" s="21"/>
      <c r="K7" s="21"/>
      <c r="L7" s="32"/>
      <c r="M7" s="34"/>
      <c r="N7" s="34"/>
      <c r="O7" s="24" t="s">
        <v>124</v>
      </c>
    </row>
    <row r="8" spans="1:17" x14ac:dyDescent="0.35">
      <c r="A8" s="73"/>
      <c r="B8" s="86"/>
      <c r="C8" s="19" t="s">
        <v>133</v>
      </c>
      <c r="D8" s="19">
        <f>D7+7</f>
        <v>44934</v>
      </c>
      <c r="E8" s="42">
        <v>25</v>
      </c>
      <c r="F8" s="40">
        <v>6</v>
      </c>
      <c r="G8" s="40">
        <f t="shared" ref="G8:G10" si="0">E8-F8</f>
        <v>19</v>
      </c>
      <c r="H8" s="40">
        <v>0</v>
      </c>
      <c r="I8" s="41">
        <f t="shared" ref="I8:I18" si="1">G8+H8</f>
        <v>19</v>
      </c>
      <c r="J8" s="18">
        <f>G8</f>
        <v>19</v>
      </c>
      <c r="K8" s="18">
        <f>G8</f>
        <v>19</v>
      </c>
      <c r="L8" s="33">
        <v>0</v>
      </c>
      <c r="M8" s="34">
        <f>G8/E8</f>
        <v>0.76</v>
      </c>
      <c r="N8" s="34">
        <f>F8/E8</f>
        <v>0.24</v>
      </c>
      <c r="O8" s="22"/>
      <c r="Q8" s="17" t="s">
        <v>125</v>
      </c>
    </row>
    <row r="9" spans="1:17" x14ac:dyDescent="0.35">
      <c r="A9" s="73"/>
      <c r="B9" s="86"/>
      <c r="C9" s="19" t="s">
        <v>134</v>
      </c>
      <c r="D9" s="19">
        <f t="shared" ref="D9:D19" si="2">D8+7</f>
        <v>44941</v>
      </c>
      <c r="E9" s="42">
        <v>25</v>
      </c>
      <c r="F9" s="40">
        <v>6</v>
      </c>
      <c r="G9" s="40">
        <f t="shared" si="0"/>
        <v>19</v>
      </c>
      <c r="H9" s="40">
        <v>0</v>
      </c>
      <c r="I9" s="41">
        <f t="shared" si="1"/>
        <v>19</v>
      </c>
      <c r="J9" s="18">
        <f t="shared" ref="J9:J19" si="3">G9</f>
        <v>19</v>
      </c>
      <c r="K9" s="18">
        <f t="shared" ref="K9:K19" si="4">G9</f>
        <v>19</v>
      </c>
      <c r="L9" s="33">
        <v>0</v>
      </c>
      <c r="M9" s="34">
        <f t="shared" ref="M9:M18" si="5">G9/E9</f>
        <v>0.76</v>
      </c>
      <c r="N9" s="34">
        <f t="shared" ref="N9:N19" si="6">F9/E9</f>
        <v>0.24</v>
      </c>
      <c r="O9" s="22"/>
      <c r="Q9" s="17" t="s">
        <v>112</v>
      </c>
    </row>
    <row r="10" spans="1:17" x14ac:dyDescent="0.35">
      <c r="A10" s="73"/>
      <c r="B10" s="86"/>
      <c r="C10" s="19" t="s">
        <v>135</v>
      </c>
      <c r="D10" s="19">
        <f t="shared" si="2"/>
        <v>44948</v>
      </c>
      <c r="E10" s="42">
        <v>25</v>
      </c>
      <c r="F10" s="40">
        <v>8</v>
      </c>
      <c r="G10" s="40">
        <f t="shared" si="0"/>
        <v>17</v>
      </c>
      <c r="H10" s="40">
        <v>0</v>
      </c>
      <c r="I10" s="41">
        <f t="shared" si="1"/>
        <v>17</v>
      </c>
      <c r="J10" s="18">
        <f t="shared" si="3"/>
        <v>17</v>
      </c>
      <c r="K10" s="18">
        <f t="shared" si="4"/>
        <v>17</v>
      </c>
      <c r="L10" s="33">
        <v>0</v>
      </c>
      <c r="M10" s="34">
        <f t="shared" si="5"/>
        <v>0.68</v>
      </c>
      <c r="N10" s="34">
        <f t="shared" si="6"/>
        <v>0.32</v>
      </c>
      <c r="O10" s="22"/>
      <c r="Q10" s="17" t="s">
        <v>11</v>
      </c>
    </row>
    <row r="11" spans="1:17" x14ac:dyDescent="0.35">
      <c r="A11" s="73"/>
      <c r="B11" s="86"/>
      <c r="C11" s="19" t="s">
        <v>136</v>
      </c>
      <c r="D11" s="19">
        <f t="shared" si="2"/>
        <v>44955</v>
      </c>
      <c r="E11" s="42">
        <v>25</v>
      </c>
      <c r="F11" s="40">
        <v>9</v>
      </c>
      <c r="G11" s="40">
        <f>E11-F11</f>
        <v>16</v>
      </c>
      <c r="H11" s="40">
        <v>0</v>
      </c>
      <c r="I11" s="41">
        <f t="shared" si="1"/>
        <v>16</v>
      </c>
      <c r="J11" s="18">
        <f t="shared" si="3"/>
        <v>16</v>
      </c>
      <c r="K11" s="18">
        <f t="shared" si="4"/>
        <v>16</v>
      </c>
      <c r="L11" s="33">
        <v>0</v>
      </c>
      <c r="M11" s="34">
        <f t="shared" si="5"/>
        <v>0.64</v>
      </c>
      <c r="N11" s="34">
        <f t="shared" si="6"/>
        <v>0.36</v>
      </c>
      <c r="O11" s="22"/>
      <c r="Q11" s="17" t="s">
        <v>127</v>
      </c>
    </row>
    <row r="12" spans="1:17" x14ac:dyDescent="0.35">
      <c r="A12" s="73"/>
      <c r="B12" s="86"/>
      <c r="C12" s="19" t="s">
        <v>137</v>
      </c>
      <c r="D12" s="19">
        <f t="shared" si="2"/>
        <v>44962</v>
      </c>
      <c r="E12" s="42">
        <v>25</v>
      </c>
      <c r="F12" s="40">
        <v>12</v>
      </c>
      <c r="G12" s="40">
        <f t="shared" ref="G12:G19" si="7">E12-F12</f>
        <v>13</v>
      </c>
      <c r="H12" s="40">
        <v>0</v>
      </c>
      <c r="I12" s="41">
        <f t="shared" si="1"/>
        <v>13</v>
      </c>
      <c r="J12" s="18">
        <f t="shared" si="3"/>
        <v>13</v>
      </c>
      <c r="K12" s="18">
        <f t="shared" si="4"/>
        <v>13</v>
      </c>
      <c r="L12" s="33">
        <v>0</v>
      </c>
      <c r="M12" s="34">
        <f t="shared" si="5"/>
        <v>0.52</v>
      </c>
      <c r="N12" s="34">
        <f t="shared" si="6"/>
        <v>0.48</v>
      </c>
      <c r="O12" s="22"/>
      <c r="Q12" s="17" t="s">
        <v>91</v>
      </c>
    </row>
    <row r="13" spans="1:17" x14ac:dyDescent="0.35">
      <c r="A13" s="73"/>
      <c r="B13" s="86"/>
      <c r="C13" s="19" t="s">
        <v>138</v>
      </c>
      <c r="D13" s="19">
        <f t="shared" si="2"/>
        <v>44969</v>
      </c>
      <c r="E13" s="42">
        <v>25</v>
      </c>
      <c r="F13" s="40">
        <v>10</v>
      </c>
      <c r="G13" s="40">
        <f t="shared" si="7"/>
        <v>15</v>
      </c>
      <c r="H13" s="40">
        <v>0</v>
      </c>
      <c r="I13" s="41">
        <f t="shared" si="1"/>
        <v>15</v>
      </c>
      <c r="J13" s="18">
        <f t="shared" si="3"/>
        <v>15</v>
      </c>
      <c r="K13" s="18">
        <f t="shared" si="4"/>
        <v>15</v>
      </c>
      <c r="L13" s="33">
        <v>0</v>
      </c>
      <c r="M13" s="34">
        <f t="shared" si="5"/>
        <v>0.6</v>
      </c>
      <c r="N13" s="34">
        <f t="shared" si="6"/>
        <v>0.4</v>
      </c>
      <c r="O13" s="22"/>
      <c r="Q13" s="17" t="s">
        <v>126</v>
      </c>
    </row>
    <row r="14" spans="1:17" x14ac:dyDescent="0.35">
      <c r="A14" s="73"/>
      <c r="B14" s="86"/>
      <c r="C14" s="19" t="s">
        <v>139</v>
      </c>
      <c r="D14" s="19">
        <f t="shared" si="2"/>
        <v>44976</v>
      </c>
      <c r="E14" s="42">
        <v>25</v>
      </c>
      <c r="F14" s="40">
        <v>9</v>
      </c>
      <c r="G14" s="40">
        <f t="shared" si="7"/>
        <v>16</v>
      </c>
      <c r="H14" s="40">
        <v>0</v>
      </c>
      <c r="I14" s="41">
        <f t="shared" si="1"/>
        <v>16</v>
      </c>
      <c r="J14" s="18">
        <f t="shared" si="3"/>
        <v>16</v>
      </c>
      <c r="K14" s="18">
        <f t="shared" si="4"/>
        <v>16</v>
      </c>
      <c r="L14" s="33">
        <v>0</v>
      </c>
      <c r="M14" s="34">
        <f t="shared" si="5"/>
        <v>0.64</v>
      </c>
      <c r="N14" s="34">
        <f t="shared" si="6"/>
        <v>0.36</v>
      </c>
      <c r="O14" s="22"/>
      <c r="Q14" s="17" t="s">
        <v>128</v>
      </c>
    </row>
    <row r="15" spans="1:17" x14ac:dyDescent="0.35">
      <c r="A15" s="73"/>
      <c r="B15" s="86"/>
      <c r="C15" s="19" t="s">
        <v>140</v>
      </c>
      <c r="D15" s="19">
        <f t="shared" si="2"/>
        <v>44983</v>
      </c>
      <c r="E15" s="42">
        <v>25</v>
      </c>
      <c r="F15" s="40">
        <v>10</v>
      </c>
      <c r="G15" s="40">
        <f t="shared" si="7"/>
        <v>15</v>
      </c>
      <c r="H15" s="40">
        <v>0</v>
      </c>
      <c r="I15" s="41">
        <f t="shared" si="1"/>
        <v>15</v>
      </c>
      <c r="J15" s="18">
        <f t="shared" si="3"/>
        <v>15</v>
      </c>
      <c r="K15" s="18">
        <f t="shared" si="4"/>
        <v>15</v>
      </c>
      <c r="L15" s="33">
        <v>0</v>
      </c>
      <c r="M15" s="34">
        <f t="shared" si="5"/>
        <v>0.6</v>
      </c>
      <c r="N15" s="34">
        <f t="shared" si="6"/>
        <v>0.4</v>
      </c>
      <c r="O15" s="22"/>
      <c r="Q15" s="17" t="s">
        <v>129</v>
      </c>
    </row>
    <row r="16" spans="1:17" x14ac:dyDescent="0.35">
      <c r="A16" s="73"/>
      <c r="B16" s="86"/>
      <c r="C16" s="19" t="s">
        <v>141</v>
      </c>
      <c r="D16" s="19">
        <f t="shared" si="2"/>
        <v>44990</v>
      </c>
      <c r="E16" s="42">
        <v>25</v>
      </c>
      <c r="F16" s="40">
        <v>3</v>
      </c>
      <c r="G16" s="40">
        <f t="shared" si="7"/>
        <v>22</v>
      </c>
      <c r="H16" s="40">
        <v>0</v>
      </c>
      <c r="I16" s="41">
        <f t="shared" si="1"/>
        <v>22</v>
      </c>
      <c r="J16" s="18">
        <f t="shared" si="3"/>
        <v>22</v>
      </c>
      <c r="K16" s="18">
        <f t="shared" si="4"/>
        <v>22</v>
      </c>
      <c r="L16" s="33">
        <v>0</v>
      </c>
      <c r="M16" s="34">
        <f t="shared" si="5"/>
        <v>0.88</v>
      </c>
      <c r="N16" s="34">
        <f t="shared" si="6"/>
        <v>0.12</v>
      </c>
      <c r="O16" s="22"/>
    </row>
    <row r="17" spans="1:15" x14ac:dyDescent="0.35">
      <c r="A17" s="73"/>
      <c r="B17" s="86"/>
      <c r="C17" s="19" t="s">
        <v>142</v>
      </c>
      <c r="D17" s="19">
        <f>D16+7</f>
        <v>44997</v>
      </c>
      <c r="E17" s="42">
        <v>25</v>
      </c>
      <c r="F17" s="40">
        <v>8</v>
      </c>
      <c r="G17" s="40">
        <f t="shared" si="7"/>
        <v>17</v>
      </c>
      <c r="H17" s="40">
        <v>0</v>
      </c>
      <c r="I17" s="41">
        <f t="shared" si="1"/>
        <v>17</v>
      </c>
      <c r="J17" s="18">
        <f t="shared" si="3"/>
        <v>17</v>
      </c>
      <c r="K17" s="18">
        <f t="shared" si="4"/>
        <v>17</v>
      </c>
      <c r="L17" s="33">
        <v>0</v>
      </c>
      <c r="M17" s="34">
        <f t="shared" si="5"/>
        <v>0.68</v>
      </c>
      <c r="N17" s="34">
        <f t="shared" si="6"/>
        <v>0.32</v>
      </c>
      <c r="O17" s="22"/>
    </row>
    <row r="18" spans="1:15" x14ac:dyDescent="0.35">
      <c r="A18" s="73"/>
      <c r="B18" s="86"/>
      <c r="C18" s="19" t="s">
        <v>143</v>
      </c>
      <c r="D18" s="19">
        <f t="shared" si="2"/>
        <v>45004</v>
      </c>
      <c r="E18" s="42">
        <v>25</v>
      </c>
      <c r="F18" s="40">
        <v>9</v>
      </c>
      <c r="G18" s="40">
        <f t="shared" si="7"/>
        <v>16</v>
      </c>
      <c r="H18" s="40">
        <v>0</v>
      </c>
      <c r="I18" s="41">
        <f t="shared" si="1"/>
        <v>16</v>
      </c>
      <c r="J18" s="18">
        <f t="shared" si="3"/>
        <v>16</v>
      </c>
      <c r="K18" s="18">
        <f t="shared" si="4"/>
        <v>16</v>
      </c>
      <c r="L18" s="33">
        <v>0</v>
      </c>
      <c r="M18" s="34">
        <f t="shared" si="5"/>
        <v>0.64</v>
      </c>
      <c r="N18" s="34">
        <f t="shared" si="6"/>
        <v>0.36</v>
      </c>
      <c r="O18" s="22"/>
    </row>
    <row r="19" spans="1:15" ht="15" thickBot="1" x14ac:dyDescent="0.4">
      <c r="A19" s="73"/>
      <c r="B19" s="86"/>
      <c r="C19" s="20" t="s">
        <v>144</v>
      </c>
      <c r="D19" s="20">
        <f t="shared" si="2"/>
        <v>45011</v>
      </c>
      <c r="E19" s="43">
        <v>25</v>
      </c>
      <c r="F19" s="44">
        <v>7</v>
      </c>
      <c r="G19" s="44">
        <f t="shared" si="7"/>
        <v>18</v>
      </c>
      <c r="H19" s="44">
        <v>0</v>
      </c>
      <c r="I19" s="45">
        <v>0</v>
      </c>
      <c r="J19" s="35">
        <v>17</v>
      </c>
      <c r="K19" s="35">
        <v>17</v>
      </c>
      <c r="L19" s="36">
        <v>0</v>
      </c>
      <c r="M19" s="37">
        <f>G19/E19</f>
        <v>0.72</v>
      </c>
      <c r="N19" s="37">
        <f t="shared" si="6"/>
        <v>0.28000000000000003</v>
      </c>
      <c r="O19" s="22"/>
    </row>
    <row r="20" spans="1:15" ht="15.5" thickTop="1" thickBot="1" x14ac:dyDescent="0.4">
      <c r="A20" s="74"/>
      <c r="B20" s="87"/>
      <c r="C20" s="75" t="s">
        <v>148</v>
      </c>
      <c r="D20" s="76"/>
      <c r="E20" s="46">
        <f>SUM(E7:E19)/300</f>
        <v>1</v>
      </c>
      <c r="F20" s="47">
        <f t="shared" ref="F20:I20" si="8">SUM(F7:F19)/300</f>
        <v>0.32333333333333331</v>
      </c>
      <c r="G20" s="47">
        <f t="shared" si="8"/>
        <v>0.67666666666666664</v>
      </c>
      <c r="H20" s="47">
        <f t="shared" si="8"/>
        <v>0</v>
      </c>
      <c r="I20" s="48">
        <f t="shared" si="8"/>
        <v>0.6166666666666667</v>
      </c>
      <c r="J20" s="49">
        <f t="shared" ref="J20" si="9">SUM(J7:J19)/300</f>
        <v>0.67333333333333334</v>
      </c>
      <c r="K20" s="50">
        <f t="shared" ref="K20" si="10">SUM(K7:K19)/300</f>
        <v>0.67333333333333334</v>
      </c>
      <c r="L20" s="51">
        <f>SUM(L7:L19)</f>
        <v>0</v>
      </c>
      <c r="M20" s="49">
        <f>SUM(M7:M19)/12</f>
        <v>0.67666666666666664</v>
      </c>
      <c r="N20" s="52">
        <f>SUM(N8:N19)/12</f>
        <v>0.32333333333333331</v>
      </c>
      <c r="O20" s="23"/>
    </row>
    <row r="21" spans="1:15" ht="15.5" thickTop="1" thickBot="1" x14ac:dyDescent="0.4"/>
    <row r="22" spans="1:15" ht="15.5" thickTop="1" thickBot="1" x14ac:dyDescent="0.4">
      <c r="A22" s="26" t="s">
        <v>131</v>
      </c>
      <c r="B22" s="27" t="s">
        <v>1</v>
      </c>
      <c r="C22" s="27" t="s">
        <v>130</v>
      </c>
      <c r="D22" s="29" t="s">
        <v>116</v>
      </c>
      <c r="E22" s="26" t="s">
        <v>117</v>
      </c>
      <c r="F22" s="27" t="s">
        <v>119</v>
      </c>
      <c r="G22" s="27" t="s">
        <v>118</v>
      </c>
      <c r="H22" s="27" t="s">
        <v>120</v>
      </c>
      <c r="I22" s="27" t="s">
        <v>145</v>
      </c>
      <c r="J22" s="28" t="s">
        <v>153</v>
      </c>
      <c r="K22" s="31" t="s">
        <v>154</v>
      </c>
      <c r="L22" s="31" t="s">
        <v>121</v>
      </c>
      <c r="M22" s="31" t="s">
        <v>146</v>
      </c>
      <c r="N22" s="31" t="s">
        <v>147</v>
      </c>
      <c r="O22" s="30" t="s">
        <v>122</v>
      </c>
    </row>
    <row r="23" spans="1:15" ht="15" thickTop="1" x14ac:dyDescent="0.35">
      <c r="A23" s="72" t="s">
        <v>109</v>
      </c>
      <c r="B23" s="85" t="s">
        <v>149</v>
      </c>
      <c r="C23" s="25" t="s">
        <v>132</v>
      </c>
      <c r="D23" s="25">
        <v>44927</v>
      </c>
      <c r="E23" s="38"/>
      <c r="F23" s="39"/>
      <c r="G23" s="40"/>
      <c r="H23" s="39"/>
      <c r="I23" s="41"/>
      <c r="J23" s="21"/>
      <c r="K23" s="21"/>
      <c r="L23" s="32"/>
      <c r="M23" s="34"/>
      <c r="N23" s="34"/>
      <c r="O23" s="24" t="s">
        <v>124</v>
      </c>
    </row>
    <row r="24" spans="1:15" x14ac:dyDescent="0.35">
      <c r="A24" s="73"/>
      <c r="B24" s="86"/>
      <c r="C24" s="19" t="s">
        <v>133</v>
      </c>
      <c r="D24" s="19">
        <f>D23+7</f>
        <v>44934</v>
      </c>
      <c r="E24" s="42">
        <v>13</v>
      </c>
      <c r="F24" s="40">
        <v>2</v>
      </c>
      <c r="G24" s="40">
        <f t="shared" ref="G24:G26" si="11">E24-F24</f>
        <v>11</v>
      </c>
      <c r="H24" s="40">
        <v>1</v>
      </c>
      <c r="I24" s="41">
        <f t="shared" ref="I24:I35" si="12">G24+H24</f>
        <v>12</v>
      </c>
      <c r="J24" s="18">
        <v>12</v>
      </c>
      <c r="K24" s="18">
        <v>12</v>
      </c>
      <c r="L24" s="33">
        <v>24</v>
      </c>
      <c r="M24" s="34">
        <f>G24/E24</f>
        <v>0.84615384615384615</v>
      </c>
      <c r="N24" s="34">
        <f>F24/E24</f>
        <v>0.15384615384615385</v>
      </c>
      <c r="O24" s="22"/>
    </row>
    <row r="25" spans="1:15" x14ac:dyDescent="0.35">
      <c r="A25" s="73"/>
      <c r="B25" s="86"/>
      <c r="C25" s="19" t="s">
        <v>134</v>
      </c>
      <c r="D25" s="19">
        <f t="shared" ref="D25:D32" si="13">D24+7</f>
        <v>44941</v>
      </c>
      <c r="E25" s="42">
        <v>13</v>
      </c>
      <c r="F25" s="40">
        <v>4</v>
      </c>
      <c r="G25" s="40">
        <f t="shared" si="11"/>
        <v>9</v>
      </c>
      <c r="H25" s="40">
        <v>0</v>
      </c>
      <c r="I25" s="41">
        <f t="shared" si="12"/>
        <v>9</v>
      </c>
      <c r="J25" s="18">
        <f t="shared" ref="J25:J35" si="14">G25</f>
        <v>9</v>
      </c>
      <c r="K25" s="18">
        <f t="shared" ref="K25:K35" si="15">G25</f>
        <v>9</v>
      </c>
      <c r="L25" s="33">
        <v>18.05</v>
      </c>
      <c r="M25" s="34">
        <f t="shared" ref="M25:M34" si="16">G25/E25</f>
        <v>0.69230769230769229</v>
      </c>
      <c r="N25" s="34">
        <f t="shared" ref="N25:N35" si="17">F25/E25</f>
        <v>0.30769230769230771</v>
      </c>
      <c r="O25" s="22"/>
    </row>
    <row r="26" spans="1:15" x14ac:dyDescent="0.35">
      <c r="A26" s="73"/>
      <c r="B26" s="86"/>
      <c r="C26" s="19" t="s">
        <v>135</v>
      </c>
      <c r="D26" s="19">
        <f t="shared" si="13"/>
        <v>44948</v>
      </c>
      <c r="E26" s="42">
        <v>13</v>
      </c>
      <c r="F26" s="40">
        <v>4</v>
      </c>
      <c r="G26" s="40">
        <f t="shared" si="11"/>
        <v>9</v>
      </c>
      <c r="H26" s="40">
        <v>1</v>
      </c>
      <c r="I26" s="41">
        <f t="shared" si="12"/>
        <v>10</v>
      </c>
      <c r="J26" s="18">
        <v>10</v>
      </c>
      <c r="K26" s="18">
        <v>10</v>
      </c>
      <c r="L26" s="33">
        <v>20.5</v>
      </c>
      <c r="M26" s="34">
        <f t="shared" si="16"/>
        <v>0.69230769230769229</v>
      </c>
      <c r="N26" s="34">
        <f t="shared" si="17"/>
        <v>0.30769230769230771</v>
      </c>
      <c r="O26" s="22"/>
    </row>
    <row r="27" spans="1:15" x14ac:dyDescent="0.35">
      <c r="A27" s="73"/>
      <c r="B27" s="86"/>
      <c r="C27" s="19" t="s">
        <v>136</v>
      </c>
      <c r="D27" s="19">
        <f t="shared" si="13"/>
        <v>44955</v>
      </c>
      <c r="E27" s="42">
        <v>13</v>
      </c>
      <c r="F27" s="40">
        <v>5</v>
      </c>
      <c r="G27" s="40">
        <v>8</v>
      </c>
      <c r="H27" s="40">
        <v>1</v>
      </c>
      <c r="I27" s="41">
        <f t="shared" si="12"/>
        <v>9</v>
      </c>
      <c r="J27" s="18">
        <v>10</v>
      </c>
      <c r="K27" s="18">
        <v>10</v>
      </c>
      <c r="L27" s="33">
        <v>15.5</v>
      </c>
      <c r="M27" s="34">
        <f t="shared" si="16"/>
        <v>0.61538461538461542</v>
      </c>
      <c r="N27" s="34">
        <f t="shared" si="17"/>
        <v>0.38461538461538464</v>
      </c>
      <c r="O27" s="22"/>
    </row>
    <row r="28" spans="1:15" x14ac:dyDescent="0.35">
      <c r="A28" s="73"/>
      <c r="B28" s="86"/>
      <c r="C28" s="19" t="s">
        <v>137</v>
      </c>
      <c r="D28" s="19">
        <f t="shared" si="13"/>
        <v>44962</v>
      </c>
      <c r="E28" s="42">
        <v>13</v>
      </c>
      <c r="F28" s="40">
        <v>5</v>
      </c>
      <c r="G28" s="40">
        <v>8</v>
      </c>
      <c r="H28" s="40">
        <v>2</v>
      </c>
      <c r="I28" s="41">
        <f t="shared" si="12"/>
        <v>10</v>
      </c>
      <c r="J28" s="18">
        <v>9</v>
      </c>
      <c r="K28" s="18">
        <v>9</v>
      </c>
      <c r="L28" s="33">
        <v>19.149999999999999</v>
      </c>
      <c r="M28" s="34">
        <f t="shared" si="16"/>
        <v>0.61538461538461542</v>
      </c>
      <c r="N28" s="34">
        <f t="shared" si="17"/>
        <v>0.38461538461538464</v>
      </c>
      <c r="O28" s="22"/>
    </row>
    <row r="29" spans="1:15" x14ac:dyDescent="0.35">
      <c r="A29" s="73"/>
      <c r="B29" s="86"/>
      <c r="C29" s="19" t="s">
        <v>138</v>
      </c>
      <c r="D29" s="19">
        <f t="shared" si="13"/>
        <v>44969</v>
      </c>
      <c r="E29" s="42">
        <v>13</v>
      </c>
      <c r="F29" s="40">
        <v>4</v>
      </c>
      <c r="G29" s="40">
        <v>9</v>
      </c>
      <c r="H29" s="40">
        <v>5</v>
      </c>
      <c r="I29" s="41">
        <f t="shared" si="12"/>
        <v>14</v>
      </c>
      <c r="J29" s="18">
        <v>10</v>
      </c>
      <c r="K29" s="18">
        <v>10</v>
      </c>
      <c r="L29" s="33">
        <v>47.2</v>
      </c>
      <c r="M29" s="34">
        <f t="shared" si="16"/>
        <v>0.69230769230769229</v>
      </c>
      <c r="N29" s="34">
        <f t="shared" si="17"/>
        <v>0.30769230769230771</v>
      </c>
      <c r="O29" s="22"/>
    </row>
    <row r="30" spans="1:15" x14ac:dyDescent="0.35">
      <c r="A30" s="73"/>
      <c r="B30" s="86"/>
      <c r="C30" s="19" t="s">
        <v>139</v>
      </c>
      <c r="D30" s="19">
        <f t="shared" si="13"/>
        <v>44976</v>
      </c>
      <c r="E30" s="42">
        <v>13</v>
      </c>
      <c r="F30" s="40">
        <v>3</v>
      </c>
      <c r="G30" s="40">
        <v>10</v>
      </c>
      <c r="H30" s="40">
        <v>0</v>
      </c>
      <c r="I30" s="41">
        <f t="shared" si="12"/>
        <v>10</v>
      </c>
      <c r="J30" s="18">
        <v>10</v>
      </c>
      <c r="K30" s="18">
        <v>9</v>
      </c>
      <c r="L30" s="33">
        <v>22</v>
      </c>
      <c r="M30" s="34">
        <f t="shared" si="16"/>
        <v>0.76923076923076927</v>
      </c>
      <c r="N30" s="34">
        <f t="shared" si="17"/>
        <v>0.23076923076923078</v>
      </c>
      <c r="O30" s="22"/>
    </row>
    <row r="31" spans="1:15" x14ac:dyDescent="0.35">
      <c r="A31" s="73"/>
      <c r="B31" s="86"/>
      <c r="C31" s="19" t="s">
        <v>140</v>
      </c>
      <c r="D31" s="19">
        <f t="shared" si="13"/>
        <v>44983</v>
      </c>
      <c r="E31" s="42">
        <v>13</v>
      </c>
      <c r="F31" s="40">
        <v>4</v>
      </c>
      <c r="G31" s="40">
        <v>9</v>
      </c>
      <c r="H31" s="40">
        <v>2</v>
      </c>
      <c r="I31" s="41">
        <f t="shared" si="12"/>
        <v>11</v>
      </c>
      <c r="J31" s="18">
        <v>11</v>
      </c>
      <c r="K31" s="18">
        <v>9</v>
      </c>
      <c r="L31" s="33">
        <v>27.65</v>
      </c>
      <c r="M31" s="34">
        <f t="shared" si="16"/>
        <v>0.69230769230769229</v>
      </c>
      <c r="N31" s="34">
        <f t="shared" si="17"/>
        <v>0.30769230769230771</v>
      </c>
      <c r="O31" s="22"/>
    </row>
    <row r="32" spans="1:15" x14ac:dyDescent="0.35">
      <c r="A32" s="73"/>
      <c r="B32" s="86"/>
      <c r="C32" s="19" t="s">
        <v>141</v>
      </c>
      <c r="D32" s="19">
        <f t="shared" si="13"/>
        <v>44990</v>
      </c>
      <c r="E32" s="42">
        <v>13</v>
      </c>
      <c r="F32" s="40">
        <v>5</v>
      </c>
      <c r="G32" s="40">
        <v>8</v>
      </c>
      <c r="H32" s="40">
        <v>1</v>
      </c>
      <c r="I32" s="41">
        <f t="shared" si="12"/>
        <v>9</v>
      </c>
      <c r="J32" s="18">
        <v>9</v>
      </c>
      <c r="K32" s="18">
        <v>9</v>
      </c>
      <c r="L32" s="33">
        <v>26</v>
      </c>
      <c r="M32" s="34">
        <f t="shared" si="16"/>
        <v>0.61538461538461542</v>
      </c>
      <c r="N32" s="34">
        <f t="shared" si="17"/>
        <v>0.38461538461538464</v>
      </c>
      <c r="O32" s="22"/>
    </row>
    <row r="33" spans="1:15" x14ac:dyDescent="0.35">
      <c r="A33" s="73"/>
      <c r="B33" s="86"/>
      <c r="C33" s="19" t="s">
        <v>142</v>
      </c>
      <c r="D33" s="19">
        <f>D32+7</f>
        <v>44997</v>
      </c>
      <c r="E33" s="42">
        <v>13</v>
      </c>
      <c r="F33" s="40">
        <v>3</v>
      </c>
      <c r="G33" s="40">
        <v>10</v>
      </c>
      <c r="H33" s="40">
        <v>1</v>
      </c>
      <c r="I33" s="41">
        <f t="shared" si="12"/>
        <v>11</v>
      </c>
      <c r="J33" s="18">
        <v>8</v>
      </c>
      <c r="K33" s="18">
        <v>8</v>
      </c>
      <c r="L33" s="33">
        <v>15</v>
      </c>
      <c r="M33" s="34">
        <f t="shared" si="16"/>
        <v>0.76923076923076927</v>
      </c>
      <c r="N33" s="34">
        <f t="shared" si="17"/>
        <v>0.23076923076923078</v>
      </c>
      <c r="O33" s="22"/>
    </row>
    <row r="34" spans="1:15" x14ac:dyDescent="0.35">
      <c r="A34" s="73"/>
      <c r="B34" s="86"/>
      <c r="C34" s="19" t="s">
        <v>143</v>
      </c>
      <c r="D34" s="19">
        <f t="shared" ref="D34:D35" si="18">D33+7</f>
        <v>45004</v>
      </c>
      <c r="E34" s="42">
        <v>13</v>
      </c>
      <c r="F34" s="40">
        <v>5</v>
      </c>
      <c r="G34" s="40">
        <v>8</v>
      </c>
      <c r="H34" s="40">
        <v>5</v>
      </c>
      <c r="I34" s="41">
        <f t="shared" si="12"/>
        <v>13</v>
      </c>
      <c r="J34" s="18">
        <f t="shared" si="14"/>
        <v>8</v>
      </c>
      <c r="K34" s="18">
        <f t="shared" si="15"/>
        <v>8</v>
      </c>
      <c r="L34" s="33">
        <v>38</v>
      </c>
      <c r="M34" s="34">
        <f t="shared" si="16"/>
        <v>0.61538461538461542</v>
      </c>
      <c r="N34" s="34">
        <f t="shared" si="17"/>
        <v>0.38461538461538464</v>
      </c>
      <c r="O34" s="22"/>
    </row>
    <row r="35" spans="1:15" ht="15" thickBot="1" x14ac:dyDescent="0.4">
      <c r="A35" s="73"/>
      <c r="B35" s="86"/>
      <c r="C35" s="20" t="s">
        <v>144</v>
      </c>
      <c r="D35" s="20">
        <f t="shared" si="18"/>
        <v>45011</v>
      </c>
      <c r="E35" s="42">
        <v>13</v>
      </c>
      <c r="F35" s="44">
        <v>4</v>
      </c>
      <c r="G35" s="44">
        <v>9</v>
      </c>
      <c r="H35" s="44">
        <v>3</v>
      </c>
      <c r="I35" s="41">
        <f t="shared" si="12"/>
        <v>12</v>
      </c>
      <c r="J35" s="35">
        <v>12</v>
      </c>
      <c r="K35" s="35">
        <v>7</v>
      </c>
      <c r="L35" s="36">
        <v>21</v>
      </c>
      <c r="M35" s="37">
        <f>G35/E35</f>
        <v>0.69230769230769229</v>
      </c>
      <c r="N35" s="37">
        <f t="shared" si="17"/>
        <v>0.30769230769230771</v>
      </c>
      <c r="O35" s="22"/>
    </row>
    <row r="36" spans="1:15" ht="15.5" thickTop="1" thickBot="1" x14ac:dyDescent="0.4">
      <c r="A36" s="74"/>
      <c r="B36" s="87"/>
      <c r="C36" s="75" t="s">
        <v>148</v>
      </c>
      <c r="D36" s="76"/>
      <c r="E36" s="46">
        <f>SUM(E23:E35)/156</f>
        <v>1</v>
      </c>
      <c r="F36" s="47">
        <f>SUM(F23:F35)/156</f>
        <v>0.30769230769230771</v>
      </c>
      <c r="G36" s="47">
        <f>SUM(G23:G35)/156</f>
        <v>0.69230769230769229</v>
      </c>
      <c r="H36" s="47">
        <f>SUM(H23:H35)/156</f>
        <v>0.14102564102564102</v>
      </c>
      <c r="I36" s="48">
        <f>G36+H36</f>
        <v>0.83333333333333326</v>
      </c>
      <c r="J36" s="49">
        <f>SUM(J23:J35)/175</f>
        <v>0.67428571428571427</v>
      </c>
      <c r="K36" s="50">
        <f>SUM(K23:K35)/175</f>
        <v>0.62857142857142856</v>
      </c>
      <c r="L36" s="53">
        <f>SUM(L23:L35)</f>
        <v>294.04999999999995</v>
      </c>
      <c r="M36" s="49">
        <f>SUM(M23:M35)/12</f>
        <v>0.6923076923076924</v>
      </c>
      <c r="N36" s="52">
        <f>SUM(N24:N35)/12</f>
        <v>0.30769230769230771</v>
      </c>
      <c r="O36" s="23"/>
    </row>
    <row r="37" spans="1:15" ht="15.5" thickTop="1" thickBot="1" x14ac:dyDescent="0.4"/>
    <row r="38" spans="1:15" ht="15.5" thickTop="1" thickBot="1" x14ac:dyDescent="0.4">
      <c r="A38" s="26" t="s">
        <v>131</v>
      </c>
      <c r="B38" s="27" t="s">
        <v>1</v>
      </c>
      <c r="C38" s="27" t="s">
        <v>130</v>
      </c>
      <c r="D38" s="29" t="s">
        <v>116</v>
      </c>
      <c r="E38" s="26" t="s">
        <v>117</v>
      </c>
      <c r="F38" s="27" t="s">
        <v>119</v>
      </c>
      <c r="G38" s="27" t="s">
        <v>118</v>
      </c>
      <c r="H38" s="27" t="s">
        <v>120</v>
      </c>
      <c r="I38" s="27" t="s">
        <v>145</v>
      </c>
      <c r="J38" s="28" t="s">
        <v>153</v>
      </c>
      <c r="K38" s="31" t="s">
        <v>154</v>
      </c>
      <c r="L38" s="31" t="s">
        <v>121</v>
      </c>
      <c r="M38" s="31" t="s">
        <v>146</v>
      </c>
      <c r="N38" s="31" t="s">
        <v>147</v>
      </c>
      <c r="O38" s="30" t="s">
        <v>122</v>
      </c>
    </row>
    <row r="39" spans="1:15" ht="15" thickTop="1" x14ac:dyDescent="0.35">
      <c r="A39" s="72" t="s">
        <v>109</v>
      </c>
      <c r="B39" s="72" t="s">
        <v>150</v>
      </c>
      <c r="C39" s="25" t="s">
        <v>132</v>
      </c>
      <c r="D39" s="25">
        <v>44927</v>
      </c>
      <c r="E39" s="38">
        <v>0</v>
      </c>
      <c r="F39" s="39">
        <v>0</v>
      </c>
      <c r="G39" s="40">
        <f>E39-F39</f>
        <v>0</v>
      </c>
      <c r="H39" s="39">
        <v>0</v>
      </c>
      <c r="I39" s="41">
        <f>G39+H39</f>
        <v>0</v>
      </c>
      <c r="J39" s="21">
        <v>0</v>
      </c>
      <c r="K39" s="21">
        <v>0</v>
      </c>
      <c r="L39" s="32">
        <v>0</v>
      </c>
      <c r="M39" s="34">
        <v>0</v>
      </c>
      <c r="N39" s="34">
        <v>0</v>
      </c>
      <c r="O39" s="24" t="s">
        <v>124</v>
      </c>
    </row>
    <row r="40" spans="1:15" x14ac:dyDescent="0.35">
      <c r="A40" s="73"/>
      <c r="B40" s="73"/>
      <c r="C40" s="19" t="s">
        <v>133</v>
      </c>
      <c r="D40" s="19">
        <f>D39+7</f>
        <v>44934</v>
      </c>
      <c r="E40" s="42">
        <v>23</v>
      </c>
      <c r="F40" s="40">
        <v>12</v>
      </c>
      <c r="G40" s="40">
        <f t="shared" ref="G40:G51" si="19">E40-F40</f>
        <v>11</v>
      </c>
      <c r="H40" s="40">
        <v>0</v>
      </c>
      <c r="I40" s="41">
        <f t="shared" ref="I40:I50" si="20">G40+H40</f>
        <v>11</v>
      </c>
      <c r="J40" s="18">
        <v>12</v>
      </c>
      <c r="K40" s="18">
        <v>12</v>
      </c>
      <c r="L40" s="33">
        <v>37</v>
      </c>
      <c r="M40" s="34">
        <f>G40/E40</f>
        <v>0.47826086956521741</v>
      </c>
      <c r="N40" s="34">
        <f>F40/E40</f>
        <v>0.52173913043478259</v>
      </c>
      <c r="O40" s="22"/>
    </row>
    <row r="41" spans="1:15" x14ac:dyDescent="0.35">
      <c r="A41" s="73"/>
      <c r="B41" s="73"/>
      <c r="C41" s="19" t="s">
        <v>134</v>
      </c>
      <c r="D41" s="19">
        <f t="shared" ref="D41:D48" si="21">D40+7</f>
        <v>44941</v>
      </c>
      <c r="E41" s="42">
        <v>23</v>
      </c>
      <c r="F41" s="40">
        <v>7</v>
      </c>
      <c r="G41" s="40">
        <f t="shared" si="19"/>
        <v>16</v>
      </c>
      <c r="H41" s="40">
        <v>3</v>
      </c>
      <c r="I41" s="41">
        <f t="shared" si="20"/>
        <v>19</v>
      </c>
      <c r="J41" s="18">
        <v>12</v>
      </c>
      <c r="K41" s="18">
        <v>18</v>
      </c>
      <c r="L41" s="33">
        <v>38.5</v>
      </c>
      <c r="M41" s="34">
        <f t="shared" ref="M41:M50" si="22">G41/E41</f>
        <v>0.69565217391304346</v>
      </c>
      <c r="N41" s="34">
        <f t="shared" ref="N41:N51" si="23">F41/E41</f>
        <v>0.30434782608695654</v>
      </c>
      <c r="O41" s="22"/>
    </row>
    <row r="42" spans="1:15" x14ac:dyDescent="0.35">
      <c r="A42" s="73"/>
      <c r="B42" s="73"/>
      <c r="C42" s="19" t="s">
        <v>135</v>
      </c>
      <c r="D42" s="19">
        <f t="shared" si="21"/>
        <v>44948</v>
      </c>
      <c r="E42" s="42">
        <v>23</v>
      </c>
      <c r="F42" s="40">
        <v>7</v>
      </c>
      <c r="G42" s="40">
        <f t="shared" si="19"/>
        <v>16</v>
      </c>
      <c r="H42" s="40">
        <v>0</v>
      </c>
      <c r="I42" s="41">
        <f t="shared" si="20"/>
        <v>16</v>
      </c>
      <c r="J42" s="18">
        <v>16</v>
      </c>
      <c r="K42" s="18">
        <v>12</v>
      </c>
      <c r="L42" s="33">
        <v>38</v>
      </c>
      <c r="M42" s="34">
        <f t="shared" si="22"/>
        <v>0.69565217391304346</v>
      </c>
      <c r="N42" s="34">
        <f t="shared" si="23"/>
        <v>0.30434782608695654</v>
      </c>
      <c r="O42" s="22"/>
    </row>
    <row r="43" spans="1:15" x14ac:dyDescent="0.35">
      <c r="A43" s="73"/>
      <c r="B43" s="73"/>
      <c r="C43" s="19" t="s">
        <v>136</v>
      </c>
      <c r="D43" s="19">
        <f t="shared" si="21"/>
        <v>44955</v>
      </c>
      <c r="E43" s="42">
        <v>23</v>
      </c>
      <c r="F43" s="40">
        <v>5</v>
      </c>
      <c r="G43" s="40">
        <f t="shared" si="19"/>
        <v>18</v>
      </c>
      <c r="H43" s="40">
        <v>0</v>
      </c>
      <c r="I43" s="41">
        <f t="shared" si="20"/>
        <v>18</v>
      </c>
      <c r="J43" s="18">
        <v>15</v>
      </c>
      <c r="K43" s="18">
        <v>12</v>
      </c>
      <c r="L43" s="33">
        <v>28.7</v>
      </c>
      <c r="M43" s="34">
        <f t="shared" si="22"/>
        <v>0.78260869565217395</v>
      </c>
      <c r="N43" s="34">
        <f t="shared" si="23"/>
        <v>0.21739130434782608</v>
      </c>
      <c r="O43" s="22"/>
    </row>
    <row r="44" spans="1:15" x14ac:dyDescent="0.35">
      <c r="A44" s="73"/>
      <c r="B44" s="73"/>
      <c r="C44" s="19" t="s">
        <v>137</v>
      </c>
      <c r="D44" s="19">
        <f t="shared" si="21"/>
        <v>44962</v>
      </c>
      <c r="E44" s="42">
        <v>23</v>
      </c>
      <c r="F44" s="40">
        <v>7</v>
      </c>
      <c r="G44" s="40">
        <f t="shared" si="19"/>
        <v>16</v>
      </c>
      <c r="H44" s="40">
        <v>3</v>
      </c>
      <c r="I44" s="41">
        <f t="shared" si="20"/>
        <v>19</v>
      </c>
      <c r="J44" s="18">
        <v>19</v>
      </c>
      <c r="K44" s="18">
        <v>16</v>
      </c>
      <c r="L44" s="33">
        <v>33</v>
      </c>
      <c r="M44" s="34">
        <f t="shared" si="22"/>
        <v>0.69565217391304346</v>
      </c>
      <c r="N44" s="34">
        <f t="shared" si="23"/>
        <v>0.30434782608695654</v>
      </c>
      <c r="O44" s="22"/>
    </row>
    <row r="45" spans="1:15" x14ac:dyDescent="0.35">
      <c r="A45" s="73"/>
      <c r="B45" s="73"/>
      <c r="C45" s="19" t="s">
        <v>138</v>
      </c>
      <c r="D45" s="19">
        <f t="shared" si="21"/>
        <v>44969</v>
      </c>
      <c r="E45" s="42">
        <v>23</v>
      </c>
      <c r="F45" s="40">
        <v>5</v>
      </c>
      <c r="G45" s="40">
        <f t="shared" si="19"/>
        <v>18</v>
      </c>
      <c r="H45" s="40">
        <v>2</v>
      </c>
      <c r="I45" s="41">
        <f t="shared" si="20"/>
        <v>20</v>
      </c>
      <c r="J45" s="18">
        <v>16</v>
      </c>
      <c r="K45" s="18">
        <v>10</v>
      </c>
      <c r="L45" s="33">
        <v>21.4</v>
      </c>
      <c r="M45" s="34">
        <f t="shared" si="22"/>
        <v>0.78260869565217395</v>
      </c>
      <c r="N45" s="34">
        <f t="shared" si="23"/>
        <v>0.21739130434782608</v>
      </c>
      <c r="O45" s="22"/>
    </row>
    <row r="46" spans="1:15" x14ac:dyDescent="0.35">
      <c r="A46" s="73"/>
      <c r="B46" s="73"/>
      <c r="C46" s="19" t="s">
        <v>139</v>
      </c>
      <c r="D46" s="19">
        <f t="shared" si="21"/>
        <v>44976</v>
      </c>
      <c r="E46" s="42">
        <v>23</v>
      </c>
      <c r="F46" s="40">
        <v>10</v>
      </c>
      <c r="G46" s="40">
        <f t="shared" si="19"/>
        <v>13</v>
      </c>
      <c r="H46" s="40">
        <v>4</v>
      </c>
      <c r="I46" s="41">
        <f t="shared" si="20"/>
        <v>17</v>
      </c>
      <c r="J46" s="18">
        <v>15</v>
      </c>
      <c r="K46" s="18">
        <v>11</v>
      </c>
      <c r="L46" s="33">
        <v>37.5</v>
      </c>
      <c r="M46" s="34">
        <f t="shared" si="22"/>
        <v>0.56521739130434778</v>
      </c>
      <c r="N46" s="34">
        <f t="shared" si="23"/>
        <v>0.43478260869565216</v>
      </c>
      <c r="O46" s="22"/>
    </row>
    <row r="47" spans="1:15" x14ac:dyDescent="0.35">
      <c r="A47" s="73"/>
      <c r="B47" s="73"/>
      <c r="C47" s="19" t="s">
        <v>140</v>
      </c>
      <c r="D47" s="19">
        <f t="shared" si="21"/>
        <v>44983</v>
      </c>
      <c r="E47" s="42">
        <v>23</v>
      </c>
      <c r="F47" s="40">
        <v>6</v>
      </c>
      <c r="G47" s="40">
        <f t="shared" si="19"/>
        <v>17</v>
      </c>
      <c r="H47" s="40">
        <v>2</v>
      </c>
      <c r="I47" s="41">
        <v>19</v>
      </c>
      <c r="J47" s="18">
        <v>19</v>
      </c>
      <c r="K47" s="18">
        <v>14</v>
      </c>
      <c r="L47" s="33">
        <v>22.35</v>
      </c>
      <c r="M47" s="34">
        <f t="shared" si="22"/>
        <v>0.73913043478260865</v>
      </c>
      <c r="N47" s="34">
        <f t="shared" si="23"/>
        <v>0.2608695652173913</v>
      </c>
      <c r="O47" s="22"/>
    </row>
    <row r="48" spans="1:15" x14ac:dyDescent="0.35">
      <c r="A48" s="73"/>
      <c r="B48" s="73"/>
      <c r="C48" s="19" t="s">
        <v>141</v>
      </c>
      <c r="D48" s="19">
        <f t="shared" si="21"/>
        <v>44990</v>
      </c>
      <c r="E48" s="42">
        <v>23</v>
      </c>
      <c r="F48" s="40">
        <v>7</v>
      </c>
      <c r="G48" s="40">
        <f t="shared" si="19"/>
        <v>16</v>
      </c>
      <c r="H48" s="40">
        <v>3</v>
      </c>
      <c r="I48" s="41">
        <v>19</v>
      </c>
      <c r="J48" s="18">
        <v>19</v>
      </c>
      <c r="K48" s="18">
        <v>9</v>
      </c>
      <c r="L48" s="33">
        <v>28.9</v>
      </c>
      <c r="M48" s="34">
        <f t="shared" si="22"/>
        <v>0.69565217391304346</v>
      </c>
      <c r="N48" s="34">
        <f t="shared" si="23"/>
        <v>0.30434782608695654</v>
      </c>
      <c r="O48" s="22"/>
    </row>
    <row r="49" spans="1:15" x14ac:dyDescent="0.35">
      <c r="A49" s="73"/>
      <c r="B49" s="73"/>
      <c r="C49" s="19" t="s">
        <v>142</v>
      </c>
      <c r="D49" s="19">
        <f>D48+7</f>
        <v>44997</v>
      </c>
      <c r="E49" s="42">
        <v>23</v>
      </c>
      <c r="F49" s="40">
        <v>8</v>
      </c>
      <c r="G49" s="40">
        <f t="shared" si="19"/>
        <v>15</v>
      </c>
      <c r="H49" s="40">
        <v>5</v>
      </c>
      <c r="I49" s="41">
        <f t="shared" si="20"/>
        <v>20</v>
      </c>
      <c r="J49" s="18">
        <v>11</v>
      </c>
      <c r="K49" s="18">
        <v>12</v>
      </c>
      <c r="L49" s="33">
        <v>16.95</v>
      </c>
      <c r="M49" s="34">
        <f t="shared" si="22"/>
        <v>0.65217391304347827</v>
      </c>
      <c r="N49" s="34">
        <f t="shared" si="23"/>
        <v>0.34782608695652173</v>
      </c>
      <c r="O49" s="54"/>
    </row>
    <row r="50" spans="1:15" x14ac:dyDescent="0.35">
      <c r="A50" s="73"/>
      <c r="B50" s="73"/>
      <c r="C50" s="19" t="s">
        <v>143</v>
      </c>
      <c r="D50" s="19">
        <f t="shared" ref="D50:D51" si="24">D49+7</f>
        <v>45004</v>
      </c>
      <c r="E50" s="42">
        <v>23</v>
      </c>
      <c r="F50" s="40">
        <v>5</v>
      </c>
      <c r="G50" s="40">
        <f t="shared" si="19"/>
        <v>18</v>
      </c>
      <c r="H50" s="40">
        <v>3</v>
      </c>
      <c r="I50" s="41">
        <f t="shared" si="20"/>
        <v>21</v>
      </c>
      <c r="J50" s="18">
        <f t="shared" ref="J50:J51" si="25">G50</f>
        <v>18</v>
      </c>
      <c r="K50" s="18">
        <v>15</v>
      </c>
      <c r="L50" s="33">
        <v>57.55</v>
      </c>
      <c r="M50" s="34">
        <f t="shared" si="22"/>
        <v>0.78260869565217395</v>
      </c>
      <c r="N50" s="34">
        <f t="shared" si="23"/>
        <v>0.21739130434782608</v>
      </c>
      <c r="O50" s="54"/>
    </row>
    <row r="51" spans="1:15" ht="15" thickBot="1" x14ac:dyDescent="0.4">
      <c r="A51" s="73"/>
      <c r="B51" s="73"/>
      <c r="C51" s="20" t="s">
        <v>144</v>
      </c>
      <c r="D51" s="20">
        <f t="shared" si="24"/>
        <v>45011</v>
      </c>
      <c r="E51" s="42">
        <v>23</v>
      </c>
      <c r="F51" s="44">
        <v>9</v>
      </c>
      <c r="G51" s="40">
        <f t="shared" si="19"/>
        <v>14</v>
      </c>
      <c r="H51" s="44">
        <v>1</v>
      </c>
      <c r="I51" s="45">
        <f>G51+H51</f>
        <v>15</v>
      </c>
      <c r="J51" s="35">
        <v>13</v>
      </c>
      <c r="K51" s="35">
        <v>10</v>
      </c>
      <c r="L51" s="36">
        <v>23.75</v>
      </c>
      <c r="M51" s="37">
        <f>G51/E51</f>
        <v>0.60869565217391308</v>
      </c>
      <c r="N51" s="37">
        <f t="shared" si="23"/>
        <v>0.39130434782608697</v>
      </c>
      <c r="O51" s="22"/>
    </row>
    <row r="52" spans="1:15" ht="15.5" thickTop="1" thickBot="1" x14ac:dyDescent="0.4">
      <c r="A52" s="74"/>
      <c r="B52" s="74"/>
      <c r="C52" s="75" t="s">
        <v>148</v>
      </c>
      <c r="D52" s="76"/>
      <c r="E52" s="46">
        <f>SUM(E39:E51)/276</f>
        <v>1</v>
      </c>
      <c r="F52" s="47">
        <f>SUM(F39:F51)/276</f>
        <v>0.3188405797101449</v>
      </c>
      <c r="G52" s="47">
        <f>SUM(G39:G51)/276</f>
        <v>0.6811594202898551</v>
      </c>
      <c r="H52" s="47">
        <f>SUM(H39:H51)/276</f>
        <v>9.420289855072464E-2</v>
      </c>
      <c r="I52" s="48">
        <f>G52+H52</f>
        <v>0.77536231884057971</v>
      </c>
      <c r="J52" s="49">
        <f>SUM(J39:J51)/301</f>
        <v>0.61461794019933558</v>
      </c>
      <c r="K52" s="50">
        <f>SUM(K39:K51)/301</f>
        <v>0.50166112956810627</v>
      </c>
      <c r="L52" s="53">
        <f>SUM(L39:L51)</f>
        <v>383.59999999999997</v>
      </c>
      <c r="M52" s="49">
        <f>SUM(M39:M51)/12</f>
        <v>0.6811594202898551</v>
      </c>
      <c r="N52" s="52">
        <f>SUM(N40:N51)/12</f>
        <v>0.31884057971014496</v>
      </c>
      <c r="O52" s="23"/>
    </row>
    <row r="53" spans="1:15" ht="15.5" thickTop="1" thickBot="1" x14ac:dyDescent="0.4"/>
    <row r="54" spans="1:15" ht="15.5" thickTop="1" thickBot="1" x14ac:dyDescent="0.4">
      <c r="A54" s="26" t="s">
        <v>131</v>
      </c>
      <c r="B54" s="27" t="s">
        <v>1</v>
      </c>
      <c r="C54" s="27" t="s">
        <v>130</v>
      </c>
      <c r="D54" s="29" t="s">
        <v>116</v>
      </c>
      <c r="E54" s="26" t="s">
        <v>117</v>
      </c>
      <c r="F54" s="27" t="s">
        <v>119</v>
      </c>
      <c r="G54" s="27" t="s">
        <v>118</v>
      </c>
      <c r="H54" s="27" t="s">
        <v>120</v>
      </c>
      <c r="I54" s="27" t="s">
        <v>145</v>
      </c>
      <c r="J54" s="28" t="s">
        <v>153</v>
      </c>
      <c r="K54" s="31" t="s">
        <v>154</v>
      </c>
      <c r="L54" s="31" t="s">
        <v>121</v>
      </c>
      <c r="M54" s="31" t="s">
        <v>146</v>
      </c>
      <c r="N54" s="31" t="s">
        <v>147</v>
      </c>
      <c r="O54" s="30" t="s">
        <v>122</v>
      </c>
    </row>
    <row r="55" spans="1:15" ht="15" thickTop="1" x14ac:dyDescent="0.35">
      <c r="A55" s="72" t="s">
        <v>109</v>
      </c>
      <c r="B55" s="72" t="s">
        <v>151</v>
      </c>
      <c r="C55" s="25" t="s">
        <v>132</v>
      </c>
      <c r="D55" s="25">
        <v>44927</v>
      </c>
      <c r="E55" s="38"/>
      <c r="F55" s="39"/>
      <c r="G55" s="40"/>
      <c r="H55" s="39"/>
      <c r="I55" s="41"/>
      <c r="J55" s="21"/>
      <c r="K55" s="21"/>
      <c r="L55" s="32"/>
      <c r="M55" s="34"/>
      <c r="N55" s="34"/>
      <c r="O55" s="24" t="s">
        <v>124</v>
      </c>
    </row>
    <row r="56" spans="1:15" x14ac:dyDescent="0.35">
      <c r="A56" s="73"/>
      <c r="B56" s="73"/>
      <c r="C56" s="19" t="s">
        <v>133</v>
      </c>
      <c r="D56" s="19">
        <f>D55+7</f>
        <v>44934</v>
      </c>
      <c r="E56" s="42">
        <v>2</v>
      </c>
      <c r="F56" s="40">
        <v>0</v>
      </c>
      <c r="G56" s="40">
        <f>E56-F56</f>
        <v>2</v>
      </c>
      <c r="H56" s="40">
        <v>0</v>
      </c>
      <c r="I56" s="41">
        <f t="shared" ref="I56:I67" si="26">G56+H56</f>
        <v>2</v>
      </c>
      <c r="J56" s="18">
        <v>1</v>
      </c>
      <c r="K56" s="18">
        <v>1</v>
      </c>
      <c r="L56" s="33">
        <v>0</v>
      </c>
      <c r="M56" s="34">
        <f>G56/E56</f>
        <v>1</v>
      </c>
      <c r="N56" s="34">
        <f>F56/E56</f>
        <v>0</v>
      </c>
      <c r="O56" s="22"/>
    </row>
    <row r="57" spans="1:15" x14ac:dyDescent="0.35">
      <c r="A57" s="73"/>
      <c r="B57" s="73"/>
      <c r="C57" s="19" t="s">
        <v>134</v>
      </c>
      <c r="D57" s="19">
        <f t="shared" ref="D57:D64" si="27">D56+7</f>
        <v>44941</v>
      </c>
      <c r="E57" s="42">
        <v>2</v>
      </c>
      <c r="F57" s="40">
        <v>0</v>
      </c>
      <c r="G57" s="40">
        <f t="shared" ref="G57:G67" si="28">E57-F57</f>
        <v>2</v>
      </c>
      <c r="H57" s="40">
        <v>0</v>
      </c>
      <c r="I57" s="41">
        <f t="shared" si="26"/>
        <v>2</v>
      </c>
      <c r="J57" s="18">
        <v>1</v>
      </c>
      <c r="K57" s="18">
        <v>1</v>
      </c>
      <c r="L57" s="33">
        <v>0</v>
      </c>
      <c r="M57" s="34">
        <f t="shared" ref="M57:M66" si="29">G57/E57</f>
        <v>1</v>
      </c>
      <c r="N57" s="34">
        <f t="shared" ref="N57:N67" si="30">F57/E57</f>
        <v>0</v>
      </c>
      <c r="O57" s="22"/>
    </row>
    <row r="58" spans="1:15" x14ac:dyDescent="0.35">
      <c r="A58" s="73"/>
      <c r="B58" s="73"/>
      <c r="C58" s="19" t="s">
        <v>135</v>
      </c>
      <c r="D58" s="19">
        <f t="shared" si="27"/>
        <v>44948</v>
      </c>
      <c r="E58" s="42">
        <v>2</v>
      </c>
      <c r="F58" s="40">
        <v>0</v>
      </c>
      <c r="G58" s="40">
        <f t="shared" si="28"/>
        <v>2</v>
      </c>
      <c r="H58" s="40">
        <v>1</v>
      </c>
      <c r="I58" s="41">
        <f t="shared" si="26"/>
        <v>3</v>
      </c>
      <c r="J58" s="18">
        <v>3</v>
      </c>
      <c r="K58" s="18">
        <v>3</v>
      </c>
      <c r="L58" s="33">
        <v>0</v>
      </c>
      <c r="M58" s="34">
        <f t="shared" si="29"/>
        <v>1</v>
      </c>
      <c r="N58" s="34">
        <f t="shared" si="30"/>
        <v>0</v>
      </c>
      <c r="O58" s="22"/>
    </row>
    <row r="59" spans="1:15" x14ac:dyDescent="0.35">
      <c r="A59" s="73"/>
      <c r="B59" s="73"/>
      <c r="C59" s="19" t="s">
        <v>136</v>
      </c>
      <c r="D59" s="19">
        <f t="shared" si="27"/>
        <v>44955</v>
      </c>
      <c r="E59" s="42">
        <v>2</v>
      </c>
      <c r="F59" s="40">
        <v>1</v>
      </c>
      <c r="G59" s="40">
        <f t="shared" si="28"/>
        <v>1</v>
      </c>
      <c r="H59" s="40">
        <v>1</v>
      </c>
      <c r="I59" s="41">
        <f t="shared" si="26"/>
        <v>2</v>
      </c>
      <c r="J59" s="18">
        <v>1</v>
      </c>
      <c r="K59" s="18">
        <v>1</v>
      </c>
      <c r="L59" s="33">
        <v>0</v>
      </c>
      <c r="M59" s="34">
        <f t="shared" si="29"/>
        <v>0.5</v>
      </c>
      <c r="N59" s="34">
        <f t="shared" si="30"/>
        <v>0.5</v>
      </c>
      <c r="O59" s="22"/>
    </row>
    <row r="60" spans="1:15" x14ac:dyDescent="0.35">
      <c r="A60" s="73"/>
      <c r="B60" s="73"/>
      <c r="C60" s="19" t="s">
        <v>137</v>
      </c>
      <c r="D60" s="19">
        <f t="shared" si="27"/>
        <v>44962</v>
      </c>
      <c r="E60" s="42">
        <v>2</v>
      </c>
      <c r="F60" s="40">
        <v>0</v>
      </c>
      <c r="G60" s="40">
        <f t="shared" si="28"/>
        <v>2</v>
      </c>
      <c r="H60" s="40">
        <v>0</v>
      </c>
      <c r="I60" s="41">
        <f t="shared" si="26"/>
        <v>2</v>
      </c>
      <c r="J60" s="18">
        <v>2</v>
      </c>
      <c r="K60" s="18">
        <v>1</v>
      </c>
      <c r="L60" s="33">
        <v>0</v>
      </c>
      <c r="M60" s="34">
        <f t="shared" si="29"/>
        <v>1</v>
      </c>
      <c r="N60" s="34">
        <f t="shared" si="30"/>
        <v>0</v>
      </c>
      <c r="O60" s="22"/>
    </row>
    <row r="61" spans="1:15" x14ac:dyDescent="0.35">
      <c r="A61" s="73"/>
      <c r="B61" s="73"/>
      <c r="C61" s="19" t="s">
        <v>138</v>
      </c>
      <c r="D61" s="19">
        <f t="shared" si="27"/>
        <v>44969</v>
      </c>
      <c r="E61" s="42">
        <v>2</v>
      </c>
      <c r="F61" s="40">
        <v>2</v>
      </c>
      <c r="G61" s="40">
        <f t="shared" si="28"/>
        <v>0</v>
      </c>
      <c r="H61" s="40">
        <v>2</v>
      </c>
      <c r="I61" s="41">
        <f t="shared" si="26"/>
        <v>2</v>
      </c>
      <c r="J61" s="18">
        <v>2</v>
      </c>
      <c r="K61" s="18">
        <v>2</v>
      </c>
      <c r="L61" s="33">
        <v>0</v>
      </c>
      <c r="M61" s="34">
        <f t="shared" si="29"/>
        <v>0</v>
      </c>
      <c r="N61" s="34">
        <f t="shared" si="30"/>
        <v>1</v>
      </c>
      <c r="O61" s="22"/>
    </row>
    <row r="62" spans="1:15" x14ac:dyDescent="0.35">
      <c r="A62" s="73"/>
      <c r="B62" s="73"/>
      <c r="C62" s="19" t="s">
        <v>139</v>
      </c>
      <c r="D62" s="19">
        <f t="shared" si="27"/>
        <v>44976</v>
      </c>
      <c r="E62" s="42">
        <v>2</v>
      </c>
      <c r="F62" s="40">
        <v>0</v>
      </c>
      <c r="G62" s="40">
        <f t="shared" si="28"/>
        <v>2</v>
      </c>
      <c r="H62" s="40">
        <v>1</v>
      </c>
      <c r="I62" s="41">
        <f t="shared" si="26"/>
        <v>3</v>
      </c>
      <c r="J62" s="18">
        <v>3</v>
      </c>
      <c r="K62" s="18">
        <v>1</v>
      </c>
      <c r="L62" s="33">
        <v>0</v>
      </c>
      <c r="M62" s="34">
        <f t="shared" si="29"/>
        <v>1</v>
      </c>
      <c r="N62" s="34">
        <f t="shared" si="30"/>
        <v>0</v>
      </c>
      <c r="O62" s="22"/>
    </row>
    <row r="63" spans="1:15" x14ac:dyDescent="0.35">
      <c r="A63" s="73"/>
      <c r="B63" s="73"/>
      <c r="C63" s="19" t="s">
        <v>140</v>
      </c>
      <c r="D63" s="19">
        <f t="shared" si="27"/>
        <v>44983</v>
      </c>
      <c r="E63" s="42">
        <v>2</v>
      </c>
      <c r="F63" s="40">
        <v>2</v>
      </c>
      <c r="G63" s="40">
        <f t="shared" si="28"/>
        <v>0</v>
      </c>
      <c r="H63" s="40">
        <v>0</v>
      </c>
      <c r="I63" s="41">
        <f t="shared" si="26"/>
        <v>0</v>
      </c>
      <c r="J63" s="18">
        <v>0</v>
      </c>
      <c r="K63" s="18">
        <v>0</v>
      </c>
      <c r="L63" s="33">
        <v>0</v>
      </c>
      <c r="M63" s="34">
        <f t="shared" si="29"/>
        <v>0</v>
      </c>
      <c r="N63" s="34">
        <f t="shared" si="30"/>
        <v>1</v>
      </c>
      <c r="O63" s="22"/>
    </row>
    <row r="64" spans="1:15" x14ac:dyDescent="0.35">
      <c r="A64" s="73"/>
      <c r="B64" s="73"/>
      <c r="C64" s="19" t="s">
        <v>141</v>
      </c>
      <c r="D64" s="19">
        <f t="shared" si="27"/>
        <v>44990</v>
      </c>
      <c r="E64" s="42">
        <v>2</v>
      </c>
      <c r="F64" s="40">
        <v>0</v>
      </c>
      <c r="G64" s="40">
        <f t="shared" si="28"/>
        <v>2</v>
      </c>
      <c r="H64" s="40">
        <v>1</v>
      </c>
      <c r="I64" s="41">
        <f t="shared" si="26"/>
        <v>3</v>
      </c>
      <c r="J64" s="18">
        <v>3</v>
      </c>
      <c r="K64" s="18">
        <v>1</v>
      </c>
      <c r="L64" s="33">
        <v>0</v>
      </c>
      <c r="M64" s="34">
        <f t="shared" si="29"/>
        <v>1</v>
      </c>
      <c r="N64" s="34">
        <f t="shared" si="30"/>
        <v>0</v>
      </c>
      <c r="O64" s="22"/>
    </row>
    <row r="65" spans="1:15" x14ac:dyDescent="0.35">
      <c r="A65" s="73"/>
      <c r="B65" s="73"/>
      <c r="C65" s="19" t="s">
        <v>142</v>
      </c>
      <c r="D65" s="19">
        <f>D64+7</f>
        <v>44997</v>
      </c>
      <c r="E65" s="42">
        <v>2</v>
      </c>
      <c r="F65" s="40">
        <v>0</v>
      </c>
      <c r="G65" s="40">
        <f t="shared" si="28"/>
        <v>2</v>
      </c>
      <c r="H65" s="40">
        <v>0</v>
      </c>
      <c r="I65" s="41">
        <f t="shared" si="26"/>
        <v>2</v>
      </c>
      <c r="J65" s="18">
        <v>2</v>
      </c>
      <c r="K65" s="18">
        <v>2</v>
      </c>
      <c r="L65" s="33">
        <v>0</v>
      </c>
      <c r="M65" s="34">
        <f t="shared" si="29"/>
        <v>1</v>
      </c>
      <c r="N65" s="34">
        <f t="shared" si="30"/>
        <v>0</v>
      </c>
      <c r="O65" s="22"/>
    </row>
    <row r="66" spans="1:15" x14ac:dyDescent="0.35">
      <c r="A66" s="73"/>
      <c r="B66" s="73"/>
      <c r="C66" s="19" t="s">
        <v>143</v>
      </c>
      <c r="D66" s="19">
        <f t="shared" ref="D66:D67" si="31">D65+7</f>
        <v>45004</v>
      </c>
      <c r="E66" s="42">
        <v>2</v>
      </c>
      <c r="F66" s="40">
        <v>0</v>
      </c>
      <c r="G66" s="40">
        <f t="shared" si="28"/>
        <v>2</v>
      </c>
      <c r="H66" s="40">
        <v>1</v>
      </c>
      <c r="I66" s="41">
        <f t="shared" si="26"/>
        <v>3</v>
      </c>
      <c r="J66" s="18">
        <v>3</v>
      </c>
      <c r="K66" s="18">
        <v>1</v>
      </c>
      <c r="L66" s="33">
        <v>0</v>
      </c>
      <c r="M66" s="34">
        <f t="shared" si="29"/>
        <v>1</v>
      </c>
      <c r="N66" s="34">
        <f t="shared" si="30"/>
        <v>0</v>
      </c>
      <c r="O66" s="22"/>
    </row>
    <row r="67" spans="1:15" ht="15" thickBot="1" x14ac:dyDescent="0.4">
      <c r="A67" s="73"/>
      <c r="B67" s="73"/>
      <c r="C67" s="20" t="s">
        <v>144</v>
      </c>
      <c r="D67" s="20">
        <f t="shared" si="31"/>
        <v>45011</v>
      </c>
      <c r="E67" s="42">
        <v>2</v>
      </c>
      <c r="F67" s="44">
        <v>0</v>
      </c>
      <c r="G67" s="40">
        <f t="shared" si="28"/>
        <v>2</v>
      </c>
      <c r="H67" s="44">
        <v>1</v>
      </c>
      <c r="I67" s="41">
        <f t="shared" si="26"/>
        <v>3</v>
      </c>
      <c r="J67" s="35">
        <v>3</v>
      </c>
      <c r="K67" s="35">
        <v>0</v>
      </c>
      <c r="L67" s="36">
        <v>0</v>
      </c>
      <c r="M67" s="37">
        <f>G67/E67</f>
        <v>1</v>
      </c>
      <c r="N67" s="37">
        <f t="shared" si="30"/>
        <v>0</v>
      </c>
      <c r="O67" s="22"/>
    </row>
    <row r="68" spans="1:15" ht="15.5" thickTop="1" thickBot="1" x14ac:dyDescent="0.4">
      <c r="A68" s="74"/>
      <c r="B68" s="74"/>
      <c r="C68" s="75" t="s">
        <v>148</v>
      </c>
      <c r="D68" s="76"/>
      <c r="E68" s="46">
        <f>SUM(E55:E67)/24</f>
        <v>1</v>
      </c>
      <c r="F68" s="47">
        <f>SUM(F55:F67)/24</f>
        <v>0.20833333333333334</v>
      </c>
      <c r="G68" s="47">
        <f>SUM(G55:G67)/24</f>
        <v>0.79166666666666663</v>
      </c>
      <c r="H68" s="47">
        <f>SUM(H55:H67)/24</f>
        <v>0.33333333333333331</v>
      </c>
      <c r="I68" s="48">
        <f>F68+G68</f>
        <v>1</v>
      </c>
      <c r="J68" s="49">
        <f>SUM(J55:J67)/31</f>
        <v>0.77419354838709675</v>
      </c>
      <c r="K68" s="49">
        <f>SUM(K55:K67)/31</f>
        <v>0.45161290322580644</v>
      </c>
      <c r="L68" s="53">
        <f>SUM(L55:L67)</f>
        <v>0</v>
      </c>
      <c r="M68" s="49">
        <f>SUM(M55:M67)/12</f>
        <v>0.79166666666666663</v>
      </c>
      <c r="N68" s="52">
        <f>SUM(N56:N67)/12</f>
        <v>0.20833333333333334</v>
      </c>
      <c r="O68" s="23"/>
    </row>
    <row r="69" spans="1:15" ht="15.5" thickTop="1" thickBot="1" x14ac:dyDescent="0.4"/>
    <row r="70" spans="1:15" ht="15.5" thickTop="1" thickBot="1" x14ac:dyDescent="0.4">
      <c r="A70" s="26" t="s">
        <v>131</v>
      </c>
      <c r="B70" s="27" t="s">
        <v>1</v>
      </c>
      <c r="C70" s="27" t="s">
        <v>130</v>
      </c>
      <c r="D70" s="29" t="s">
        <v>116</v>
      </c>
      <c r="E70" s="26" t="s">
        <v>117</v>
      </c>
      <c r="F70" s="27" t="s">
        <v>119</v>
      </c>
      <c r="G70" s="27" t="s">
        <v>118</v>
      </c>
      <c r="H70" s="27" t="s">
        <v>120</v>
      </c>
      <c r="I70" s="27" t="s">
        <v>145</v>
      </c>
      <c r="J70" s="28" t="s">
        <v>153</v>
      </c>
      <c r="K70" s="31" t="s">
        <v>154</v>
      </c>
      <c r="L70" s="31" t="s">
        <v>121</v>
      </c>
      <c r="M70" s="31" t="s">
        <v>146</v>
      </c>
      <c r="N70" s="31" t="s">
        <v>147</v>
      </c>
      <c r="O70" s="30" t="s">
        <v>122</v>
      </c>
    </row>
    <row r="71" spans="1:15" ht="15" thickTop="1" x14ac:dyDescent="0.35">
      <c r="A71" s="72" t="s">
        <v>109</v>
      </c>
      <c r="B71" s="72" t="s">
        <v>152</v>
      </c>
      <c r="C71" s="25" t="s">
        <v>132</v>
      </c>
      <c r="D71" s="25">
        <v>44927</v>
      </c>
      <c r="E71" s="38"/>
      <c r="F71" s="39"/>
      <c r="G71" s="40"/>
      <c r="H71" s="39"/>
      <c r="I71" s="41"/>
      <c r="J71" s="21"/>
      <c r="K71" s="21"/>
      <c r="L71" s="32"/>
      <c r="M71" s="34"/>
      <c r="N71" s="34"/>
      <c r="O71" s="24" t="s">
        <v>124</v>
      </c>
    </row>
    <row r="72" spans="1:15" x14ac:dyDescent="0.35">
      <c r="A72" s="73"/>
      <c r="B72" s="73"/>
      <c r="C72" s="19" t="s">
        <v>133</v>
      </c>
      <c r="D72" s="19">
        <f>D71+7</f>
        <v>44934</v>
      </c>
      <c r="E72" s="42">
        <v>8</v>
      </c>
      <c r="F72" s="40">
        <v>0</v>
      </c>
      <c r="G72" s="40">
        <f>E72-F72</f>
        <v>8</v>
      </c>
      <c r="H72" s="40">
        <v>1</v>
      </c>
      <c r="I72" s="41">
        <f t="shared" ref="I72:I83" si="32">G72+H72</f>
        <v>9</v>
      </c>
      <c r="J72" s="18">
        <v>9</v>
      </c>
      <c r="K72" s="18">
        <v>7</v>
      </c>
      <c r="L72" s="33">
        <v>5</v>
      </c>
      <c r="M72" s="34">
        <f>G72/E72</f>
        <v>1</v>
      </c>
      <c r="N72" s="34">
        <f>F72/E72</f>
        <v>0</v>
      </c>
      <c r="O72" s="22"/>
    </row>
    <row r="73" spans="1:15" x14ac:dyDescent="0.35">
      <c r="A73" s="73"/>
      <c r="B73" s="73"/>
      <c r="C73" s="19" t="s">
        <v>134</v>
      </c>
      <c r="D73" s="19">
        <f t="shared" ref="D73:D80" si="33">D72+7</f>
        <v>44941</v>
      </c>
      <c r="E73" s="42">
        <v>8</v>
      </c>
      <c r="F73" s="40">
        <v>3</v>
      </c>
      <c r="G73" s="40">
        <f t="shared" ref="G73:G83" si="34">E73-F73</f>
        <v>5</v>
      </c>
      <c r="H73" s="40">
        <v>2</v>
      </c>
      <c r="I73" s="41">
        <f t="shared" si="32"/>
        <v>7</v>
      </c>
      <c r="J73" s="18">
        <v>6</v>
      </c>
      <c r="K73" s="18">
        <v>5</v>
      </c>
      <c r="L73" s="33">
        <v>2</v>
      </c>
      <c r="M73" s="34">
        <f t="shared" ref="M73:M82" si="35">G73/E73</f>
        <v>0.625</v>
      </c>
      <c r="N73" s="34">
        <f t="shared" ref="N73:N83" si="36">F73/E73</f>
        <v>0.375</v>
      </c>
      <c r="O73" s="22"/>
    </row>
    <row r="74" spans="1:15" x14ac:dyDescent="0.35">
      <c r="A74" s="73"/>
      <c r="B74" s="73"/>
      <c r="C74" s="19" t="s">
        <v>135</v>
      </c>
      <c r="D74" s="19">
        <f t="shared" si="33"/>
        <v>44948</v>
      </c>
      <c r="E74" s="42">
        <v>8</v>
      </c>
      <c r="F74" s="40">
        <v>5</v>
      </c>
      <c r="G74" s="40">
        <f t="shared" si="34"/>
        <v>3</v>
      </c>
      <c r="H74" s="40">
        <v>1</v>
      </c>
      <c r="I74" s="41">
        <f t="shared" si="32"/>
        <v>4</v>
      </c>
      <c r="J74" s="18">
        <v>4</v>
      </c>
      <c r="K74" s="18">
        <v>3</v>
      </c>
      <c r="L74" s="33">
        <v>0</v>
      </c>
      <c r="M74" s="34">
        <f t="shared" si="35"/>
        <v>0.375</v>
      </c>
      <c r="N74" s="34">
        <f t="shared" si="36"/>
        <v>0.625</v>
      </c>
      <c r="O74" s="22"/>
    </row>
    <row r="75" spans="1:15" x14ac:dyDescent="0.35">
      <c r="A75" s="73"/>
      <c r="B75" s="73"/>
      <c r="C75" s="19" t="s">
        <v>136</v>
      </c>
      <c r="D75" s="19">
        <f t="shared" si="33"/>
        <v>44955</v>
      </c>
      <c r="E75" s="42">
        <v>8</v>
      </c>
      <c r="F75" s="40">
        <v>4</v>
      </c>
      <c r="G75" s="40">
        <f t="shared" si="34"/>
        <v>4</v>
      </c>
      <c r="H75" s="40">
        <v>2</v>
      </c>
      <c r="I75" s="41">
        <f t="shared" si="32"/>
        <v>6</v>
      </c>
      <c r="J75" s="18">
        <v>6</v>
      </c>
      <c r="K75" s="18">
        <v>5</v>
      </c>
      <c r="L75" s="33">
        <v>0</v>
      </c>
      <c r="M75" s="34">
        <f t="shared" si="35"/>
        <v>0.5</v>
      </c>
      <c r="N75" s="34">
        <f t="shared" si="36"/>
        <v>0.5</v>
      </c>
      <c r="O75" s="22"/>
    </row>
    <row r="76" spans="1:15" x14ac:dyDescent="0.35">
      <c r="A76" s="73"/>
      <c r="B76" s="73"/>
      <c r="C76" s="19" t="s">
        <v>137</v>
      </c>
      <c r="D76" s="19">
        <f t="shared" si="33"/>
        <v>44962</v>
      </c>
      <c r="E76" s="42">
        <v>8</v>
      </c>
      <c r="F76" s="40">
        <v>5</v>
      </c>
      <c r="G76" s="40">
        <f t="shared" si="34"/>
        <v>3</v>
      </c>
      <c r="H76" s="40">
        <v>2</v>
      </c>
      <c r="I76" s="41">
        <f t="shared" si="32"/>
        <v>5</v>
      </c>
      <c r="J76" s="18">
        <v>5</v>
      </c>
      <c r="K76" s="18">
        <v>3</v>
      </c>
      <c r="L76" s="33">
        <v>4</v>
      </c>
      <c r="M76" s="34">
        <f t="shared" si="35"/>
        <v>0.375</v>
      </c>
      <c r="N76" s="34">
        <f t="shared" si="36"/>
        <v>0.625</v>
      </c>
      <c r="O76" s="22"/>
    </row>
    <row r="77" spans="1:15" x14ac:dyDescent="0.35">
      <c r="A77" s="73"/>
      <c r="B77" s="73"/>
      <c r="C77" s="19" t="s">
        <v>138</v>
      </c>
      <c r="D77" s="19">
        <f t="shared" si="33"/>
        <v>44969</v>
      </c>
      <c r="E77" s="42">
        <v>8</v>
      </c>
      <c r="F77" s="40">
        <v>5</v>
      </c>
      <c r="G77" s="40">
        <f t="shared" si="34"/>
        <v>3</v>
      </c>
      <c r="H77" s="40">
        <v>0</v>
      </c>
      <c r="I77" s="41">
        <f t="shared" si="32"/>
        <v>3</v>
      </c>
      <c r="J77" s="18">
        <v>3</v>
      </c>
      <c r="K77" s="18">
        <v>2</v>
      </c>
      <c r="L77" s="33">
        <v>4</v>
      </c>
      <c r="M77" s="34">
        <f t="shared" si="35"/>
        <v>0.375</v>
      </c>
      <c r="N77" s="34">
        <f t="shared" si="36"/>
        <v>0.625</v>
      </c>
      <c r="O77" s="22"/>
    </row>
    <row r="78" spans="1:15" x14ac:dyDescent="0.35">
      <c r="A78" s="73"/>
      <c r="B78" s="73"/>
      <c r="C78" s="19" t="s">
        <v>139</v>
      </c>
      <c r="D78" s="19">
        <f t="shared" si="33"/>
        <v>44976</v>
      </c>
      <c r="E78" s="42">
        <v>8</v>
      </c>
      <c r="F78" s="40">
        <v>2</v>
      </c>
      <c r="G78" s="40">
        <f t="shared" si="34"/>
        <v>6</v>
      </c>
      <c r="H78" s="40">
        <v>2</v>
      </c>
      <c r="I78" s="41">
        <f t="shared" si="32"/>
        <v>8</v>
      </c>
      <c r="J78" s="18">
        <v>7</v>
      </c>
      <c r="K78" s="18">
        <v>4</v>
      </c>
      <c r="L78" s="33">
        <v>0</v>
      </c>
      <c r="M78" s="34">
        <f t="shared" si="35"/>
        <v>0.75</v>
      </c>
      <c r="N78" s="34">
        <f t="shared" si="36"/>
        <v>0.25</v>
      </c>
      <c r="O78" s="22"/>
    </row>
    <row r="79" spans="1:15" x14ac:dyDescent="0.35">
      <c r="A79" s="73"/>
      <c r="B79" s="73"/>
      <c r="C79" s="19" t="s">
        <v>140</v>
      </c>
      <c r="D79" s="19">
        <f t="shared" si="33"/>
        <v>44983</v>
      </c>
      <c r="E79" s="42">
        <v>8</v>
      </c>
      <c r="F79" s="40">
        <v>1</v>
      </c>
      <c r="G79" s="40">
        <f t="shared" si="34"/>
        <v>7</v>
      </c>
      <c r="H79" s="40">
        <v>5</v>
      </c>
      <c r="I79" s="41">
        <f t="shared" si="32"/>
        <v>12</v>
      </c>
      <c r="J79" s="18">
        <v>8</v>
      </c>
      <c r="K79" s="18">
        <v>5</v>
      </c>
      <c r="L79" s="33">
        <v>5</v>
      </c>
      <c r="M79" s="34">
        <f t="shared" si="35"/>
        <v>0.875</v>
      </c>
      <c r="N79" s="34">
        <f t="shared" si="36"/>
        <v>0.125</v>
      </c>
      <c r="O79" s="22"/>
    </row>
    <row r="80" spans="1:15" x14ac:dyDescent="0.35">
      <c r="A80" s="73"/>
      <c r="B80" s="73"/>
      <c r="C80" s="19" t="s">
        <v>141</v>
      </c>
      <c r="D80" s="19">
        <f t="shared" si="33"/>
        <v>44990</v>
      </c>
      <c r="E80" s="42">
        <v>8</v>
      </c>
      <c r="F80" s="40">
        <v>3</v>
      </c>
      <c r="G80" s="40">
        <f t="shared" si="34"/>
        <v>5</v>
      </c>
      <c r="H80" s="40">
        <v>1</v>
      </c>
      <c r="I80" s="41">
        <f t="shared" si="32"/>
        <v>6</v>
      </c>
      <c r="J80" s="18">
        <v>4</v>
      </c>
      <c r="K80" s="18">
        <v>3</v>
      </c>
      <c r="L80" s="33">
        <v>7</v>
      </c>
      <c r="M80" s="34">
        <f t="shared" si="35"/>
        <v>0.625</v>
      </c>
      <c r="N80" s="34">
        <f t="shared" si="36"/>
        <v>0.375</v>
      </c>
      <c r="O80" s="22"/>
    </row>
    <row r="81" spans="1:15" x14ac:dyDescent="0.35">
      <c r="A81" s="73"/>
      <c r="B81" s="73"/>
      <c r="C81" s="19" t="s">
        <v>142</v>
      </c>
      <c r="D81" s="19">
        <f>D80+7</f>
        <v>44997</v>
      </c>
      <c r="E81" s="42">
        <v>8</v>
      </c>
      <c r="F81" s="40">
        <v>0</v>
      </c>
      <c r="G81" s="40">
        <f t="shared" si="34"/>
        <v>8</v>
      </c>
      <c r="H81" s="40">
        <v>3</v>
      </c>
      <c r="I81" s="41">
        <f t="shared" si="32"/>
        <v>11</v>
      </c>
      <c r="J81" s="18">
        <v>10</v>
      </c>
      <c r="K81" s="18">
        <v>5</v>
      </c>
      <c r="L81" s="33">
        <v>14</v>
      </c>
      <c r="M81" s="34">
        <f t="shared" si="35"/>
        <v>1</v>
      </c>
      <c r="N81" s="34">
        <f t="shared" si="36"/>
        <v>0</v>
      </c>
      <c r="O81" s="22"/>
    </row>
    <row r="82" spans="1:15" x14ac:dyDescent="0.35">
      <c r="A82" s="73"/>
      <c r="B82" s="73"/>
      <c r="C82" s="19" t="s">
        <v>143</v>
      </c>
      <c r="D82" s="19">
        <f t="shared" ref="D82:D83" si="37">D81+7</f>
        <v>45004</v>
      </c>
      <c r="E82" s="42">
        <v>8</v>
      </c>
      <c r="F82" s="40">
        <v>4</v>
      </c>
      <c r="G82" s="40">
        <f t="shared" si="34"/>
        <v>4</v>
      </c>
      <c r="H82" s="40">
        <v>2</v>
      </c>
      <c r="I82" s="41">
        <f t="shared" si="32"/>
        <v>6</v>
      </c>
      <c r="J82" s="18">
        <v>6</v>
      </c>
      <c r="K82" s="18">
        <v>1</v>
      </c>
      <c r="L82" s="33">
        <v>4</v>
      </c>
      <c r="M82" s="34">
        <f t="shared" si="35"/>
        <v>0.5</v>
      </c>
      <c r="N82" s="34">
        <f t="shared" si="36"/>
        <v>0.5</v>
      </c>
      <c r="O82" s="22"/>
    </row>
    <row r="83" spans="1:15" ht="15" thickBot="1" x14ac:dyDescent="0.4">
      <c r="A83" s="73"/>
      <c r="B83" s="73"/>
      <c r="C83" s="20" t="s">
        <v>144</v>
      </c>
      <c r="D83" s="20">
        <f t="shared" si="37"/>
        <v>45011</v>
      </c>
      <c r="E83" s="42">
        <v>8</v>
      </c>
      <c r="F83" s="44">
        <v>3</v>
      </c>
      <c r="G83" s="40">
        <f t="shared" si="34"/>
        <v>5</v>
      </c>
      <c r="H83" s="44">
        <v>2</v>
      </c>
      <c r="I83" s="41">
        <f t="shared" si="32"/>
        <v>7</v>
      </c>
      <c r="J83" s="35">
        <v>6</v>
      </c>
      <c r="K83" s="35">
        <v>2</v>
      </c>
      <c r="L83" s="36">
        <v>9</v>
      </c>
      <c r="M83" s="37">
        <f>G83/E83</f>
        <v>0.625</v>
      </c>
      <c r="N83" s="37">
        <f t="shared" si="36"/>
        <v>0.375</v>
      </c>
      <c r="O83" s="22"/>
    </row>
    <row r="84" spans="1:15" ht="15.5" thickTop="1" thickBot="1" x14ac:dyDescent="0.4">
      <c r="A84" s="74"/>
      <c r="B84" s="74"/>
      <c r="C84" s="75" t="s">
        <v>148</v>
      </c>
      <c r="D84" s="76"/>
      <c r="E84" s="46">
        <f>SUM(E71:E83)/96</f>
        <v>1</v>
      </c>
      <c r="F84" s="47">
        <f>SUM(F71:F83)/96</f>
        <v>0.36458333333333331</v>
      </c>
      <c r="G84" s="47">
        <f>SUM(G71:G83)/96</f>
        <v>0.63541666666666663</v>
      </c>
      <c r="H84" s="47">
        <f>SUM(H71:H83)/96</f>
        <v>0.23958333333333334</v>
      </c>
      <c r="I84" s="48">
        <f>+G84+H84</f>
        <v>0.875</v>
      </c>
      <c r="J84" s="49">
        <f>SUM(J71:J83)/103</f>
        <v>0.71844660194174759</v>
      </c>
      <c r="K84" s="49">
        <f>SUM(K71:K83)/103</f>
        <v>0.43689320388349512</v>
      </c>
      <c r="L84" s="53">
        <f>SUM(L71:L83)</f>
        <v>54</v>
      </c>
      <c r="M84" s="49">
        <f>SUM(M71:M83)/12</f>
        <v>0.63541666666666663</v>
      </c>
      <c r="N84" s="49">
        <f>SUM(N72:N83)/12</f>
        <v>0.36458333333333331</v>
      </c>
      <c r="O84" s="23"/>
    </row>
    <row r="85" spans="1:15" ht="15.5" thickTop="1" thickBot="1" x14ac:dyDescent="0.4"/>
    <row r="86" spans="1:15" ht="15.5" thickTop="1" thickBot="1" x14ac:dyDescent="0.4">
      <c r="A86" s="26" t="s">
        <v>131</v>
      </c>
      <c r="B86" s="27" t="s">
        <v>1</v>
      </c>
      <c r="C86" s="27" t="s">
        <v>130</v>
      </c>
      <c r="D86" s="29" t="s">
        <v>116</v>
      </c>
      <c r="E86" s="26" t="s">
        <v>117</v>
      </c>
      <c r="F86" s="27" t="s">
        <v>119</v>
      </c>
      <c r="G86" s="27" t="s">
        <v>118</v>
      </c>
      <c r="H86" s="27" t="s">
        <v>120</v>
      </c>
      <c r="I86" s="27" t="s">
        <v>145</v>
      </c>
      <c r="J86" s="28" t="s">
        <v>153</v>
      </c>
      <c r="K86" s="31" t="s">
        <v>154</v>
      </c>
      <c r="L86" s="31" t="s">
        <v>121</v>
      </c>
      <c r="M86" s="31" t="s">
        <v>146</v>
      </c>
      <c r="N86" s="31" t="s">
        <v>147</v>
      </c>
      <c r="O86" s="30" t="s">
        <v>122</v>
      </c>
    </row>
    <row r="87" spans="1:15" ht="15" thickTop="1" x14ac:dyDescent="0.35">
      <c r="A87" s="72" t="s">
        <v>109</v>
      </c>
      <c r="B87" s="72" t="s">
        <v>155</v>
      </c>
      <c r="C87" s="25" t="s">
        <v>132</v>
      </c>
      <c r="D87" s="25">
        <v>44927</v>
      </c>
      <c r="E87" s="38"/>
      <c r="F87" s="39"/>
      <c r="G87" s="40"/>
      <c r="H87" s="39"/>
      <c r="I87" s="41"/>
      <c r="J87" s="21"/>
      <c r="K87" s="21"/>
      <c r="L87" s="32"/>
      <c r="M87" s="34"/>
      <c r="N87" s="34"/>
      <c r="O87" s="24" t="s">
        <v>124</v>
      </c>
    </row>
    <row r="88" spans="1:15" x14ac:dyDescent="0.35">
      <c r="A88" s="73"/>
      <c r="B88" s="73"/>
      <c r="C88" s="19" t="s">
        <v>133</v>
      </c>
      <c r="D88" s="19">
        <f>D87+7</f>
        <v>44934</v>
      </c>
      <c r="E88" s="42">
        <v>5</v>
      </c>
      <c r="F88" s="40">
        <v>2</v>
      </c>
      <c r="G88" s="40">
        <f>E88-F88</f>
        <v>3</v>
      </c>
      <c r="H88" s="40">
        <v>1</v>
      </c>
      <c r="I88" s="41">
        <f t="shared" ref="I88:I99" si="38">G88+H88</f>
        <v>4</v>
      </c>
      <c r="J88" s="18">
        <v>4</v>
      </c>
      <c r="K88" s="18">
        <v>4</v>
      </c>
      <c r="L88" s="33">
        <v>0</v>
      </c>
      <c r="M88" s="34">
        <f>G88/E88</f>
        <v>0.6</v>
      </c>
      <c r="N88" s="34">
        <f>F88/E88</f>
        <v>0.4</v>
      </c>
      <c r="O88" s="22"/>
    </row>
    <row r="89" spans="1:15" x14ac:dyDescent="0.35">
      <c r="A89" s="73"/>
      <c r="B89" s="73"/>
      <c r="C89" s="19" t="s">
        <v>134</v>
      </c>
      <c r="D89" s="19">
        <f t="shared" ref="D89:D96" si="39">D88+7</f>
        <v>44941</v>
      </c>
      <c r="E89" s="42">
        <v>5</v>
      </c>
      <c r="F89" s="40">
        <v>2</v>
      </c>
      <c r="G89" s="40">
        <f t="shared" ref="G89:G99" si="40">E89-F89</f>
        <v>3</v>
      </c>
      <c r="H89" s="40">
        <v>2</v>
      </c>
      <c r="I89" s="41">
        <f t="shared" si="38"/>
        <v>5</v>
      </c>
      <c r="J89" s="18">
        <v>2</v>
      </c>
      <c r="K89" s="18">
        <v>3</v>
      </c>
      <c r="L89" s="33">
        <v>2</v>
      </c>
      <c r="M89" s="34">
        <f t="shared" ref="M89:M98" si="41">G89/E89</f>
        <v>0.6</v>
      </c>
      <c r="N89" s="34">
        <f t="shared" ref="N89:N99" si="42">F89/E89</f>
        <v>0.4</v>
      </c>
      <c r="O89" s="22"/>
    </row>
    <row r="90" spans="1:15" x14ac:dyDescent="0.35">
      <c r="A90" s="73"/>
      <c r="B90" s="73"/>
      <c r="C90" s="19" t="s">
        <v>135</v>
      </c>
      <c r="D90" s="19">
        <f t="shared" si="39"/>
        <v>44948</v>
      </c>
      <c r="E90" s="42">
        <v>5</v>
      </c>
      <c r="F90" s="40">
        <v>1</v>
      </c>
      <c r="G90" s="40">
        <f t="shared" si="40"/>
        <v>4</v>
      </c>
      <c r="H90" s="40">
        <v>1</v>
      </c>
      <c r="I90" s="41">
        <f>G90+H90</f>
        <v>5</v>
      </c>
      <c r="J90" s="18">
        <v>3</v>
      </c>
      <c r="K90" s="18">
        <v>3</v>
      </c>
      <c r="L90" s="33">
        <v>3.05</v>
      </c>
      <c r="M90" s="34">
        <f t="shared" si="41"/>
        <v>0.8</v>
      </c>
      <c r="N90" s="34">
        <f t="shared" si="42"/>
        <v>0.2</v>
      </c>
      <c r="O90" s="22"/>
    </row>
    <row r="91" spans="1:15" x14ac:dyDescent="0.35">
      <c r="A91" s="73"/>
      <c r="B91" s="73"/>
      <c r="C91" s="19" t="s">
        <v>136</v>
      </c>
      <c r="D91" s="19">
        <f t="shared" si="39"/>
        <v>44955</v>
      </c>
      <c r="E91" s="42">
        <v>5</v>
      </c>
      <c r="F91" s="40">
        <v>2</v>
      </c>
      <c r="G91" s="40">
        <f t="shared" si="40"/>
        <v>3</v>
      </c>
      <c r="H91" s="40">
        <v>2</v>
      </c>
      <c r="I91" s="41">
        <f t="shared" si="38"/>
        <v>5</v>
      </c>
      <c r="J91" s="18">
        <v>5</v>
      </c>
      <c r="K91" s="18">
        <v>5</v>
      </c>
      <c r="L91" s="33">
        <v>3.05</v>
      </c>
      <c r="M91" s="34">
        <f t="shared" si="41"/>
        <v>0.6</v>
      </c>
      <c r="N91" s="34">
        <f t="shared" si="42"/>
        <v>0.4</v>
      </c>
      <c r="O91" s="22"/>
    </row>
    <row r="92" spans="1:15" x14ac:dyDescent="0.35">
      <c r="A92" s="73"/>
      <c r="B92" s="73"/>
      <c r="C92" s="19" t="s">
        <v>137</v>
      </c>
      <c r="D92" s="19">
        <f t="shared" si="39"/>
        <v>44962</v>
      </c>
      <c r="E92" s="42">
        <v>5</v>
      </c>
      <c r="F92" s="40">
        <v>3</v>
      </c>
      <c r="G92" s="40">
        <v>2</v>
      </c>
      <c r="H92" s="40">
        <v>1</v>
      </c>
      <c r="I92" s="41">
        <f t="shared" si="38"/>
        <v>3</v>
      </c>
      <c r="J92" s="18">
        <v>3</v>
      </c>
      <c r="K92" s="18">
        <v>3</v>
      </c>
      <c r="L92" s="33">
        <v>1</v>
      </c>
      <c r="M92" s="34">
        <f t="shared" si="41"/>
        <v>0.4</v>
      </c>
      <c r="N92" s="34">
        <f t="shared" si="42"/>
        <v>0.6</v>
      </c>
      <c r="O92" s="22"/>
    </row>
    <row r="93" spans="1:15" x14ac:dyDescent="0.35">
      <c r="A93" s="73"/>
      <c r="B93" s="73"/>
      <c r="C93" s="19" t="s">
        <v>138</v>
      </c>
      <c r="D93" s="19">
        <f t="shared" si="39"/>
        <v>44969</v>
      </c>
      <c r="E93" s="42">
        <v>5</v>
      </c>
      <c r="F93" s="40">
        <v>0</v>
      </c>
      <c r="G93" s="40">
        <f t="shared" si="40"/>
        <v>5</v>
      </c>
      <c r="H93" s="40">
        <v>3</v>
      </c>
      <c r="I93" s="41">
        <f t="shared" si="38"/>
        <v>8</v>
      </c>
      <c r="J93" s="18">
        <v>5</v>
      </c>
      <c r="K93" s="18">
        <v>4</v>
      </c>
      <c r="L93" s="33">
        <v>1</v>
      </c>
      <c r="M93" s="34">
        <f t="shared" si="41"/>
        <v>1</v>
      </c>
      <c r="N93" s="34">
        <f t="shared" si="42"/>
        <v>0</v>
      </c>
      <c r="O93" s="22"/>
    </row>
    <row r="94" spans="1:15" x14ac:dyDescent="0.35">
      <c r="A94" s="73"/>
      <c r="B94" s="73"/>
      <c r="C94" s="19" t="s">
        <v>139</v>
      </c>
      <c r="D94" s="19">
        <f t="shared" si="39"/>
        <v>44976</v>
      </c>
      <c r="E94" s="42">
        <v>5</v>
      </c>
      <c r="F94" s="40">
        <v>2</v>
      </c>
      <c r="G94" s="40">
        <f t="shared" si="40"/>
        <v>3</v>
      </c>
      <c r="H94" s="40">
        <v>0</v>
      </c>
      <c r="I94" s="41">
        <f>G94+H94</f>
        <v>3</v>
      </c>
      <c r="J94" s="18">
        <v>3</v>
      </c>
      <c r="K94" s="18">
        <v>3</v>
      </c>
      <c r="L94" s="33">
        <v>1</v>
      </c>
      <c r="M94" s="34">
        <f t="shared" si="41"/>
        <v>0.6</v>
      </c>
      <c r="N94" s="34">
        <f t="shared" si="42"/>
        <v>0.4</v>
      </c>
      <c r="O94" s="22"/>
    </row>
    <row r="95" spans="1:15" x14ac:dyDescent="0.35">
      <c r="A95" s="73"/>
      <c r="B95" s="73"/>
      <c r="C95" s="19" t="s">
        <v>140</v>
      </c>
      <c r="D95" s="19">
        <f t="shared" si="39"/>
        <v>44983</v>
      </c>
      <c r="E95" s="42">
        <v>5</v>
      </c>
      <c r="F95" s="40">
        <v>2</v>
      </c>
      <c r="G95" s="40">
        <f t="shared" si="40"/>
        <v>3</v>
      </c>
      <c r="H95" s="40">
        <v>2</v>
      </c>
      <c r="I95" s="41">
        <f t="shared" si="38"/>
        <v>5</v>
      </c>
      <c r="J95" s="18">
        <v>2</v>
      </c>
      <c r="K95" s="18">
        <v>3</v>
      </c>
      <c r="L95" s="33">
        <v>1.4</v>
      </c>
      <c r="M95" s="34">
        <f t="shared" si="41"/>
        <v>0.6</v>
      </c>
      <c r="N95" s="34">
        <f t="shared" si="42"/>
        <v>0.4</v>
      </c>
      <c r="O95" s="22"/>
    </row>
    <row r="96" spans="1:15" x14ac:dyDescent="0.35">
      <c r="A96" s="73"/>
      <c r="B96" s="73"/>
      <c r="C96" s="19" t="s">
        <v>141</v>
      </c>
      <c r="D96" s="19">
        <f t="shared" si="39"/>
        <v>44990</v>
      </c>
      <c r="E96" s="42">
        <v>5</v>
      </c>
      <c r="F96" s="40">
        <v>1</v>
      </c>
      <c r="G96" s="40">
        <f t="shared" si="40"/>
        <v>4</v>
      </c>
      <c r="H96" s="40">
        <v>0</v>
      </c>
      <c r="I96" s="41">
        <f t="shared" si="38"/>
        <v>4</v>
      </c>
      <c r="J96" s="18">
        <v>4</v>
      </c>
      <c r="K96" s="18">
        <v>4</v>
      </c>
      <c r="L96" s="33">
        <v>1.5</v>
      </c>
      <c r="M96" s="34">
        <f t="shared" si="41"/>
        <v>0.8</v>
      </c>
      <c r="N96" s="34">
        <f t="shared" si="42"/>
        <v>0.2</v>
      </c>
      <c r="O96" s="22"/>
    </row>
    <row r="97" spans="1:15" x14ac:dyDescent="0.35">
      <c r="A97" s="73"/>
      <c r="B97" s="73"/>
      <c r="C97" s="19" t="s">
        <v>142</v>
      </c>
      <c r="D97" s="19">
        <f>D96+7</f>
        <v>44997</v>
      </c>
      <c r="E97" s="42">
        <v>5</v>
      </c>
      <c r="F97" s="40">
        <v>0</v>
      </c>
      <c r="G97" s="40">
        <f t="shared" si="40"/>
        <v>5</v>
      </c>
      <c r="H97" s="40">
        <v>1</v>
      </c>
      <c r="I97" s="41">
        <f t="shared" si="38"/>
        <v>6</v>
      </c>
      <c r="J97" s="18">
        <v>5</v>
      </c>
      <c r="K97" s="18">
        <v>3</v>
      </c>
      <c r="L97" s="33">
        <v>0.5</v>
      </c>
      <c r="M97" s="34">
        <f t="shared" si="41"/>
        <v>1</v>
      </c>
      <c r="N97" s="34">
        <f t="shared" si="42"/>
        <v>0</v>
      </c>
      <c r="O97" s="22"/>
    </row>
    <row r="98" spans="1:15" x14ac:dyDescent="0.35">
      <c r="A98" s="73"/>
      <c r="B98" s="73"/>
      <c r="C98" s="19" t="s">
        <v>143</v>
      </c>
      <c r="D98" s="19">
        <f t="shared" ref="D98:D99" si="43">D97+7</f>
        <v>45004</v>
      </c>
      <c r="E98" s="42">
        <v>5</v>
      </c>
      <c r="F98" s="40">
        <v>3</v>
      </c>
      <c r="G98" s="40">
        <f t="shared" si="40"/>
        <v>2</v>
      </c>
      <c r="H98" s="40">
        <v>0</v>
      </c>
      <c r="I98" s="41">
        <f t="shared" si="38"/>
        <v>2</v>
      </c>
      <c r="J98" s="18">
        <v>2</v>
      </c>
      <c r="K98" s="18">
        <v>2</v>
      </c>
      <c r="L98" s="33">
        <v>1</v>
      </c>
      <c r="M98" s="34">
        <f t="shared" si="41"/>
        <v>0.4</v>
      </c>
      <c r="N98" s="34">
        <f t="shared" si="42"/>
        <v>0.6</v>
      </c>
      <c r="O98" s="22"/>
    </row>
    <row r="99" spans="1:15" ht="15" thickBot="1" x14ac:dyDescent="0.4">
      <c r="A99" s="73"/>
      <c r="B99" s="73"/>
      <c r="C99" s="20" t="s">
        <v>144</v>
      </c>
      <c r="D99" s="20">
        <f t="shared" si="43"/>
        <v>45011</v>
      </c>
      <c r="E99" s="42">
        <v>5</v>
      </c>
      <c r="F99" s="44">
        <v>1</v>
      </c>
      <c r="G99" s="40">
        <f t="shared" si="40"/>
        <v>4</v>
      </c>
      <c r="H99" s="44">
        <v>0</v>
      </c>
      <c r="I99" s="41">
        <f t="shared" si="38"/>
        <v>4</v>
      </c>
      <c r="J99" s="35">
        <v>4</v>
      </c>
      <c r="K99" s="35">
        <v>4</v>
      </c>
      <c r="L99" s="36">
        <v>1.5</v>
      </c>
      <c r="M99" s="37">
        <f>G99/E99</f>
        <v>0.8</v>
      </c>
      <c r="N99" s="37">
        <f t="shared" si="42"/>
        <v>0.2</v>
      </c>
      <c r="O99" s="22"/>
    </row>
    <row r="100" spans="1:15" ht="15.5" thickTop="1" thickBot="1" x14ac:dyDescent="0.4">
      <c r="A100" s="74"/>
      <c r="B100" s="74"/>
      <c r="C100" s="75" t="s">
        <v>148</v>
      </c>
      <c r="D100" s="76"/>
      <c r="E100" s="46">
        <f>SUM(E87:E99)/60</f>
        <v>1</v>
      </c>
      <c r="F100" s="47">
        <f>SUM(F87:F99)/60</f>
        <v>0.31666666666666665</v>
      </c>
      <c r="G100" s="47">
        <f>SUM(G87:G99)/60</f>
        <v>0.68333333333333335</v>
      </c>
      <c r="H100" s="47">
        <f>SUM(H87:H99)/60</f>
        <v>0.21666666666666667</v>
      </c>
      <c r="I100" s="48">
        <f>+G100+H100</f>
        <v>0.9</v>
      </c>
      <c r="J100" s="49">
        <f>SUM(J87:J99)/81</f>
        <v>0.51851851851851849</v>
      </c>
      <c r="K100" s="49">
        <f>SUM(K87:K99)/81</f>
        <v>0.50617283950617287</v>
      </c>
      <c r="L100" s="53">
        <f>SUM(L87:L99)</f>
        <v>17</v>
      </c>
      <c r="M100" s="49">
        <f>SUM(M87:M99)/12</f>
        <v>0.68333333333333324</v>
      </c>
      <c r="N100" s="49">
        <f>SUM(N88:N99)/12</f>
        <v>0.31666666666666671</v>
      </c>
      <c r="O100" s="23"/>
    </row>
    <row r="101" spans="1:15" ht="15.5" thickTop="1" thickBot="1" x14ac:dyDescent="0.4"/>
    <row r="102" spans="1:15" ht="15.5" thickTop="1" thickBot="1" x14ac:dyDescent="0.4">
      <c r="A102" s="26" t="s">
        <v>131</v>
      </c>
      <c r="B102" s="27" t="s">
        <v>1</v>
      </c>
      <c r="C102" s="27" t="s">
        <v>130</v>
      </c>
      <c r="D102" s="29" t="s">
        <v>116</v>
      </c>
      <c r="E102" s="26" t="s">
        <v>117</v>
      </c>
      <c r="F102" s="27" t="s">
        <v>119</v>
      </c>
      <c r="G102" s="27" t="s">
        <v>118</v>
      </c>
      <c r="H102" s="27" t="s">
        <v>120</v>
      </c>
      <c r="I102" s="27" t="s">
        <v>145</v>
      </c>
      <c r="J102" s="28" t="s">
        <v>153</v>
      </c>
      <c r="K102" s="31" t="s">
        <v>154</v>
      </c>
      <c r="L102" s="31" t="s">
        <v>121</v>
      </c>
      <c r="M102" s="31" t="s">
        <v>146</v>
      </c>
      <c r="N102" s="31" t="s">
        <v>147</v>
      </c>
      <c r="O102" s="30" t="s">
        <v>122</v>
      </c>
    </row>
    <row r="103" spans="1:15" ht="15" thickTop="1" x14ac:dyDescent="0.35">
      <c r="A103" s="72" t="s">
        <v>109</v>
      </c>
      <c r="B103" s="72" t="s">
        <v>156</v>
      </c>
      <c r="C103" s="25" t="s">
        <v>132</v>
      </c>
      <c r="D103" s="25">
        <v>44927</v>
      </c>
      <c r="E103" s="38"/>
      <c r="F103" s="39"/>
      <c r="G103" s="40"/>
      <c r="H103" s="39"/>
      <c r="I103" s="41"/>
      <c r="J103" s="21"/>
      <c r="K103" s="21"/>
      <c r="L103" s="32"/>
      <c r="M103" s="34"/>
      <c r="N103" s="34"/>
      <c r="O103" s="24" t="s">
        <v>124</v>
      </c>
    </row>
    <row r="104" spans="1:15" x14ac:dyDescent="0.35">
      <c r="A104" s="73"/>
      <c r="B104" s="73"/>
      <c r="C104" s="19" t="s">
        <v>133</v>
      </c>
      <c r="D104" s="19">
        <f>D103+7</f>
        <v>44934</v>
      </c>
      <c r="E104" s="42">
        <v>4</v>
      </c>
      <c r="F104" s="40">
        <v>2</v>
      </c>
      <c r="G104" s="40">
        <f>E104-F104</f>
        <v>2</v>
      </c>
      <c r="H104" s="40">
        <v>0</v>
      </c>
      <c r="I104" s="41">
        <f t="shared" ref="I104:I105" si="44">G104+H104</f>
        <v>2</v>
      </c>
      <c r="J104" s="18">
        <v>2</v>
      </c>
      <c r="K104" s="18">
        <v>2</v>
      </c>
      <c r="L104" s="33">
        <v>0</v>
      </c>
      <c r="M104" s="34">
        <f>G104/E104</f>
        <v>0.5</v>
      </c>
      <c r="N104" s="34">
        <f>F104/E104</f>
        <v>0.5</v>
      </c>
      <c r="O104" s="22"/>
    </row>
    <row r="105" spans="1:15" x14ac:dyDescent="0.35">
      <c r="A105" s="73"/>
      <c r="B105" s="73"/>
      <c r="C105" s="19" t="s">
        <v>134</v>
      </c>
      <c r="D105" s="19">
        <f t="shared" ref="D105:D112" si="45">D104+7</f>
        <v>44941</v>
      </c>
      <c r="E105" s="42">
        <v>4</v>
      </c>
      <c r="F105" s="40">
        <v>3</v>
      </c>
      <c r="G105" s="40">
        <f t="shared" ref="G105:G115" si="46">E105-F105</f>
        <v>1</v>
      </c>
      <c r="H105" s="40">
        <v>0</v>
      </c>
      <c r="I105" s="41">
        <f t="shared" si="44"/>
        <v>1</v>
      </c>
      <c r="J105" s="18">
        <v>1</v>
      </c>
      <c r="K105" s="18">
        <v>1</v>
      </c>
      <c r="L105" s="33">
        <v>0</v>
      </c>
      <c r="M105" s="34">
        <f t="shared" ref="M105:M114" si="47">G105/E105</f>
        <v>0.25</v>
      </c>
      <c r="N105" s="34">
        <f t="shared" ref="N105:N115" si="48">F105/E105</f>
        <v>0.75</v>
      </c>
      <c r="O105" s="22"/>
    </row>
    <row r="106" spans="1:15" x14ac:dyDescent="0.35">
      <c r="A106" s="73"/>
      <c r="B106" s="73"/>
      <c r="C106" s="19" t="s">
        <v>135</v>
      </c>
      <c r="D106" s="19">
        <f t="shared" si="45"/>
        <v>44948</v>
      </c>
      <c r="E106" s="42">
        <v>4</v>
      </c>
      <c r="F106" s="40">
        <v>2</v>
      </c>
      <c r="G106" s="40">
        <f t="shared" si="46"/>
        <v>2</v>
      </c>
      <c r="H106" s="40">
        <v>0</v>
      </c>
      <c r="I106" s="41">
        <f>G106+H106</f>
        <v>2</v>
      </c>
      <c r="J106" s="18">
        <v>1</v>
      </c>
      <c r="K106" s="18">
        <v>2</v>
      </c>
      <c r="L106" s="33">
        <v>0</v>
      </c>
      <c r="M106" s="34">
        <f t="shared" si="47"/>
        <v>0.5</v>
      </c>
      <c r="N106" s="34">
        <f t="shared" si="48"/>
        <v>0.5</v>
      </c>
      <c r="O106" s="22"/>
    </row>
    <row r="107" spans="1:15" x14ac:dyDescent="0.35">
      <c r="A107" s="73"/>
      <c r="B107" s="73"/>
      <c r="C107" s="19" t="s">
        <v>136</v>
      </c>
      <c r="D107" s="19">
        <f t="shared" si="45"/>
        <v>44955</v>
      </c>
      <c r="E107" s="42">
        <v>4</v>
      </c>
      <c r="F107" s="40">
        <v>2</v>
      </c>
      <c r="G107" s="40">
        <f t="shared" si="46"/>
        <v>2</v>
      </c>
      <c r="H107" s="40">
        <v>0</v>
      </c>
      <c r="I107" s="41">
        <f t="shared" ref="I107:I109" si="49">G107+H107</f>
        <v>2</v>
      </c>
      <c r="J107" s="18">
        <v>2</v>
      </c>
      <c r="K107" s="18">
        <v>2</v>
      </c>
      <c r="L107" s="33">
        <v>0</v>
      </c>
      <c r="M107" s="34">
        <f t="shared" si="47"/>
        <v>0.5</v>
      </c>
      <c r="N107" s="34">
        <f t="shared" si="48"/>
        <v>0.5</v>
      </c>
      <c r="O107" s="22"/>
    </row>
    <row r="108" spans="1:15" x14ac:dyDescent="0.35">
      <c r="A108" s="73"/>
      <c r="B108" s="73"/>
      <c r="C108" s="19" t="s">
        <v>137</v>
      </c>
      <c r="D108" s="19">
        <f t="shared" si="45"/>
        <v>44962</v>
      </c>
      <c r="E108" s="42">
        <v>4</v>
      </c>
      <c r="F108" s="40">
        <v>3</v>
      </c>
      <c r="G108" s="40">
        <f t="shared" si="46"/>
        <v>1</v>
      </c>
      <c r="H108" s="40">
        <v>1</v>
      </c>
      <c r="I108" s="41">
        <f t="shared" si="49"/>
        <v>2</v>
      </c>
      <c r="J108" s="18">
        <v>3</v>
      </c>
      <c r="K108" s="18">
        <v>3</v>
      </c>
      <c r="L108" s="33">
        <v>0</v>
      </c>
      <c r="M108" s="34">
        <f t="shared" si="47"/>
        <v>0.25</v>
      </c>
      <c r="N108" s="34">
        <f t="shared" si="48"/>
        <v>0.75</v>
      </c>
      <c r="O108" s="22"/>
    </row>
    <row r="109" spans="1:15" x14ac:dyDescent="0.35">
      <c r="A109" s="73"/>
      <c r="B109" s="73"/>
      <c r="C109" s="19" t="s">
        <v>138</v>
      </c>
      <c r="D109" s="19">
        <f t="shared" si="45"/>
        <v>44969</v>
      </c>
      <c r="E109" s="42">
        <v>4</v>
      </c>
      <c r="F109" s="40">
        <v>3</v>
      </c>
      <c r="G109" s="40">
        <f t="shared" si="46"/>
        <v>1</v>
      </c>
      <c r="H109" s="40">
        <v>1</v>
      </c>
      <c r="I109" s="41">
        <f t="shared" si="49"/>
        <v>2</v>
      </c>
      <c r="J109" s="18">
        <v>0</v>
      </c>
      <c r="K109" s="18">
        <v>2</v>
      </c>
      <c r="L109" s="33">
        <v>0</v>
      </c>
      <c r="M109" s="34">
        <f t="shared" si="47"/>
        <v>0.25</v>
      </c>
      <c r="N109" s="34">
        <f t="shared" si="48"/>
        <v>0.75</v>
      </c>
      <c r="O109" s="22"/>
    </row>
    <row r="110" spans="1:15" x14ac:dyDescent="0.35">
      <c r="A110" s="73"/>
      <c r="B110" s="73"/>
      <c r="C110" s="19" t="s">
        <v>139</v>
      </c>
      <c r="D110" s="19">
        <f t="shared" si="45"/>
        <v>44976</v>
      </c>
      <c r="E110" s="42">
        <v>4</v>
      </c>
      <c r="F110" s="40">
        <v>3</v>
      </c>
      <c r="G110" s="40">
        <f t="shared" si="46"/>
        <v>1</v>
      </c>
      <c r="H110" s="40">
        <v>2</v>
      </c>
      <c r="I110" s="41">
        <f>G110+H110</f>
        <v>3</v>
      </c>
      <c r="J110" s="18">
        <v>1</v>
      </c>
      <c r="K110" s="18">
        <v>1</v>
      </c>
      <c r="L110" s="33">
        <v>0</v>
      </c>
      <c r="M110" s="34">
        <f t="shared" si="47"/>
        <v>0.25</v>
      </c>
      <c r="N110" s="34">
        <f t="shared" si="48"/>
        <v>0.75</v>
      </c>
      <c r="O110" s="22"/>
    </row>
    <row r="111" spans="1:15" x14ac:dyDescent="0.35">
      <c r="A111" s="73"/>
      <c r="B111" s="73"/>
      <c r="C111" s="19" t="s">
        <v>140</v>
      </c>
      <c r="D111" s="19">
        <f t="shared" si="45"/>
        <v>44983</v>
      </c>
      <c r="E111" s="42">
        <v>4</v>
      </c>
      <c r="F111" s="40">
        <v>2</v>
      </c>
      <c r="G111" s="40">
        <f t="shared" si="46"/>
        <v>2</v>
      </c>
      <c r="H111" s="40">
        <v>1</v>
      </c>
      <c r="I111" s="41">
        <f t="shared" ref="I111:I115" si="50">G111+H111</f>
        <v>3</v>
      </c>
      <c r="J111" s="18">
        <v>2</v>
      </c>
      <c r="K111" s="18">
        <v>3</v>
      </c>
      <c r="L111" s="33">
        <v>1</v>
      </c>
      <c r="M111" s="34">
        <f t="shared" si="47"/>
        <v>0.5</v>
      </c>
      <c r="N111" s="34">
        <f t="shared" si="48"/>
        <v>0.5</v>
      </c>
      <c r="O111" s="22"/>
    </row>
    <row r="112" spans="1:15" x14ac:dyDescent="0.35">
      <c r="A112" s="73"/>
      <c r="B112" s="73"/>
      <c r="C112" s="19" t="s">
        <v>141</v>
      </c>
      <c r="D112" s="19">
        <f t="shared" si="45"/>
        <v>44990</v>
      </c>
      <c r="E112" s="42">
        <v>4</v>
      </c>
      <c r="F112" s="40">
        <v>4</v>
      </c>
      <c r="G112" s="40">
        <f t="shared" si="46"/>
        <v>0</v>
      </c>
      <c r="H112" s="40">
        <v>0</v>
      </c>
      <c r="I112" s="41">
        <f t="shared" si="50"/>
        <v>0</v>
      </c>
      <c r="J112" s="18">
        <v>0</v>
      </c>
      <c r="K112" s="18">
        <v>0</v>
      </c>
      <c r="L112" s="33">
        <v>0</v>
      </c>
      <c r="M112" s="34">
        <f t="shared" si="47"/>
        <v>0</v>
      </c>
      <c r="N112" s="34">
        <f t="shared" si="48"/>
        <v>1</v>
      </c>
      <c r="O112" s="22"/>
    </row>
    <row r="113" spans="1:15" x14ac:dyDescent="0.35">
      <c r="A113" s="73"/>
      <c r="B113" s="73"/>
      <c r="C113" s="19" t="s">
        <v>142</v>
      </c>
      <c r="D113" s="19">
        <f>D112+7</f>
        <v>44997</v>
      </c>
      <c r="E113" s="42">
        <v>4</v>
      </c>
      <c r="F113" s="40">
        <v>3</v>
      </c>
      <c r="G113" s="40">
        <f t="shared" si="46"/>
        <v>1</v>
      </c>
      <c r="H113" s="40">
        <v>0</v>
      </c>
      <c r="I113" s="41">
        <f t="shared" si="50"/>
        <v>1</v>
      </c>
      <c r="J113" s="18">
        <v>1</v>
      </c>
      <c r="K113" s="18">
        <v>1</v>
      </c>
      <c r="L113" s="33">
        <v>0</v>
      </c>
      <c r="M113" s="34">
        <f t="shared" si="47"/>
        <v>0.25</v>
      </c>
      <c r="N113" s="34">
        <f t="shared" si="48"/>
        <v>0.75</v>
      </c>
      <c r="O113" s="22"/>
    </row>
    <row r="114" spans="1:15" x14ac:dyDescent="0.35">
      <c r="A114" s="73"/>
      <c r="B114" s="73"/>
      <c r="C114" s="19" t="s">
        <v>143</v>
      </c>
      <c r="D114" s="19">
        <f t="shared" ref="D114:D115" si="51">D113+7</f>
        <v>45004</v>
      </c>
      <c r="E114" s="42">
        <v>4</v>
      </c>
      <c r="F114" s="40">
        <v>2</v>
      </c>
      <c r="G114" s="40">
        <f t="shared" si="46"/>
        <v>2</v>
      </c>
      <c r="H114" s="40">
        <v>2</v>
      </c>
      <c r="I114" s="41">
        <f t="shared" si="50"/>
        <v>4</v>
      </c>
      <c r="J114" s="18">
        <v>1</v>
      </c>
      <c r="K114" s="18">
        <v>4</v>
      </c>
      <c r="L114" s="33">
        <v>3</v>
      </c>
      <c r="M114" s="34">
        <f t="shared" si="47"/>
        <v>0.5</v>
      </c>
      <c r="N114" s="34">
        <f t="shared" si="48"/>
        <v>0.5</v>
      </c>
      <c r="O114" s="22"/>
    </row>
    <row r="115" spans="1:15" ht="15" thickBot="1" x14ac:dyDescent="0.4">
      <c r="A115" s="73"/>
      <c r="B115" s="73"/>
      <c r="C115" s="20" t="s">
        <v>144</v>
      </c>
      <c r="D115" s="20">
        <f t="shared" si="51"/>
        <v>45011</v>
      </c>
      <c r="E115" s="42">
        <v>4</v>
      </c>
      <c r="F115" s="44">
        <v>1</v>
      </c>
      <c r="G115" s="40">
        <f t="shared" si="46"/>
        <v>3</v>
      </c>
      <c r="H115" s="44">
        <v>1</v>
      </c>
      <c r="I115" s="41">
        <f t="shared" si="50"/>
        <v>4</v>
      </c>
      <c r="J115" s="35">
        <v>4</v>
      </c>
      <c r="K115" s="35">
        <v>2</v>
      </c>
      <c r="L115" s="36">
        <v>1.1000000000000001</v>
      </c>
      <c r="M115" s="37">
        <f>G115/E115</f>
        <v>0.75</v>
      </c>
      <c r="N115" s="37">
        <f t="shared" si="48"/>
        <v>0.25</v>
      </c>
      <c r="O115" s="22"/>
    </row>
    <row r="116" spans="1:15" ht="15.5" thickTop="1" thickBot="1" x14ac:dyDescent="0.4">
      <c r="A116" s="74"/>
      <c r="B116" s="74"/>
      <c r="C116" s="75" t="s">
        <v>148</v>
      </c>
      <c r="D116" s="76"/>
      <c r="E116" s="46">
        <f>SUM(E103:E115)/48</f>
        <v>1</v>
      </c>
      <c r="F116" s="47">
        <f>SUM(F103:F115)/48</f>
        <v>0.625</v>
      </c>
      <c r="G116" s="47">
        <f>SUM(G103:G115)/48</f>
        <v>0.375</v>
      </c>
      <c r="H116" s="47">
        <f>SUM(H103:H115)/48</f>
        <v>0.16666666666666666</v>
      </c>
      <c r="I116" s="48">
        <f>+G116+H116</f>
        <v>0.54166666666666663</v>
      </c>
      <c r="J116" s="49">
        <f>SUM(J103:J115)/55</f>
        <v>0.32727272727272727</v>
      </c>
      <c r="K116" s="49">
        <f>SUM(K103:K115)/55</f>
        <v>0.41818181818181815</v>
      </c>
      <c r="L116" s="53">
        <f>SUM(L103:L115)</f>
        <v>5.0999999999999996</v>
      </c>
      <c r="M116" s="49">
        <f>SUM(M103:M115)/12</f>
        <v>0.375</v>
      </c>
      <c r="N116" s="49">
        <f>SUM(N104:N115)/12</f>
        <v>0.625</v>
      </c>
      <c r="O116" s="23"/>
    </row>
    <row r="117" spans="1:15" ht="15.5" thickTop="1" thickBot="1" x14ac:dyDescent="0.4"/>
    <row r="118" spans="1:15" ht="15.5" thickTop="1" thickBot="1" x14ac:dyDescent="0.4">
      <c r="A118" s="26" t="s">
        <v>131</v>
      </c>
      <c r="B118" s="27" t="s">
        <v>1</v>
      </c>
      <c r="C118" s="27" t="s">
        <v>130</v>
      </c>
      <c r="D118" s="29" t="s">
        <v>116</v>
      </c>
      <c r="E118" s="26" t="s">
        <v>117</v>
      </c>
      <c r="F118" s="27" t="s">
        <v>119</v>
      </c>
      <c r="G118" s="27" t="s">
        <v>118</v>
      </c>
      <c r="H118" s="27" t="s">
        <v>120</v>
      </c>
      <c r="I118" s="27" t="s">
        <v>145</v>
      </c>
      <c r="J118" s="28" t="s">
        <v>153</v>
      </c>
      <c r="K118" s="31" t="s">
        <v>154</v>
      </c>
      <c r="L118" s="31" t="s">
        <v>121</v>
      </c>
      <c r="M118" s="31" t="s">
        <v>146</v>
      </c>
      <c r="N118" s="31" t="s">
        <v>147</v>
      </c>
      <c r="O118" s="30" t="s">
        <v>122</v>
      </c>
    </row>
    <row r="119" spans="1:15" ht="15" thickTop="1" x14ac:dyDescent="0.35">
      <c r="A119" s="72" t="s">
        <v>109</v>
      </c>
      <c r="B119" s="72" t="s">
        <v>157</v>
      </c>
      <c r="C119" s="25" t="s">
        <v>132</v>
      </c>
      <c r="D119" s="25">
        <v>44927</v>
      </c>
      <c r="E119" s="38"/>
      <c r="F119" s="39"/>
      <c r="G119" s="40"/>
      <c r="H119" s="39"/>
      <c r="I119" s="41"/>
      <c r="J119" s="21"/>
      <c r="K119" s="21"/>
      <c r="L119" s="32"/>
      <c r="M119" s="34"/>
      <c r="N119" s="34"/>
      <c r="O119" s="24" t="s">
        <v>124</v>
      </c>
    </row>
    <row r="120" spans="1:15" x14ac:dyDescent="0.35">
      <c r="A120" s="73"/>
      <c r="B120" s="73"/>
      <c r="C120" s="19" t="s">
        <v>133</v>
      </c>
      <c r="D120" s="19">
        <f>D119+7</f>
        <v>44934</v>
      </c>
      <c r="E120" s="42">
        <v>11</v>
      </c>
      <c r="F120" s="40">
        <v>5</v>
      </c>
      <c r="G120" s="40">
        <f>E120-F120</f>
        <v>6</v>
      </c>
      <c r="H120" s="40">
        <v>0</v>
      </c>
      <c r="I120" s="41">
        <f t="shared" ref="I120:I121" si="52">G120+H120</f>
        <v>6</v>
      </c>
      <c r="J120" s="18">
        <v>5</v>
      </c>
      <c r="K120" s="18">
        <v>5</v>
      </c>
      <c r="L120" s="33">
        <v>0</v>
      </c>
      <c r="M120" s="34">
        <f>G120/E120</f>
        <v>0.54545454545454541</v>
      </c>
      <c r="N120" s="34">
        <f>F120/E120</f>
        <v>0.45454545454545453</v>
      </c>
      <c r="O120" s="22"/>
    </row>
    <row r="121" spans="1:15" x14ac:dyDescent="0.35">
      <c r="A121" s="73"/>
      <c r="B121" s="73"/>
      <c r="C121" s="19" t="s">
        <v>134</v>
      </c>
      <c r="D121" s="19">
        <f t="shared" ref="D121:D128" si="53">D120+7</f>
        <v>44941</v>
      </c>
      <c r="E121" s="42">
        <v>11</v>
      </c>
      <c r="F121" s="40">
        <v>9</v>
      </c>
      <c r="G121" s="40">
        <f t="shared" ref="G121:G131" si="54">E121-F121</f>
        <v>2</v>
      </c>
      <c r="H121" s="40">
        <v>2</v>
      </c>
      <c r="I121" s="41">
        <f t="shared" si="52"/>
        <v>4</v>
      </c>
      <c r="J121" s="18">
        <v>3</v>
      </c>
      <c r="K121" s="18">
        <v>3</v>
      </c>
      <c r="L121" s="33">
        <v>0</v>
      </c>
      <c r="M121" s="34">
        <f t="shared" ref="M121:M130" si="55">G121/E121</f>
        <v>0.18181818181818182</v>
      </c>
      <c r="N121" s="34">
        <f t="shared" ref="N121:N131" si="56">F121/E121</f>
        <v>0.81818181818181823</v>
      </c>
      <c r="O121" s="22"/>
    </row>
    <row r="122" spans="1:15" x14ac:dyDescent="0.35">
      <c r="A122" s="73"/>
      <c r="B122" s="73"/>
      <c r="C122" s="19" t="s">
        <v>135</v>
      </c>
      <c r="D122" s="19">
        <f t="shared" si="53"/>
        <v>44948</v>
      </c>
      <c r="E122" s="42">
        <v>11</v>
      </c>
      <c r="F122" s="40">
        <v>8</v>
      </c>
      <c r="G122" s="40">
        <f t="shared" si="54"/>
        <v>3</v>
      </c>
      <c r="H122" s="40">
        <v>0</v>
      </c>
      <c r="I122" s="41">
        <f>G122+H122</f>
        <v>3</v>
      </c>
      <c r="J122" s="18">
        <v>3</v>
      </c>
      <c r="K122" s="18">
        <v>1</v>
      </c>
      <c r="L122" s="33">
        <v>0</v>
      </c>
      <c r="M122" s="34">
        <f t="shared" si="55"/>
        <v>0.27272727272727271</v>
      </c>
      <c r="N122" s="34">
        <f t="shared" si="56"/>
        <v>0.72727272727272729</v>
      </c>
      <c r="O122" s="22"/>
    </row>
    <row r="123" spans="1:15" x14ac:dyDescent="0.35">
      <c r="A123" s="73"/>
      <c r="B123" s="73"/>
      <c r="C123" s="19" t="s">
        <v>136</v>
      </c>
      <c r="D123" s="19">
        <f t="shared" si="53"/>
        <v>44955</v>
      </c>
      <c r="E123" s="42">
        <v>11</v>
      </c>
      <c r="F123" s="40">
        <v>5</v>
      </c>
      <c r="G123" s="40">
        <f t="shared" si="54"/>
        <v>6</v>
      </c>
      <c r="H123" s="40">
        <v>1</v>
      </c>
      <c r="I123" s="41">
        <f t="shared" ref="I123:I125" si="57">G123+H123</f>
        <v>7</v>
      </c>
      <c r="J123" s="18">
        <v>5</v>
      </c>
      <c r="K123" s="18">
        <v>4</v>
      </c>
      <c r="L123" s="33">
        <v>0</v>
      </c>
      <c r="M123" s="34">
        <f t="shared" si="55"/>
        <v>0.54545454545454541</v>
      </c>
      <c r="N123" s="34">
        <f t="shared" si="56"/>
        <v>0.45454545454545453</v>
      </c>
      <c r="O123" s="22"/>
    </row>
    <row r="124" spans="1:15" x14ac:dyDescent="0.35">
      <c r="A124" s="73"/>
      <c r="B124" s="73"/>
      <c r="C124" s="19" t="s">
        <v>137</v>
      </c>
      <c r="D124" s="19">
        <f t="shared" si="53"/>
        <v>44962</v>
      </c>
      <c r="E124" s="42">
        <v>11</v>
      </c>
      <c r="F124" s="40">
        <v>5</v>
      </c>
      <c r="G124" s="40">
        <f t="shared" si="54"/>
        <v>6</v>
      </c>
      <c r="H124" s="40">
        <v>1</v>
      </c>
      <c r="I124" s="41">
        <f t="shared" si="57"/>
        <v>7</v>
      </c>
      <c r="J124" s="18">
        <v>3</v>
      </c>
      <c r="K124" s="18">
        <v>6</v>
      </c>
      <c r="L124" s="33">
        <v>0</v>
      </c>
      <c r="M124" s="34">
        <f t="shared" si="55"/>
        <v>0.54545454545454541</v>
      </c>
      <c r="N124" s="34">
        <f t="shared" si="56"/>
        <v>0.45454545454545453</v>
      </c>
      <c r="O124" s="22"/>
    </row>
    <row r="125" spans="1:15" x14ac:dyDescent="0.35">
      <c r="A125" s="73"/>
      <c r="B125" s="73"/>
      <c r="C125" s="19" t="s">
        <v>138</v>
      </c>
      <c r="D125" s="19">
        <f t="shared" si="53"/>
        <v>44969</v>
      </c>
      <c r="E125" s="42">
        <v>11</v>
      </c>
      <c r="F125" s="40">
        <v>2</v>
      </c>
      <c r="G125" s="40">
        <f t="shared" si="54"/>
        <v>9</v>
      </c>
      <c r="H125" s="40">
        <v>4</v>
      </c>
      <c r="I125" s="41">
        <f t="shared" si="57"/>
        <v>13</v>
      </c>
      <c r="J125" s="18">
        <v>5</v>
      </c>
      <c r="K125" s="18">
        <v>7</v>
      </c>
      <c r="L125" s="33">
        <v>0</v>
      </c>
      <c r="M125" s="34">
        <f t="shared" si="55"/>
        <v>0.81818181818181823</v>
      </c>
      <c r="N125" s="34">
        <f t="shared" si="56"/>
        <v>0.18181818181818182</v>
      </c>
      <c r="O125" s="22"/>
    </row>
    <row r="126" spans="1:15" x14ac:dyDescent="0.35">
      <c r="A126" s="73"/>
      <c r="B126" s="73"/>
      <c r="C126" s="19" t="s">
        <v>139</v>
      </c>
      <c r="D126" s="19">
        <f t="shared" si="53"/>
        <v>44976</v>
      </c>
      <c r="E126" s="42">
        <v>11</v>
      </c>
      <c r="F126" s="40">
        <v>8</v>
      </c>
      <c r="G126" s="40">
        <f t="shared" si="54"/>
        <v>3</v>
      </c>
      <c r="H126" s="40">
        <v>1</v>
      </c>
      <c r="I126" s="41">
        <f>G126+H126</f>
        <v>4</v>
      </c>
      <c r="J126" s="18">
        <v>2</v>
      </c>
      <c r="K126" s="18">
        <v>4</v>
      </c>
      <c r="L126" s="33">
        <v>0.25</v>
      </c>
      <c r="M126" s="34">
        <f t="shared" si="55"/>
        <v>0.27272727272727271</v>
      </c>
      <c r="N126" s="34">
        <f t="shared" si="56"/>
        <v>0.72727272727272729</v>
      </c>
      <c r="O126" s="22"/>
    </row>
    <row r="127" spans="1:15" x14ac:dyDescent="0.35">
      <c r="A127" s="73"/>
      <c r="B127" s="73"/>
      <c r="C127" s="19" t="s">
        <v>140</v>
      </c>
      <c r="D127" s="19">
        <f t="shared" si="53"/>
        <v>44983</v>
      </c>
      <c r="E127" s="42">
        <v>11</v>
      </c>
      <c r="F127" s="40">
        <v>6</v>
      </c>
      <c r="G127" s="40">
        <f t="shared" si="54"/>
        <v>5</v>
      </c>
      <c r="H127" s="40">
        <v>3</v>
      </c>
      <c r="I127" s="41">
        <f t="shared" ref="I127:I131" si="58">G127+H127</f>
        <v>8</v>
      </c>
      <c r="J127" s="18">
        <v>4</v>
      </c>
      <c r="K127" s="18">
        <v>5</v>
      </c>
      <c r="L127" s="33">
        <v>3.9</v>
      </c>
      <c r="M127" s="34">
        <f t="shared" si="55"/>
        <v>0.45454545454545453</v>
      </c>
      <c r="N127" s="34">
        <f t="shared" si="56"/>
        <v>0.54545454545454541</v>
      </c>
      <c r="O127" s="22"/>
    </row>
    <row r="128" spans="1:15" x14ac:dyDescent="0.35">
      <c r="A128" s="73"/>
      <c r="B128" s="73"/>
      <c r="C128" s="19" t="s">
        <v>141</v>
      </c>
      <c r="D128" s="19">
        <f t="shared" si="53"/>
        <v>44990</v>
      </c>
      <c r="E128" s="42">
        <v>11</v>
      </c>
      <c r="F128" s="40">
        <v>7</v>
      </c>
      <c r="G128" s="40">
        <f t="shared" si="54"/>
        <v>4</v>
      </c>
      <c r="H128" s="40">
        <v>0</v>
      </c>
      <c r="I128" s="41">
        <f t="shared" si="58"/>
        <v>4</v>
      </c>
      <c r="J128" s="18">
        <v>3</v>
      </c>
      <c r="K128" s="18">
        <v>4</v>
      </c>
      <c r="L128" s="33">
        <v>6.05</v>
      </c>
      <c r="M128" s="34">
        <f t="shared" si="55"/>
        <v>0.36363636363636365</v>
      </c>
      <c r="N128" s="34">
        <f t="shared" si="56"/>
        <v>0.63636363636363635</v>
      </c>
      <c r="O128" s="22"/>
    </row>
    <row r="129" spans="1:15" x14ac:dyDescent="0.35">
      <c r="A129" s="73"/>
      <c r="B129" s="73"/>
      <c r="C129" s="19" t="s">
        <v>142</v>
      </c>
      <c r="D129" s="19">
        <f>D128+7</f>
        <v>44997</v>
      </c>
      <c r="E129" s="42">
        <v>11</v>
      </c>
      <c r="F129" s="40">
        <v>3</v>
      </c>
      <c r="G129" s="40">
        <f t="shared" si="54"/>
        <v>8</v>
      </c>
      <c r="H129" s="40">
        <v>1</v>
      </c>
      <c r="I129" s="41">
        <f t="shared" si="58"/>
        <v>9</v>
      </c>
      <c r="J129" s="18">
        <v>3</v>
      </c>
      <c r="K129" s="18">
        <v>7</v>
      </c>
      <c r="L129" s="33">
        <v>1.4</v>
      </c>
      <c r="M129" s="34">
        <f t="shared" si="55"/>
        <v>0.72727272727272729</v>
      </c>
      <c r="N129" s="34">
        <f t="shared" si="56"/>
        <v>0.27272727272727271</v>
      </c>
      <c r="O129" s="22"/>
    </row>
    <row r="130" spans="1:15" x14ac:dyDescent="0.35">
      <c r="A130" s="73"/>
      <c r="B130" s="73"/>
      <c r="C130" s="19" t="s">
        <v>143</v>
      </c>
      <c r="D130" s="19">
        <f t="shared" ref="D130:D131" si="59">D129+7</f>
        <v>45004</v>
      </c>
      <c r="E130" s="42">
        <v>11</v>
      </c>
      <c r="F130" s="40">
        <v>6</v>
      </c>
      <c r="G130" s="40">
        <f t="shared" si="54"/>
        <v>5</v>
      </c>
      <c r="H130" s="40">
        <v>2</v>
      </c>
      <c r="I130" s="41">
        <f t="shared" si="58"/>
        <v>7</v>
      </c>
      <c r="J130" s="18">
        <v>1</v>
      </c>
      <c r="K130" s="18">
        <v>3</v>
      </c>
      <c r="L130" s="33">
        <v>1.5</v>
      </c>
      <c r="M130" s="34">
        <f t="shared" si="55"/>
        <v>0.45454545454545453</v>
      </c>
      <c r="N130" s="34">
        <f t="shared" si="56"/>
        <v>0.54545454545454541</v>
      </c>
      <c r="O130" s="22"/>
    </row>
    <row r="131" spans="1:15" ht="15" thickBot="1" x14ac:dyDescent="0.4">
      <c r="A131" s="73"/>
      <c r="B131" s="73"/>
      <c r="C131" s="20" t="s">
        <v>144</v>
      </c>
      <c r="D131" s="20">
        <f t="shared" si="59"/>
        <v>45011</v>
      </c>
      <c r="E131" s="42">
        <v>11</v>
      </c>
      <c r="F131" s="44">
        <v>7</v>
      </c>
      <c r="G131" s="40">
        <f t="shared" si="54"/>
        <v>4</v>
      </c>
      <c r="H131" s="44">
        <v>0</v>
      </c>
      <c r="I131" s="41">
        <f t="shared" si="58"/>
        <v>4</v>
      </c>
      <c r="J131" s="35">
        <v>2</v>
      </c>
      <c r="K131" s="35">
        <v>4</v>
      </c>
      <c r="L131" s="36">
        <v>0</v>
      </c>
      <c r="M131" s="37">
        <f>G131/E131</f>
        <v>0.36363636363636365</v>
      </c>
      <c r="N131" s="37">
        <f t="shared" si="56"/>
        <v>0.63636363636363635</v>
      </c>
      <c r="O131" s="22"/>
    </row>
    <row r="132" spans="1:15" ht="15.5" thickTop="1" thickBot="1" x14ac:dyDescent="0.4">
      <c r="A132" s="74"/>
      <c r="B132" s="74"/>
      <c r="C132" s="75" t="s">
        <v>148</v>
      </c>
      <c r="D132" s="76"/>
      <c r="E132" s="46">
        <f>SUM(E119:E131)/132</f>
        <v>1</v>
      </c>
      <c r="F132" s="47">
        <f>SUM(F119:F131)/132</f>
        <v>0.53787878787878785</v>
      </c>
      <c r="G132" s="47">
        <f>SUM(G119:G131)/132</f>
        <v>0.4621212121212121</v>
      </c>
      <c r="H132" s="47">
        <f>SUM(H119:H131)/132</f>
        <v>0.11363636363636363</v>
      </c>
      <c r="I132" s="48">
        <f>+G132+H132</f>
        <v>0.57575757575757569</v>
      </c>
      <c r="J132" s="49">
        <f>SUM(J119:J131)/147</f>
        <v>0.26530612244897961</v>
      </c>
      <c r="K132" s="49">
        <f>SUM(K119:K131)/147</f>
        <v>0.36054421768707484</v>
      </c>
      <c r="L132" s="53">
        <f>SUM(L119:L131)</f>
        <v>13.1</v>
      </c>
      <c r="M132" s="49">
        <f>SUM(M119:M131)/12</f>
        <v>0.4621212121212121</v>
      </c>
      <c r="N132" s="49">
        <f>SUM(N120:N131)/12</f>
        <v>0.53787878787878796</v>
      </c>
      <c r="O132" s="23"/>
    </row>
    <row r="133" spans="1:15" ht="15" thickTop="1" x14ac:dyDescent="0.35"/>
    <row r="134" spans="1:15" ht="19" thickBot="1" x14ac:dyDescent="0.5">
      <c r="C134" s="77" t="s">
        <v>160</v>
      </c>
      <c r="D134" s="77"/>
      <c r="E134" s="77"/>
      <c r="F134" s="77"/>
      <c r="G134" s="77"/>
      <c r="H134" s="77"/>
      <c r="I134" s="77"/>
      <c r="J134" s="77"/>
      <c r="K134" s="77"/>
      <c r="L134" s="77"/>
      <c r="M134" s="78"/>
      <c r="N134" s="78"/>
    </row>
    <row r="135" spans="1:15" ht="15.5" thickTop="1" thickBot="1" x14ac:dyDescent="0.4">
      <c r="C135" s="26" t="s">
        <v>158</v>
      </c>
      <c r="D135" s="26" t="s">
        <v>159</v>
      </c>
      <c r="E135" s="26" t="s">
        <v>117</v>
      </c>
      <c r="F135" s="27" t="s">
        <v>119</v>
      </c>
      <c r="G135" s="27" t="s">
        <v>118</v>
      </c>
      <c r="H135" s="27" t="s">
        <v>120</v>
      </c>
      <c r="I135" s="27" t="s">
        <v>145</v>
      </c>
      <c r="J135" s="28" t="s">
        <v>153</v>
      </c>
      <c r="K135" s="31" t="s">
        <v>154</v>
      </c>
      <c r="L135" s="31" t="s">
        <v>121</v>
      </c>
      <c r="M135" s="57"/>
    </row>
    <row r="136" spans="1:15" ht="15" thickTop="1" x14ac:dyDescent="0.35">
      <c r="E136" s="1">
        <v>91</v>
      </c>
      <c r="F136" s="55">
        <f>(F132+F116+F100+F84+F68+F52+F36+F20)/8</f>
        <v>0.37529104274348835</v>
      </c>
      <c r="G136" s="55">
        <f>(G132+G116+G100+G84+G68+G52+G36+G20)/8</f>
        <v>0.62470895725651154</v>
      </c>
      <c r="H136" s="55">
        <f>(H132+H116+H100+H84+H68+H52+H36+H20)/8</f>
        <v>0.16313936290159115</v>
      </c>
      <c r="I136" s="55">
        <f>G136+H136</f>
        <v>0.78784832015810269</v>
      </c>
      <c r="J136" s="55">
        <f>(J132+J116+J100+J84+J68+J52+J36+J20)/8</f>
        <v>0.57074681329843169</v>
      </c>
      <c r="K136" s="55">
        <f>(K132+K116+K100+K84+K68+K52+K36+K20)/8</f>
        <v>0.49712135924465445</v>
      </c>
      <c r="L136" s="56">
        <f>L132+L116+L100+L84+L68+L52+L36+L20</f>
        <v>766.84999999999991</v>
      </c>
      <c r="M136" s="55"/>
      <c r="N136" s="55"/>
    </row>
  </sheetData>
  <mergeCells count="30">
    <mergeCell ref="C36:D36"/>
    <mergeCell ref="A7:A20"/>
    <mergeCell ref="B7:B20"/>
    <mergeCell ref="C20:D20"/>
    <mergeCell ref="A1:O1"/>
    <mergeCell ref="A55:A68"/>
    <mergeCell ref="B55:B68"/>
    <mergeCell ref="C68:D68"/>
    <mergeCell ref="A71:A84"/>
    <mergeCell ref="B71:B84"/>
    <mergeCell ref="C84:D84"/>
    <mergeCell ref="A39:A52"/>
    <mergeCell ref="B39:B52"/>
    <mergeCell ref="C52:D52"/>
    <mergeCell ref="A2:O2"/>
    <mergeCell ref="A3:O3"/>
    <mergeCell ref="A4:O4"/>
    <mergeCell ref="A5:O5"/>
    <mergeCell ref="A23:A36"/>
    <mergeCell ref="B23:B36"/>
    <mergeCell ref="A119:A132"/>
    <mergeCell ref="B119:B132"/>
    <mergeCell ref="C132:D132"/>
    <mergeCell ref="C134:N134"/>
    <mergeCell ref="A87:A100"/>
    <mergeCell ref="B87:B100"/>
    <mergeCell ref="C100:D100"/>
    <mergeCell ref="A103:A116"/>
    <mergeCell ref="B103:B116"/>
    <mergeCell ref="C116:D116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Classes</vt:lpstr>
      <vt:lpstr>Relatório Geral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Emely Morellato</dc:creator>
  <cp:lastModifiedBy>Emely Morellato</cp:lastModifiedBy>
  <cp:lastPrinted>2023-03-22T13:29:44Z</cp:lastPrinted>
  <dcterms:created xsi:type="dcterms:W3CDTF">2023-03-22T11:29:12Z</dcterms:created>
  <dcterms:modified xsi:type="dcterms:W3CDTF">2023-03-28T18:51:11Z</dcterms:modified>
</cp:coreProperties>
</file>