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 activeTab="3"/>
  </bookViews>
  <sheets>
    <sheet name="Lifetime_tables" sheetId="1" r:id="rId1"/>
    <sheet name="RawData2" sheetId="12" r:id="rId2"/>
    <sheet name="RawData_Old" sheetId="5" r:id="rId3"/>
    <sheet name="RawData" sheetId="13" r:id="rId4"/>
    <sheet name="RawDataforSlim" sheetId="10" r:id="rId5"/>
    <sheet name="Feuille6" sheetId="6" r:id="rId6"/>
    <sheet name="Feuille8" sheetId="8" r:id="rId7"/>
    <sheet name="Fecundity" sheetId="4" r:id="rId8"/>
    <sheet name="Survival_fecundity_estimation" sheetId="2" r:id="rId9"/>
    <sheet name="AgeNe_output" sheetId="3" r:id="rId10"/>
    <sheet name="Feuille9" sheetId="9" r:id="rId11"/>
    <sheet name="Scabr" sheetId="11" r:id="rId12"/>
  </sheets>
  <definedNames>
    <definedName name="_xlnm._FilterDatabase" localSheetId="0" hidden="1">Lifetime_tables!$B$2:$AA$27</definedName>
  </definedNames>
  <calcPr calcId="144525"/>
</workbook>
</file>

<file path=xl/sharedStrings.xml><?xml version="1.0" encoding="utf-8"?>
<sst xmlns="http://schemas.openxmlformats.org/spreadsheetml/2006/main" count="1093" uniqueCount="282">
  <si>
    <t>Species</t>
  </si>
  <si>
    <t>Species_code</t>
  </si>
  <si>
    <t>Vernacular</t>
  </si>
  <si>
    <t>Reference</t>
  </si>
  <si>
    <t>Sexe</t>
  </si>
  <si>
    <t>Linf</t>
  </si>
  <si>
    <t>K</t>
  </si>
  <si>
    <t>t0</t>
  </si>
  <si>
    <t>α</t>
  </si>
  <si>
    <t>β</t>
  </si>
  <si>
    <t>Sex_Ratio (m/f))</t>
  </si>
  <si>
    <t>Age50</t>
  </si>
  <si>
    <t>L50</t>
  </si>
  <si>
    <t>Sex_inversion</t>
  </si>
  <si>
    <t>Age</t>
  </si>
  <si>
    <t>L_observed(cm)</t>
  </si>
  <si>
    <t>L_observedM(cm)</t>
  </si>
  <si>
    <t>L_observedF(cm)</t>
  </si>
  <si>
    <t>L_fromeq(cm)</t>
  </si>
  <si>
    <t>L_fromeqM(cm)</t>
  </si>
  <si>
    <t>L_fromeqF(cm)</t>
  </si>
  <si>
    <t>Sex_ratio</t>
  </si>
  <si>
    <t>Spondyliosoma cantharus</t>
  </si>
  <si>
    <t>Scant</t>
  </si>
  <si>
    <t>Dorade grise</t>
  </si>
  <si>
    <t>Pajuelo et al., 1999</t>
  </si>
  <si>
    <t>All</t>
  </si>
  <si>
    <t>M</t>
  </si>
  <si>
    <t xml:space="preserve">Sex-ratio is estimated from age-length distribution and length-sex ratio </t>
  </si>
  <si>
    <t>F</t>
  </si>
  <si>
    <t>Lorenzo Nespereira et al., 1997</t>
  </si>
  <si>
    <t>Dulcic et al., 1998</t>
  </si>
  <si>
    <t>Fecundity is total potential annual fecundity</t>
  </si>
  <si>
    <r>
      <rPr>
        <sz val="11"/>
        <color theme="1"/>
        <rFont val="Calibri"/>
        <charset val="134"/>
        <scheme val="minor"/>
      </rPr>
      <t>F=</t>
    </r>
    <r>
      <rPr>
        <sz val="11"/>
        <color theme="1"/>
        <rFont val="Times New Roman"/>
        <charset val="134"/>
      </rPr>
      <t>α</t>
    </r>
    <r>
      <rPr>
        <sz val="11"/>
        <color theme="1"/>
        <rFont val="Calibri"/>
        <charset val="134"/>
        <scheme val="minor"/>
      </rPr>
      <t>*L^(</t>
    </r>
    <r>
      <rPr>
        <sz val="11"/>
        <color theme="1"/>
        <rFont val="Arial"/>
        <charset val="134"/>
      </rPr>
      <t>β</t>
    </r>
    <r>
      <rPr>
        <sz val="11"/>
        <color theme="1"/>
        <rFont val="Calibri"/>
        <charset val="134"/>
        <scheme val="minor"/>
      </rPr>
      <t>)</t>
    </r>
  </si>
  <si>
    <t>Gonçalves, J.M.S., 2000</t>
  </si>
  <si>
    <t>between 2 and 3</t>
  </si>
  <si>
    <t>Fecundity is absolute fecundity in one batch</t>
  </si>
  <si>
    <t>Boughamou et al., 2015</t>
  </si>
  <si>
    <t>Abecasis et al., 2007</t>
  </si>
  <si>
    <t>0-13</t>
  </si>
  <si>
    <t>Hippocampus guttulatus</t>
  </si>
  <si>
    <t>Hgutt</t>
  </si>
  <si>
    <t>Hippocampe moucheté</t>
  </si>
  <si>
    <t>Curtis et al., 2006</t>
  </si>
  <si>
    <r>
      <rPr>
        <sz val="11"/>
        <color theme="1"/>
        <rFont val="Calibri"/>
        <charset val="134"/>
        <scheme val="minor"/>
      </rPr>
      <t>F=α*exp(L^</t>
    </r>
    <r>
      <rPr>
        <sz val="11"/>
        <color theme="1"/>
        <rFont val="Arial"/>
        <charset val="134"/>
      </rPr>
      <t>β</t>
    </r>
    <r>
      <rPr>
        <sz val="11"/>
        <color theme="1"/>
        <rFont val="Calibri"/>
        <charset val="134"/>
        <scheme val="minor"/>
      </rPr>
      <t>)</t>
    </r>
  </si>
  <si>
    <t>Merluccius merluccius</t>
  </si>
  <si>
    <t>Mmerl</t>
  </si>
  <si>
    <t>Merlu</t>
  </si>
  <si>
    <t>Pineiro et Sainza, 2003</t>
  </si>
  <si>
    <t>Murua et al., 1998</t>
  </si>
  <si>
    <t>Batch fecundity</t>
  </si>
  <si>
    <t>Spawning fraction</t>
  </si>
  <si>
    <t>3 months (90 days)</t>
  </si>
  <si>
    <t>Length of the reproductive period</t>
  </si>
  <si>
    <t>Number of batch</t>
  </si>
  <si>
    <t>Sardina pilchardus</t>
  </si>
  <si>
    <t>Spilc</t>
  </si>
  <si>
    <t>Sardine</t>
  </si>
  <si>
    <t>Alemany et al., 1993</t>
  </si>
  <si>
    <t>Amenzoui et al., 2006</t>
  </si>
  <si>
    <t>/-26 833</t>
  </si>
  <si>
    <t>Tsikliras et al, 2013</t>
  </si>
  <si>
    <t>Sinovcic et al., 1983</t>
  </si>
  <si>
    <r>
      <rPr>
        <sz val="11"/>
        <color theme="1"/>
        <rFont val="Calibri"/>
        <charset val="134"/>
        <scheme val="minor"/>
      </rPr>
      <t xml:space="preserve">Absolute F = </t>
    </r>
    <r>
      <rPr>
        <sz val="11"/>
        <color theme="1"/>
        <rFont val="Times New Roman"/>
        <charset val="134"/>
      </rPr>
      <t>α</t>
    </r>
    <r>
      <rPr>
        <sz val="11"/>
        <color theme="1"/>
        <rFont val="Calibri"/>
        <charset val="134"/>
        <scheme val="minor"/>
      </rPr>
      <t>*Age^(</t>
    </r>
    <r>
      <rPr>
        <sz val="11"/>
        <color theme="1"/>
        <rFont val="Arial"/>
        <charset val="134"/>
      </rPr>
      <t>β</t>
    </r>
    <r>
      <rPr>
        <sz val="11"/>
        <color theme="1"/>
        <rFont val="Calibri"/>
        <charset val="134"/>
        <scheme val="minor"/>
      </rPr>
      <t>)</t>
    </r>
  </si>
  <si>
    <t>Nunes et al., 2011</t>
  </si>
  <si>
    <t>Annual fecundity = 4.12 - 24.79 x 10^(4)</t>
  </si>
  <si>
    <t>Serranus cabrilla</t>
  </si>
  <si>
    <t>Scabr</t>
  </si>
  <si>
    <t>Serran chevrette</t>
  </si>
  <si>
    <t>Tserpes et al., 2001</t>
  </si>
  <si>
    <t>Ilhan et al., 2010</t>
  </si>
  <si>
    <t>Palacios Sargatal, 2017</t>
  </si>
  <si>
    <r>
      <rPr>
        <sz val="11"/>
        <color theme="1"/>
        <rFont val="Calibri"/>
        <charset val="134"/>
        <scheme val="minor"/>
      </rPr>
      <t xml:space="preserve">F = </t>
    </r>
    <r>
      <rPr>
        <sz val="11"/>
        <color theme="1"/>
        <rFont val="Times New Roman"/>
        <charset val="134"/>
      </rPr>
      <t>α</t>
    </r>
    <r>
      <rPr>
        <sz val="11"/>
        <color theme="1"/>
        <rFont val="Calibri"/>
        <charset val="134"/>
        <scheme val="minor"/>
      </rPr>
      <t>*exp(</t>
    </r>
    <r>
      <rPr>
        <sz val="11"/>
        <color theme="1"/>
        <rFont val="Arial"/>
        <charset val="134"/>
      </rPr>
      <t>β</t>
    </r>
    <r>
      <rPr>
        <sz val="11"/>
        <color theme="1"/>
        <rFont val="Calibri"/>
        <charset val="134"/>
        <scheme val="minor"/>
      </rPr>
      <t>*L)</t>
    </r>
  </si>
  <si>
    <t>Torcu-Koc et al., 2004</t>
  </si>
  <si>
    <t>0.5</t>
  </si>
  <si>
    <t>Mullus surmuletus</t>
  </si>
  <si>
    <t>Msurm</t>
  </si>
  <si>
    <t>Rouget</t>
  </si>
  <si>
    <t>Amin et al., 2016</t>
  </si>
  <si>
    <t>11-11.9</t>
  </si>
  <si>
    <t>Absolute fecundity in ovary</t>
  </si>
  <si>
    <t>Renones, et al., 1995</t>
  </si>
  <si>
    <t>Syngnathus typhle</t>
  </si>
  <si>
    <t>Styph</t>
  </si>
  <si>
    <t>Syngnathe</t>
  </si>
  <si>
    <t>Rispoli et Wilson, 2007</t>
  </si>
  <si>
    <r>
      <rPr>
        <sz val="11"/>
        <color theme="1"/>
        <rFont val="Calibri"/>
        <charset val="134"/>
        <scheme val="minor"/>
      </rPr>
      <t xml:space="preserve">F = </t>
    </r>
    <r>
      <rPr>
        <sz val="11"/>
        <color theme="1"/>
        <rFont val="Times New Roman"/>
        <charset val="134"/>
      </rPr>
      <t>α</t>
    </r>
    <r>
      <rPr>
        <sz val="11"/>
        <color theme="1"/>
        <rFont val="Calibri"/>
        <charset val="134"/>
        <scheme val="minor"/>
      </rPr>
      <t>*exp(</t>
    </r>
    <r>
      <rPr>
        <sz val="11"/>
        <color theme="1"/>
        <rFont val="Arial"/>
        <charset val="134"/>
      </rPr>
      <t>β</t>
    </r>
    <r>
      <rPr>
        <sz val="11"/>
        <color theme="1"/>
        <rFont val="Calibri"/>
        <charset val="134"/>
        <scheme val="minor"/>
      </rPr>
      <t>*x)</t>
    </r>
  </si>
  <si>
    <r>
      <rPr>
        <sz val="11"/>
        <color theme="1"/>
        <rFont val="Calibri"/>
        <charset val="134"/>
        <scheme val="minor"/>
      </rPr>
      <t>F=α*L</t>
    </r>
    <r>
      <rPr>
        <sz val="11"/>
        <color theme="1"/>
        <rFont val="Arial"/>
        <charset val="134"/>
      </rPr>
      <t>β</t>
    </r>
  </si>
  <si>
    <t>Svensson et al., 1988</t>
  </si>
  <si>
    <t>Only 1 year old and 2 year old length of S typhle was tell but no difference of length was detected between age in Berglund et al., 2017</t>
  </si>
  <si>
    <t>Fishbase</t>
  </si>
  <si>
    <t>Careful, t0 was not written so I choose t0 = -0.5 which gave consistent results of the length of 1 year olf S.typhle comparing with Svensson</t>
  </si>
  <si>
    <t>Coryphoblennius galerita</t>
  </si>
  <si>
    <t>Cgale</t>
  </si>
  <si>
    <t>Blennie coiffée</t>
  </si>
  <si>
    <t>Milton, 1983</t>
  </si>
  <si>
    <t>Calculated from this data</t>
  </si>
  <si>
    <t>Carrasson et al., 2003</t>
  </si>
  <si>
    <t>F=α+β*L</t>
  </si>
  <si>
    <t>Data from Aidablennius sphynx (blennius with same habitat, same size, sexual dimorphism between male and females and male guarding the eggs in a nest until hatching)</t>
  </si>
  <si>
    <t>Lithognathus mormyrus</t>
  </si>
  <si>
    <t>Lmorm</t>
  </si>
  <si>
    <t>Marbré</t>
  </si>
  <si>
    <t>Monteiro et al., 2010</t>
  </si>
  <si>
    <t>1-2 years</t>
  </si>
  <si>
    <t>Kallianiotis et al.? 2005</t>
  </si>
  <si>
    <t>Turkmen et al., 2003</t>
  </si>
  <si>
    <t>Ali et al., 2016</t>
  </si>
  <si>
    <t>Calculated from data</t>
  </si>
  <si>
    <t>Coris julis</t>
  </si>
  <si>
    <t>Cjuli</t>
  </si>
  <si>
    <t>Girelle</t>
  </si>
  <si>
    <t>Skeljo, 2012</t>
  </si>
  <si>
    <t>Sarda sarda</t>
  </si>
  <si>
    <t>Ssard</t>
  </si>
  <si>
    <t>Bonite</t>
  </si>
  <si>
    <t>Orsi Relini, L., 2004</t>
  </si>
  <si>
    <t>F=α*L^(β)</t>
  </si>
  <si>
    <t>0+</t>
  </si>
  <si>
    <t>Lophius budegassa</t>
  </si>
  <si>
    <t>Lbude</t>
  </si>
  <si>
    <t>Baudroie rousse</t>
  </si>
  <si>
    <t>Colmenero et al., 2012</t>
  </si>
  <si>
    <r>
      <rPr>
        <sz val="11"/>
        <color theme="1"/>
        <rFont val="Calibri"/>
        <charset val="134"/>
        <scheme val="minor"/>
      </rPr>
      <t>F=</t>
    </r>
    <r>
      <rPr>
        <sz val="11"/>
        <color theme="1"/>
        <rFont val="Times New Roman"/>
        <charset val="134"/>
      </rPr>
      <t>α</t>
    </r>
    <r>
      <rPr>
        <sz val="11"/>
        <color theme="1"/>
        <rFont val="Calibri"/>
        <charset val="134"/>
        <scheme val="minor"/>
      </rPr>
      <t>+</t>
    </r>
    <r>
      <rPr>
        <sz val="11"/>
        <color theme="1"/>
        <rFont val="Arial"/>
        <charset val="134"/>
      </rPr>
      <t>β</t>
    </r>
    <r>
      <rPr>
        <sz val="11"/>
        <color theme="1"/>
        <rFont val="Calibri"/>
        <charset val="134"/>
        <scheme val="minor"/>
      </rPr>
      <t>*L</t>
    </r>
  </si>
  <si>
    <t>Landa et al., 2001</t>
  </si>
  <si>
    <t>Landa et al., 1998</t>
  </si>
  <si>
    <t>Symphodus cinereus</t>
  </si>
  <si>
    <t>Scine</t>
  </si>
  <si>
    <t>Crénilabre cendré</t>
  </si>
  <si>
    <t>Ouannes-Gorbel et al., 2007</t>
  </si>
  <si>
    <t>Quignard, 1966 et Bach, 1985</t>
  </si>
  <si>
    <t>Quignard et Kara, 2019</t>
  </si>
  <si>
    <r>
      <rPr>
        <sz val="11"/>
        <color rgb="FFFF0000"/>
        <rFont val="Calibri"/>
        <charset val="134"/>
        <scheme val="minor"/>
      </rPr>
      <t>F=</t>
    </r>
    <r>
      <rPr>
        <sz val="11"/>
        <color rgb="FFFF0000"/>
        <rFont val="Times New Roman"/>
        <charset val="134"/>
      </rPr>
      <t>α</t>
    </r>
    <r>
      <rPr>
        <sz val="11"/>
        <color rgb="FFFF0000"/>
        <rFont val="Calibri"/>
        <charset val="134"/>
        <scheme val="minor"/>
      </rPr>
      <t>*exp(</t>
    </r>
    <r>
      <rPr>
        <sz val="11"/>
        <color rgb="FFFF0000"/>
        <rFont val="Arial"/>
        <charset val="134"/>
      </rPr>
      <t>β</t>
    </r>
    <r>
      <rPr>
        <sz val="11"/>
        <color rgb="FFFF0000"/>
        <rFont val="Calibri"/>
        <charset val="134"/>
        <scheme val="minor"/>
      </rPr>
      <t>)</t>
    </r>
  </si>
  <si>
    <t>Beware the equations were constructed bases on 3 points from Quinard et Kara</t>
  </si>
  <si>
    <t>Pagellus erythrinus</t>
  </si>
  <si>
    <t>Peryt</t>
  </si>
  <si>
    <t>Pageot</t>
  </si>
  <si>
    <t>Papaconstantinou et al., 1986</t>
  </si>
  <si>
    <r>
      <rPr>
        <sz val="11"/>
        <color theme="1"/>
        <rFont val="Calibri"/>
        <charset val="134"/>
        <scheme val="minor"/>
      </rPr>
      <t xml:space="preserve">F= </t>
    </r>
    <r>
      <rPr>
        <sz val="11"/>
        <color theme="1"/>
        <rFont val="Times New Roman"/>
        <charset val="134"/>
      </rPr>
      <t>α</t>
    </r>
    <r>
      <rPr>
        <sz val="11"/>
        <color theme="1"/>
        <rFont val="Calibri"/>
        <charset val="134"/>
        <scheme val="minor"/>
      </rPr>
      <t xml:space="preserve"> * L^(</t>
    </r>
    <r>
      <rPr>
        <sz val="11"/>
        <color theme="1"/>
        <rFont val="Arial"/>
        <charset val="134"/>
      </rPr>
      <t>β</t>
    </r>
    <r>
      <rPr>
        <sz val="11"/>
        <color theme="1"/>
        <rFont val="Calibri"/>
        <charset val="134"/>
        <scheme val="minor"/>
      </rPr>
      <t>)</t>
    </r>
  </si>
  <si>
    <t>average fecundity = 91 500 eggs/female</t>
  </si>
  <si>
    <t>between 2 and 3 years</t>
  </si>
  <si>
    <t>15-16 cm</t>
  </si>
  <si>
    <r>
      <rPr>
        <sz val="11"/>
        <color theme="1"/>
        <rFont val="Calibri"/>
        <charset val="134"/>
        <scheme val="minor"/>
      </rPr>
      <t xml:space="preserve">F= </t>
    </r>
    <r>
      <rPr>
        <sz val="11"/>
        <color theme="1"/>
        <rFont val="Times New Roman"/>
        <charset val="134"/>
      </rPr>
      <t>α</t>
    </r>
    <r>
      <rPr>
        <sz val="11"/>
        <color theme="1"/>
        <rFont val="Calibri"/>
        <charset val="134"/>
        <scheme val="minor"/>
      </rPr>
      <t xml:space="preserve"> * A^(</t>
    </r>
    <r>
      <rPr>
        <sz val="11"/>
        <color theme="1"/>
        <rFont val="Arial"/>
        <charset val="134"/>
      </rPr>
      <t>β</t>
    </r>
    <r>
      <rPr>
        <sz val="11"/>
        <color theme="1"/>
        <rFont val="Calibri"/>
        <charset val="134"/>
        <scheme val="minor"/>
      </rPr>
      <t>)</t>
    </r>
  </si>
  <si>
    <t>Coelho et al., 2010</t>
  </si>
  <si>
    <t>Yapici et al., 2019</t>
  </si>
  <si>
    <t>Pajuelo et al., 1998</t>
  </si>
  <si>
    <t>Diplodus puntazzo</t>
  </si>
  <si>
    <t>Dpunt</t>
  </si>
  <si>
    <t>Sar à museau pointu</t>
  </si>
  <si>
    <t>Kraljevic et al., 2007</t>
  </si>
  <si>
    <t>Adriatic</t>
  </si>
  <si>
    <t>Dominguez-Seoane et al., 2006</t>
  </si>
  <si>
    <t>Canary</t>
  </si>
  <si>
    <t>Mouine et al., 2011</t>
  </si>
  <si>
    <t>Pajuelo et al., 2008</t>
  </si>
  <si>
    <t>2 years</t>
  </si>
  <si>
    <t>66% female</t>
  </si>
  <si>
    <t>Taieb et al., 2013</t>
  </si>
  <si>
    <t>Data from diplodus vulgaris</t>
  </si>
  <si>
    <t>Dicentrarchus labrax</t>
  </si>
  <si>
    <t>Dlabr</t>
  </si>
  <si>
    <t>Bar</t>
  </si>
  <si>
    <t>Kara, 1997</t>
  </si>
  <si>
    <t>87x10^(-5)</t>
  </si>
  <si>
    <t>1 seule ponte par an</t>
  </si>
  <si>
    <t>Cambié et al., 2015</t>
  </si>
  <si>
    <t>4-5 years</t>
  </si>
  <si>
    <t>Campillo et al., 1993</t>
  </si>
  <si>
    <t>Wassef, El emary, 1989</t>
  </si>
  <si>
    <t>2+</t>
  </si>
  <si>
    <t>4+</t>
  </si>
  <si>
    <t>Latin</t>
  </si>
  <si>
    <t>Length_ref</t>
  </si>
  <si>
    <t>Fecundity_ref</t>
  </si>
  <si>
    <t>AgeNe_model</t>
  </si>
  <si>
    <t>Fecundity_length_relationship</t>
  </si>
  <si>
    <t>Max_age</t>
  </si>
  <si>
    <t>Max_age_F</t>
  </si>
  <si>
    <t>Max_age_M</t>
  </si>
  <si>
    <t>N</t>
  </si>
  <si>
    <t>Initial_SexRatio</t>
  </si>
  <si>
    <t>First_sexe</t>
  </si>
  <si>
    <t>Length_F</t>
  </si>
  <si>
    <t>Length_M</t>
  </si>
  <si>
    <t>PF_F</t>
  </si>
  <si>
    <t>PF_M</t>
  </si>
  <si>
    <t>Alpha</t>
  </si>
  <si>
    <t>Beta</t>
  </si>
  <si>
    <t>Linf_F</t>
  </si>
  <si>
    <t>Linf_M</t>
  </si>
  <si>
    <t>K_F</t>
  </si>
  <si>
    <t>K_M</t>
  </si>
  <si>
    <t>Maturity_M</t>
  </si>
  <si>
    <t>Maturity_F</t>
  </si>
  <si>
    <t>SexRatio</t>
  </si>
  <si>
    <t>Replicate</t>
  </si>
  <si>
    <t>TwoSex</t>
  </si>
  <si>
    <t>Power</t>
  </si>
  <si>
    <t>Exponential</t>
  </si>
  <si>
    <t>NA</t>
  </si>
  <si>
    <t>Bar commun</t>
  </si>
  <si>
    <t>Rouget barbé</t>
  </si>
  <si>
    <t>SexChange</t>
  </si>
  <si>
    <t>Pageot commun</t>
  </si>
  <si>
    <t>Linear</t>
  </si>
  <si>
    <t>Alemany, 1993</t>
  </si>
  <si>
    <t>Bouhali, 2015</t>
  </si>
  <si>
    <t>Curtis, 2006</t>
  </si>
  <si>
    <t>Pineiro, 2003</t>
  </si>
  <si>
    <t>Biagi, 1995</t>
  </si>
  <si>
    <t>Ilhan, 2010</t>
  </si>
  <si>
    <t>Wassaf el amary</t>
  </si>
  <si>
    <t>male</t>
  </si>
  <si>
    <t>female</t>
  </si>
  <si>
    <t>for sensbility test</t>
  </si>
  <si>
    <t>Length</t>
  </si>
  <si>
    <t>t0_F</t>
  </si>
  <si>
    <t>t0_M</t>
  </si>
  <si>
    <t>Maturity</t>
  </si>
  <si>
    <t>Garcia-Rodriguez et al., 2005</t>
  </si>
  <si>
    <t>Surv</t>
  </si>
  <si>
    <t>Mort</t>
  </si>
  <si>
    <t>Fec</t>
  </si>
  <si>
    <t>Fec_rela</t>
  </si>
  <si>
    <t>alpha</t>
  </si>
  <si>
    <t>beta</t>
  </si>
  <si>
    <t>Puissance</t>
  </si>
  <si>
    <t>L50_M</t>
  </si>
  <si>
    <t>L50_F</t>
  </si>
  <si>
    <t>Fecundity at sexual maturity</t>
  </si>
  <si>
    <t>Fecundity at sexual maturity_M (10^(3))</t>
  </si>
  <si>
    <t>Fecundity at sexual maturity_F (10^(3))</t>
  </si>
  <si>
    <t>Fecundity at Linf (10^(3))</t>
  </si>
  <si>
    <t>Fecundity at Linf_M (10^(3))</t>
  </si>
  <si>
    <t>Fecundity at Linf_F (10^(3))</t>
  </si>
  <si>
    <t>Definition of fecundity</t>
  </si>
  <si>
    <t>Absolute fecundity = number of mature oocytes spawned by a female in a single spawning (Ovary weight * densite of mature oocytes)</t>
  </si>
  <si>
    <t>Potential annual fecundity = total number of developing oocytes potentially capable of being released in the current spawning season</t>
  </si>
  <si>
    <t>Batch fecundity = number of oocytes released per spawning</t>
  </si>
  <si>
    <t>Potential annual fecundity = batch fecundity * number of batch per reproductive season</t>
  </si>
  <si>
    <t>Biagi et al., 1995</t>
  </si>
  <si>
    <t>Absolute fecundity = number of mature oovytes in a female</t>
  </si>
  <si>
    <t>Bouhali et al., 2015</t>
  </si>
  <si>
    <t>Absolute fecundity = Number of eggs in subsample x Gonad weight/Weight of subsample</t>
  </si>
  <si>
    <t xml:space="preserve">Absolute fecundity = number of eggs per ovary </t>
  </si>
  <si>
    <t xml:space="preserve">Absolute fecundity </t>
  </si>
  <si>
    <t>Number of oocytes in the mature ovary</t>
  </si>
  <si>
    <t>Absolute fecundity</t>
  </si>
  <si>
    <t>Absolute fecundity (data from Diplodus vulgaris)</t>
  </si>
  <si>
    <t>Number of juveniles per brood</t>
  </si>
  <si>
    <t>Realized annual fecundity (number of juveniles per brood * mean number of brood)</t>
  </si>
  <si>
    <t>Nombre total d'ovocytes vitéllogéniques et matures</t>
  </si>
  <si>
    <t>Number of fertilized eggs carried by for each male pouch</t>
  </si>
  <si>
    <t>Number of fertilized eggs carried by for each female pouch</t>
  </si>
  <si>
    <t>Number of eggs per breeding season in male = number of fertilized eggs in malex number of spawning per breeding season</t>
  </si>
  <si>
    <t>Gurkan et al., 2015</t>
  </si>
  <si>
    <t>Number of eggs per breeding season in female = number of fertilized eggs in female x number of spawning per breeding season</t>
  </si>
  <si>
    <t>Batch fecundity = total number of mature eggs produced in a signle spawning batch by an individual female</t>
  </si>
  <si>
    <t>Absolute fecundity (data from Aidablennius sphynx)</t>
  </si>
  <si>
    <t>Carrasson, Bau, 2003</t>
  </si>
  <si>
    <t>L</t>
  </si>
  <si>
    <t>m(x)</t>
  </si>
  <si>
    <t>s(x)</t>
  </si>
  <si>
    <t>s(x) old</t>
  </si>
  <si>
    <t>b(x) (^)</t>
  </si>
  <si>
    <t>b(x) - exp</t>
  </si>
  <si>
    <t>b*L</t>
  </si>
  <si>
    <r>
      <rPr>
        <sz val="11"/>
        <color theme="1"/>
        <rFont val="Times New Roman"/>
        <charset val="134"/>
      </rPr>
      <t>α</t>
    </r>
    <r>
      <rPr>
        <sz val="11"/>
        <color theme="1"/>
        <rFont val="Calibri"/>
        <charset val="134"/>
        <scheme val="minor"/>
      </rPr>
      <t>*Age^(</t>
    </r>
    <r>
      <rPr>
        <sz val="11"/>
        <color theme="1"/>
        <rFont val="Arial"/>
        <charset val="134"/>
      </rPr>
      <t>β</t>
    </r>
    <r>
      <rPr>
        <sz val="11"/>
        <color theme="1"/>
        <rFont val="Calibri"/>
        <charset val="134"/>
        <scheme val="minor"/>
      </rPr>
      <t>)</t>
    </r>
  </si>
  <si>
    <t>G</t>
  </si>
  <si>
    <t>Vk</t>
  </si>
  <si>
    <t>Ne/N</t>
  </si>
  <si>
    <t>Ne/Adult(N)</t>
  </si>
  <si>
    <t>Med_Atl</t>
  </si>
  <si>
    <t>Location</t>
  </si>
  <si>
    <t>Tserpes et al., 2000</t>
  </si>
  <si>
    <t>Med</t>
  </si>
  <si>
    <t>Crete</t>
  </si>
  <si>
    <t>Torku Koc, 2004</t>
  </si>
  <si>
    <t>Turkey</t>
  </si>
  <si>
    <t>Gordo et al., 2016</t>
  </si>
  <si>
    <t>Atl</t>
  </si>
  <si>
    <t>Portugal</t>
  </si>
</sst>
</file>

<file path=xl/styles.xml><?xml version="1.0" encoding="utf-8"?>
<styleSheet xmlns="http://schemas.openxmlformats.org/spreadsheetml/2006/main">
  <numFmts count="7">
    <numFmt numFmtId="176" formatCode="0.000_ "/>
    <numFmt numFmtId="177" formatCode="_ * #,##0_ ;_ * \-#,##0_ ;_ * &quot;-&quot;_ ;_ @_ "/>
    <numFmt numFmtId="178" formatCode="_ * #,##0.00_ ;_ * \-#,##0.00_ ;_ * &quot;-&quot;??_ ;_ @_ "/>
    <numFmt numFmtId="179" formatCode="0_ "/>
    <numFmt numFmtId="180" formatCode="0.00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Times New Roman"/>
      <charset val="134"/>
    </font>
    <font>
      <sz val="10"/>
      <name val="Lucida Console"/>
      <charset val="134"/>
    </font>
    <font>
      <sz val="10"/>
      <name val="Arial"/>
      <charset val="134"/>
    </font>
    <font>
      <sz val="11"/>
      <color theme="1"/>
      <name val="Arial"/>
      <charset val="134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0"/>
      <scheme val="minor"/>
    </font>
    <font>
      <b/>
      <sz val="11"/>
      <color theme="1"/>
      <name val="Times New Roman"/>
      <charset val="134"/>
    </font>
    <font>
      <b/>
      <sz val="11"/>
      <color theme="1"/>
      <name val="Arial"/>
      <charset val="134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Times New Roman"/>
      <charset val="134"/>
    </font>
    <font>
      <sz val="11"/>
      <color rgb="FFFF0000"/>
      <name val="Arial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0" fillId="13" borderId="5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14" borderId="5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0" borderId="55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60" applyNumberFormat="0" applyFill="0" applyAlignment="0" applyProtection="0">
      <alignment vertical="center"/>
    </xf>
    <xf numFmtId="0" fontId="25" fillId="0" borderId="60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8" fillId="0" borderId="61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4" fillId="19" borderId="57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14" borderId="58" applyNumberFormat="0" applyAlignment="0" applyProtection="0">
      <alignment vertical="center"/>
    </xf>
    <xf numFmtId="0" fontId="12" fillId="10" borderId="54" applyNumberFormat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</cellStyleXfs>
  <cellXfs count="27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2" xfId="12" applyBorder="1" applyAlignment="1">
      <alignment horizontal="center" vertical="center"/>
    </xf>
    <xf numFmtId="0" fontId="1" fillId="0" borderId="3" xfId="12" applyBorder="1" applyAlignment="1">
      <alignment horizontal="center" vertical="center"/>
    </xf>
    <xf numFmtId="0" fontId="1" fillId="0" borderId="4" xfId="12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80" fontId="0" fillId="0" borderId="1" xfId="0" applyNumberFormat="1" applyFill="1" applyBorder="1" applyAlignment="1">
      <alignment horizontal="center" vertical="center"/>
    </xf>
    <xf numFmtId="180" fontId="0" fillId="6" borderId="1" xfId="0" applyNumberFormat="1" applyFill="1" applyBorder="1" applyAlignment="1">
      <alignment horizontal="center" vertical="center"/>
    </xf>
    <xf numFmtId="179" fontId="0" fillId="0" borderId="1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80" fontId="0" fillId="0" borderId="6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0" xfId="0" applyFo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180" fontId="0" fillId="0" borderId="7" xfId="0" applyNumberFormat="1" applyBorder="1" applyAlignment="1">
      <alignment horizontal="center" vertical="center"/>
    </xf>
    <xf numFmtId="180" fontId="0" fillId="0" borderId="8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80" fontId="0" fillId="0" borderId="0" xfId="0" applyNumberFormat="1" applyAlignment="1">
      <alignment horizontal="center" vertical="center"/>
    </xf>
    <xf numFmtId="180" fontId="0" fillId="0" borderId="6" xfId="0" applyNumberFormat="1" applyBorder="1" applyAlignment="1">
      <alignment horizontal="center" vertical="center"/>
    </xf>
    <xf numFmtId="0" fontId="1" fillId="0" borderId="0" xfId="12" applyAlignment="1">
      <alignment horizontal="center" vertical="center"/>
    </xf>
    <xf numFmtId="0" fontId="1" fillId="2" borderId="9" xfId="12" applyFill="1" applyBorder="1" applyAlignment="1">
      <alignment vertical="center"/>
    </xf>
    <xf numFmtId="0" fontId="1" fillId="0" borderId="0" xfId="12" applyFill="1" applyBorder="1" applyAlignment="1">
      <alignment vertical="center"/>
    </xf>
    <xf numFmtId="0" fontId="0" fillId="0" borderId="9" xfId="0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0" borderId="3" xfId="0" applyBorder="1">
      <alignment vertical="center"/>
    </xf>
    <xf numFmtId="180" fontId="0" fillId="0" borderId="3" xfId="0" applyNumberFormat="1" applyBorder="1">
      <alignment vertical="center"/>
    </xf>
    <xf numFmtId="180" fontId="0" fillId="0" borderId="0" xfId="0" applyNumberFormat="1">
      <alignment vertical="center"/>
    </xf>
    <xf numFmtId="0" fontId="0" fillId="3" borderId="10" xfId="0" applyFill="1" applyBorder="1" applyAlignment="1">
      <alignment horizontal="center" vertical="center"/>
    </xf>
    <xf numFmtId="0" fontId="0" fillId="0" borderId="11" xfId="0" applyBorder="1">
      <alignment vertical="center"/>
    </xf>
    <xf numFmtId="180" fontId="0" fillId="0" borderId="11" xfId="0" applyNumberFormat="1" applyBorder="1">
      <alignment vertical="center"/>
    </xf>
    <xf numFmtId="0" fontId="0" fillId="0" borderId="8" xfId="0" applyBorder="1">
      <alignment vertical="center"/>
    </xf>
    <xf numFmtId="180" fontId="0" fillId="0" borderId="8" xfId="0" applyNumberFormat="1" applyBorder="1">
      <alignment vertical="center"/>
    </xf>
    <xf numFmtId="0" fontId="0" fillId="3" borderId="9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80" fontId="0" fillId="0" borderId="9" xfId="0" applyNumberFormat="1" applyFill="1" applyBorder="1" applyAlignment="1">
      <alignment horizontal="center" vertical="center"/>
    </xf>
    <xf numFmtId="180" fontId="0" fillId="0" borderId="9" xfId="0" applyNumberFormat="1" applyBorder="1" applyAlignment="1">
      <alignment horizontal="center" vertical="center"/>
    </xf>
    <xf numFmtId="180" fontId="0" fillId="0" borderId="0" xfId="0" applyNumberFormat="1" applyBorder="1">
      <alignment vertical="center"/>
    </xf>
    <xf numFmtId="0" fontId="0" fillId="3" borderId="1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180" fontId="0" fillId="3" borderId="16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176" fontId="0" fillId="0" borderId="4" xfId="0" applyNumberFormat="1" applyFill="1" applyBorder="1" applyAlignment="1">
      <alignment horizontal="center" vertical="center"/>
    </xf>
    <xf numFmtId="176" fontId="0" fillId="0" borderId="13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80" fontId="0" fillId="0" borderId="4" xfId="0" applyNumberFormat="1" applyFill="1" applyBorder="1" applyAlignment="1">
      <alignment horizontal="center" vertical="center"/>
    </xf>
    <xf numFmtId="180" fontId="0" fillId="0" borderId="13" xfId="0" applyNumberForma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180" fontId="0" fillId="0" borderId="0" xfId="0" applyNumberForma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1" fillId="2" borderId="12" xfId="12" applyFill="1" applyBorder="1" applyAlignment="1">
      <alignment horizontal="center" vertical="center"/>
    </xf>
    <xf numFmtId="0" fontId="8" fillId="2" borderId="12" xfId="12" applyFont="1" applyFill="1" applyBorder="1" applyAlignment="1">
      <alignment horizontal="center" vertical="center"/>
    </xf>
    <xf numFmtId="0" fontId="8" fillId="3" borderId="12" xfId="12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" fillId="2" borderId="1" xfId="12" applyFill="1" applyBorder="1" applyAlignment="1">
      <alignment horizontal="center" vertical="center"/>
    </xf>
    <xf numFmtId="0" fontId="8" fillId="2" borderId="1" xfId="12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" fillId="2" borderId="5" xfId="12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1" fillId="2" borderId="15" xfId="12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7" fillId="2" borderId="23" xfId="0" applyFont="1" applyFill="1" applyBorder="1" applyAlignment="1">
      <alignment horizontal="center" vertical="center"/>
    </xf>
    <xf numFmtId="0" fontId="1" fillId="2" borderId="23" xfId="12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7" borderId="5" xfId="0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0" fillId="2" borderId="23" xfId="0" applyFill="1" applyBorder="1" applyAlignment="1">
      <alignment vertical="center"/>
    </xf>
    <xf numFmtId="0" fontId="0" fillId="7" borderId="23" xfId="0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2" borderId="10" xfId="12" applyFill="1" applyBorder="1" applyAlignment="1">
      <alignment horizontal="center" vertical="center"/>
    </xf>
    <xf numFmtId="0" fontId="8" fillId="2" borderId="10" xfId="12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8" fillId="7" borderId="12" xfId="12" applyFon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8" fillId="7" borderId="1" xfId="12" applyFon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16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1" fillId="2" borderId="1" xfId="12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1" fillId="2" borderId="9" xfId="12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35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37" xfId="0" applyFill="1" applyBorder="1" applyAlignment="1">
      <alignment horizontal="center" vertical="center"/>
    </xf>
    <xf numFmtId="0" fontId="0" fillId="7" borderId="38" xfId="0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7" borderId="40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7" borderId="41" xfId="0" applyFill="1" applyBorder="1" applyAlignment="1">
      <alignment horizontal="center" vertical="center"/>
    </xf>
    <xf numFmtId="0" fontId="0" fillId="7" borderId="42" xfId="0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0" fillId="7" borderId="0" xfId="0" applyFill="1" applyBorder="1" applyAlignment="1">
      <alignment vertical="center"/>
    </xf>
    <xf numFmtId="0" fontId="0" fillId="7" borderId="13" xfId="0" applyFill="1" applyBorder="1" applyAlignment="1">
      <alignment vertical="center"/>
    </xf>
    <xf numFmtId="0" fontId="0" fillId="7" borderId="43" xfId="0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0" fillId="7" borderId="45" xfId="0" applyFill="1" applyBorder="1" applyAlignment="1">
      <alignment horizontal="center" vertical="center"/>
    </xf>
    <xf numFmtId="0" fontId="0" fillId="7" borderId="46" xfId="0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0" fillId="7" borderId="47" xfId="0" applyFill="1" applyBorder="1" applyAlignment="1">
      <alignment horizontal="center" vertical="center"/>
    </xf>
    <xf numFmtId="0" fontId="6" fillId="0" borderId="48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0" fillId="7" borderId="48" xfId="0" applyFill="1" applyBorder="1" applyAlignment="1">
      <alignment horizontal="center" vertical="center"/>
    </xf>
    <xf numFmtId="0" fontId="0" fillId="7" borderId="49" xfId="0" applyFill="1" applyBorder="1" applyAlignment="1">
      <alignment horizontal="center" vertical="center"/>
    </xf>
    <xf numFmtId="0" fontId="0" fillId="7" borderId="19" xfId="0" applyFill="1" applyBorder="1" applyAlignment="1">
      <alignment vertical="center"/>
    </xf>
    <xf numFmtId="0" fontId="0" fillId="7" borderId="48" xfId="0" applyFill="1" applyBorder="1" applyAlignment="1">
      <alignment vertical="center"/>
    </xf>
    <xf numFmtId="0" fontId="0" fillId="7" borderId="41" xfId="0" applyFill="1" applyBorder="1" applyAlignment="1">
      <alignment vertical="center"/>
    </xf>
    <xf numFmtId="0" fontId="0" fillId="7" borderId="50" xfId="0" applyFill="1" applyBorder="1" applyAlignment="1">
      <alignment horizontal="center" vertical="center"/>
    </xf>
    <xf numFmtId="0" fontId="0" fillId="7" borderId="51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7" borderId="42" xfId="0" applyFill="1" applyBorder="1" applyAlignment="1">
      <alignment vertical="center"/>
    </xf>
    <xf numFmtId="0" fontId="6" fillId="4" borderId="41" xfId="0" applyFont="1" applyFill="1" applyBorder="1" applyAlignment="1">
      <alignment horizontal="center" vertical="center"/>
    </xf>
    <xf numFmtId="0" fontId="6" fillId="7" borderId="41" xfId="0" applyFont="1" applyFill="1" applyBorder="1" applyAlignment="1">
      <alignment horizontal="center" vertical="center"/>
    </xf>
    <xf numFmtId="0" fontId="0" fillId="7" borderId="52" xfId="0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6" fillId="7" borderId="49" xfId="0" applyFont="1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7" borderId="50" xfId="0" applyFont="1" applyFill="1" applyBorder="1" applyAlignment="1">
      <alignment horizontal="center" vertical="center"/>
    </xf>
    <xf numFmtId="0" fontId="6" fillId="7" borderId="51" xfId="0" applyFont="1" applyFill="1" applyBorder="1" applyAlignment="1">
      <alignment horizontal="center" vertical="center"/>
    </xf>
    <xf numFmtId="16" fontId="0" fillId="3" borderId="10" xfId="0" applyNumberFormat="1" applyFill="1" applyBorder="1" applyAlignment="1">
      <alignment horizontal="center" vertical="center"/>
    </xf>
    <xf numFmtId="0" fontId="0" fillId="7" borderId="7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0" fillId="7" borderId="46" xfId="0" applyFill="1" applyBorder="1" applyAlignment="1">
      <alignment vertical="center"/>
    </xf>
    <xf numFmtId="0" fontId="6" fillId="7" borderId="53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7" borderId="36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16" fontId="0" fillId="2" borderId="15" xfId="0" applyNumberForma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6" fillId="7" borderId="50" xfId="0" applyFont="1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" fontId="0" fillId="3" borderId="1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0" fillId="7" borderId="14" xfId="0" applyFill="1" applyBorder="1" applyAlignment="1">
      <alignment vertical="center"/>
    </xf>
  </cellXfs>
  <cellStyles count="49">
    <cellStyle name="Normal" xfId="0" builtinId="0"/>
    <cellStyle name="Note" xfId="1" builtinId="10"/>
    <cellStyle name="Lien hypertexte visité" xfId="2" builtinId="9"/>
    <cellStyle name="Virgule" xfId="3" builtinId="3"/>
    <cellStyle name="60 % - Accent6" xfId="4" builtinId="52"/>
    <cellStyle name="Calcul" xfId="5" builtinId="22"/>
    <cellStyle name="Titre" xfId="6" builtinId="15"/>
    <cellStyle name="Monétaire [0]" xfId="7" builtinId="7"/>
    <cellStyle name="Monétaire" xfId="8" builtinId="4"/>
    <cellStyle name="Milliers [0]" xfId="9" builtinId="6"/>
    <cellStyle name="Cellule liée" xfId="10" builtinId="24"/>
    <cellStyle name="Pourcentage" xfId="11" builtinId="5"/>
    <cellStyle name="Lien hypertexte" xfId="12" builtinId="8"/>
    <cellStyle name="Avertissement" xfId="13" builtinId="11"/>
    <cellStyle name="CTexte explicatif" xfId="14" builtinId="53"/>
    <cellStyle name="Titre 1" xfId="15" builtinId="16"/>
    <cellStyle name="Titre 2" xfId="16" builtinId="17"/>
    <cellStyle name="Accent1" xfId="17" builtinId="29"/>
    <cellStyle name="Titre 3" xfId="18" builtinId="18"/>
    <cellStyle name="Accent2" xfId="19" builtinId="33"/>
    <cellStyle name="Titre 4" xfId="20" builtinId="19"/>
    <cellStyle name="Neutre" xfId="21" builtinId="28"/>
    <cellStyle name="Entrée" xfId="22" builtinId="20"/>
    <cellStyle name="40 % - Accent2" xfId="23" builtinId="35"/>
    <cellStyle name="Sortie" xfId="24" builtinId="21"/>
    <cellStyle name="Vérification de cellule" xfId="25" builtinId="23"/>
    <cellStyle name="Total" xfId="26" builtinId="25"/>
    <cellStyle name="Accent4" xfId="27" builtinId="41"/>
    <cellStyle name="Satisfaisant" xfId="28" builtinId="26"/>
    <cellStyle name="Insatisfaisant" xfId="29" builtinId="27"/>
    <cellStyle name="20 % - Accent1" xfId="30" builtinId="30"/>
    <cellStyle name="40 % - Accent1" xfId="31" builtinId="31"/>
    <cellStyle name="60 % - Accent1" xfId="32" builtinId="32"/>
    <cellStyle name="20 % - Accent2" xfId="33" builtinId="34"/>
    <cellStyle name="60 % - Accent2" xfId="34" builtinId="36"/>
    <cellStyle name="Accent3" xfId="35" builtinId="37"/>
    <cellStyle name="20 % - Accent3" xfId="36" builtinId="38"/>
    <cellStyle name="40 % - Accent3" xfId="37" builtinId="39"/>
    <cellStyle name="60 % - Accent3" xfId="38" builtinId="40"/>
    <cellStyle name="20 % - Accent4" xfId="39" builtinId="42"/>
    <cellStyle name="40 % - Accent4" xfId="40" builtinId="43"/>
    <cellStyle name="60 % - Accent4" xfId="41" builtinId="44"/>
    <cellStyle name="Accent5" xfId="42" builtinId="45"/>
    <cellStyle name="20 % - Accent5" xfId="43" builtinId="46"/>
    <cellStyle name="40 % - Accent5" xfId="44" builtinId="47"/>
    <cellStyle name="60 % - Accent5" xfId="45" builtinId="48"/>
    <cellStyle name="Accent6" xfId="46" builtinId="49"/>
    <cellStyle name="20 % - Accent6" xfId="47" builtinId="50"/>
    <cellStyle name="40 % - Accent6" xfId="48" builtin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eader.elsevier.com/reader/sd/pii/S016578360000237X?token=6B9C0D06E151A989370FE02F5D476C1C37F250B7A5BB7AF0EC1B9239E1B1C2AD30EE2493E3A806C3E3F7FD396D4953D4" TargetMode="External"/><Relationship Id="rId8" Type="http://schemas.openxmlformats.org/officeDocument/2006/relationships/hyperlink" Target="http://scimar.icm.csic.es/scimar/pdf/57/sm57n2229.pdf" TargetMode="External"/><Relationship Id="rId7" Type="http://schemas.openxmlformats.org/officeDocument/2006/relationships/hyperlink" Target="http://calcofi.org/~calcofi/publications/calcofireports/v39/Vol_39_Murua_etal.pdf" TargetMode="External"/><Relationship Id="rId6" Type="http://schemas.openxmlformats.org/officeDocument/2006/relationships/hyperlink" Target="https://academic.oup.com/icesjms/article/60/5/1086/766268" TargetMode="External"/><Relationship Id="rId5" Type="http://schemas.openxmlformats.org/officeDocument/2006/relationships/hyperlink" Target="https://onlinelibrary.wiley.com/doi/epdf/10.1111/j.0022-1112.2006.00952.x" TargetMode="External"/><Relationship Id="rId48" Type="http://schemas.openxmlformats.org/officeDocument/2006/relationships/hyperlink" Target="https://reader.elsevier.com/reader/sd/pii/S0165783607002123?token=14833A687CDBDC66EF7F2393A70927A514701A059EEB3D28F03FA66EDD5390039DE98F07EB463FD015E6E2DEA15DE449" TargetMode="External"/><Relationship Id="rId47" Type="http://schemas.openxmlformats.org/officeDocument/2006/relationships/hyperlink" Target="https://onlinelibrary.wiley.com/doi/epdf/10.1111/jai.12714" TargetMode="External"/><Relationship Id="rId46" Type="http://schemas.openxmlformats.org/officeDocument/2006/relationships/hyperlink" Target="http://scientiamarina.revistas.csic.es/index.php/scientiamarina/article/view/513/527" TargetMode="External"/><Relationship Id="rId45" Type="http://schemas.openxmlformats.org/officeDocument/2006/relationships/hyperlink" Target="https://www.researchgate.net/profile/Aymen_Taieb/publication/263887871_Study_of_fecundity_for_Diplodus_vulgaris_in_Gulf_of_Gabes/links/55005f810cf2d61f820d6dfb/Study-of-fecundity-for-Diplodus-vulgaris-in-Gulf-of-Gabes.pdf" TargetMode="External"/><Relationship Id="rId44" Type="http://schemas.openxmlformats.org/officeDocument/2006/relationships/hyperlink" Target="https://onlinelibrary.wiley.com/doi/full/10.1111/j.1439-0426.2007.01010.x" TargetMode="External"/><Relationship Id="rId43" Type="http://schemas.openxmlformats.org/officeDocument/2006/relationships/hyperlink" Target="https://www.cambridge.org/core/journals/journal-of-the-marine-biological-association-of-the-united-kingdom/article/reproductive-biology-of-four-diplodus-species-diplodus-vulgaris-d-annularis-d-sargus-sargus-and-d-puntazzo-sparidae-in-the-gulf-of-tunis-cen" TargetMode="External"/><Relationship Id="rId42" Type="http://schemas.openxmlformats.org/officeDocument/2006/relationships/hyperlink" Target="https://www.sciencedirect.com/science/article/pii/S0165783606002852" TargetMode="External"/><Relationship Id="rId41" Type="http://schemas.openxmlformats.org/officeDocument/2006/relationships/hyperlink" Target="https://www.researchgate.net/publication/266369389_Age_and_growth_of_sharpsnout_seabream_Diplodus_puntazzo_Cetti_1777_in_the_eastern_Adriatic_Sea" TargetMode="External"/><Relationship Id="rId40" Type="http://schemas.openxmlformats.org/officeDocument/2006/relationships/hyperlink" Target="http://sfi-cybium.fr/sites/default/files/pdfs-cybium/07-Wassef%5B134%5D327-345.pdf" TargetMode="External"/><Relationship Id="rId4" Type="http://schemas.openxmlformats.org/officeDocument/2006/relationships/hyperlink" Target="https://sapientia.ualg.pt/bitstream/10400.1/8838/1/2000_Goncalves_ScientiaMarina.pdf" TargetMode="External"/><Relationship Id="rId39" Type="http://schemas.openxmlformats.org/officeDocument/2006/relationships/hyperlink" Target="https://archimer.ifremer.fr/doc/00393/50468/51203.pdf" TargetMode="External"/><Relationship Id="rId38" Type="http://schemas.openxmlformats.org/officeDocument/2006/relationships/hyperlink" Target="http://fisheries-conservation.bangor.ac.uk/wales/documents/56.pdf" TargetMode="External"/><Relationship Id="rId37" Type="http://schemas.openxmlformats.org/officeDocument/2006/relationships/hyperlink" Target="http://www.vliz.be/en/imis?module=ref&amp;refid=66387&amp;printversion=1&amp;dropIMIStitle=1" TargetMode="External"/><Relationship Id="rId36" Type="http://schemas.openxmlformats.org/officeDocument/2006/relationships/hyperlink" Target="https://www.sciencedirect.com/science/article/pii/S0165783698001106" TargetMode="External"/><Relationship Id="rId35" Type="http://schemas.openxmlformats.org/officeDocument/2006/relationships/hyperlink" Target="https://www.cambridge.org/core/services/aop-cambridge-core/content/view/3AB55C8CD462A7381E162BFA2BAF20DA/S002531540200526Xa.pdf/https://www.google.fr/search?sxsrf=ACYBGNTSnpmUfGSwR8AFz-zg4eA6ml9k_Q%3A1573680765567&amp;source=hp&amp;ei=fXbMXdKrIPHKgwe6oY_ACg&amp;q.pdf" TargetMode="External"/><Relationship Id="rId34" Type="http://schemas.openxmlformats.org/officeDocument/2006/relationships/hyperlink" Target="https://www.researchgate.net/publication/237086884_Life_history_of_the_common_pandora_Pagellus_erythrinus_Linnaeus_1758_Actinopterygii_Sparidae_from_southern_Portugal?enrichId=rgreq-a8690a5e506fd26b3ef8b3492c1169ad-XXX&amp;enrichSource=Y292ZXJQYWdlOzIzNzA4Njg" TargetMode="External"/><Relationship Id="rId33" Type="http://schemas.openxmlformats.org/officeDocument/2006/relationships/hyperlink" Target="https://www.researchgate.net/publication/259192262_The_fecundity_of_hake_Merluccius_merluccius_L_and_red_pandora_Pagellus_erythrinus_L_in_the_Greek_seas" TargetMode="External"/><Relationship Id="rId32" Type="http://schemas.openxmlformats.org/officeDocument/2006/relationships/hyperlink" Target="https://books.google.fr/books?id=E61qDwAAQBAJ&amp;pg=PA315&amp;lpg=PA315&amp;dq=Age+et+croissance+de+Symphodus+(crenilabrus)+cinereus+(Bonnaterre,+1788)+des+cotes+de+la+region+du+Golfe+de+Gabes+(Tunisie)&amp;source=bl&amp;ots=2OG3nTj5wg&amp;sig=ACfU3U1THXYpRBGB5rTzJ0jqMiJS5Q-GLQ" TargetMode="External"/><Relationship Id="rId31" Type="http://schemas.openxmlformats.org/officeDocument/2006/relationships/hyperlink" Target="http://ciesm.org/online/archives/abstracts/pdf/38/CIESM_Congress_2007_Istanbul_article_0562.pdf" TargetMode="External"/><Relationship Id="rId30" Type="http://schemas.openxmlformats.org/officeDocument/2006/relationships/hyperlink" Target="http://www.ices.dk/sites/pub/CM%20Doccuments/1998/O/O2198.pdf" TargetMode="External"/><Relationship Id="rId3" Type="http://schemas.openxmlformats.org/officeDocument/2006/relationships/hyperlink" Target="https://www.researchgate.net/publication/292219203_On_the_fecundity_of_the_Black_Sea_bream_Spondyliosoma_cantharus_L_from_the_Adriatic_Sea_Croatian_coast" TargetMode="External"/><Relationship Id="rId29" Type="http://schemas.openxmlformats.org/officeDocument/2006/relationships/hyperlink" Target="https://www.researchgate.net/publication/222000584_Growth_of_anglerfish_Lophius_piscatorius_and_L_budegassa_in_Atlantic_Iberian_waters" TargetMode="External"/><Relationship Id="rId28" Type="http://schemas.openxmlformats.org/officeDocument/2006/relationships/hyperlink" Target="http://aquaticcommons.org/14534/" TargetMode="External"/><Relationship Id="rId27" Type="http://schemas.openxmlformats.org/officeDocument/2006/relationships/hyperlink" Target="https://www.researchgate.net/publication/237626958_BIOLOGY_OF_ATLANTIC_BONITO_SARDA_SARDA_BLOCH_1793_IN_THE_WESTERN_AND_CENTRAL_MEDITERRANEAN_A_SUMMARY_CONCERNING_A_POSSIBLE_STOCK_UNIT" TargetMode="External"/><Relationship Id="rId26" Type="http://schemas.openxmlformats.org/officeDocument/2006/relationships/hyperlink" Target="https://dr.nsk.hr/islandora/object/morest%3A12" TargetMode="External"/><Relationship Id="rId25" Type="http://schemas.openxmlformats.org/officeDocument/2006/relationships/hyperlink" Target="http://www.davidpublisher.com/Public/uploads/Contribute/5796cb73a53dc.pdf" TargetMode="External"/><Relationship Id="rId24" Type="http://schemas.openxmlformats.org/officeDocument/2006/relationships/hyperlink" Target="http://journals.tubitak.gov.tr/zoology/issues/zoo-03-27-4/zoo-27-4-8-0205-6.pdf" TargetMode="External"/><Relationship Id="rId23" Type="http://schemas.openxmlformats.org/officeDocument/2006/relationships/hyperlink" Target="http://scientiamarina.revistas.csic.es/index.php/scientiamarina/article/view/268" TargetMode="External"/><Relationship Id="rId22" Type="http://schemas.openxmlformats.org/officeDocument/2006/relationships/hyperlink" Target="https://www.tandfonline.com/doi/abs/10.1080/17451000903039731" TargetMode="External"/><Relationship Id="rId21" Type="http://schemas.openxmlformats.org/officeDocument/2006/relationships/hyperlink" Target="https://www.cambridge.org/core/services/aop-cambridge-core/content/view/447D2FDA2EF2E1DA9526C18CC23D51B7/S0025315400049912a.pdf/biology_of_littoral_blenniid_fishes_on_the_coast_of_southwest_england.pdf" TargetMode="External"/><Relationship Id="rId20" Type="http://schemas.openxmlformats.org/officeDocument/2006/relationships/hyperlink" Target="https://www.jstor.org/stable/5102?seq=1#page_scan_tab_contents" TargetMode="External"/><Relationship Id="rId2" Type="http://schemas.openxmlformats.org/officeDocument/2006/relationships/hyperlink" Target="http://www.revistas.ieo.es/index.php/boletin_ieo/article/view/347/342" TargetMode="External"/><Relationship Id="rId19" Type="http://schemas.openxmlformats.org/officeDocument/2006/relationships/hyperlink" Target="https://onlinelibrary.wiley.com/doi/epdf/10.1111/j.1420-9101.2007.01470.x" TargetMode="External"/><Relationship Id="rId18" Type="http://schemas.openxmlformats.org/officeDocument/2006/relationships/hyperlink" Target="https://link.springer.com/content/pdf/10.1007%2FBF00349219.pdf" TargetMode="External"/><Relationship Id="rId17" Type="http://schemas.openxmlformats.org/officeDocument/2006/relationships/hyperlink" Target="http://staff.psu.edu.eg/sites/default/files/fmadkour/files/reproductive_biology_mullus.pdf" TargetMode="External"/><Relationship Id="rId16" Type="http://schemas.openxmlformats.org/officeDocument/2006/relationships/hyperlink" Target="https://www.redalyc.org/pdf/480/48021256005.pdf" TargetMode="External"/><Relationship Id="rId15" Type="http://schemas.openxmlformats.org/officeDocument/2006/relationships/hyperlink" Target="http://ciesm.org/online/archives/abstracts/pdf/28/CIESM_Congress_1982_Cannes_article_0193.pdf" TargetMode="External"/><Relationship Id="rId14" Type="http://schemas.openxmlformats.org/officeDocument/2006/relationships/hyperlink" Target="https://www.researchgate.net/publication/236021019_Growth_and_reproduction_of_European_sardine_Sardina_pilchardus_Pisces_Clupeidae_in_northeastern_Mediterranean" TargetMode="External"/><Relationship Id="rId13" Type="http://schemas.openxmlformats.org/officeDocument/2006/relationships/hyperlink" Target="https://reader.elsevier.com/reader/sd/pii/S1631069106002009?token=738CFA5AB02A686997F8E6DE797CA29882D2832E3B2051D1531A5A7C5335C304E8246A4F06A97755707B3567AA2D457C" TargetMode="External"/><Relationship Id="rId12" Type="http://schemas.openxmlformats.org/officeDocument/2006/relationships/hyperlink" Target="https://www.researchgate.net/profile/Hatice_Torcu_Koc2/publication/297369113_Age_growth_and_mortality_of_the_comber_Serranus_cabrilla_Serranidae_in_the_Edremit_Bay_NW_Aegean_Sea_Turkey/links/58e60cd70f7e9b5622f7bb6e/Age-growth-and-mortality-of-the-comber-" TargetMode="External"/><Relationship Id="rId11" Type="http://schemas.openxmlformats.org/officeDocument/2006/relationships/hyperlink" Target="https://search.proquest.com/openview/15707b82fd9ed916c9fa491701c9cd8f/1?pq-origsite=gscholar&amp;cbl=75762" TargetMode="External"/><Relationship Id="rId10" Type="http://schemas.openxmlformats.org/officeDocument/2006/relationships/hyperlink" Target="https://dugi-doc.udg.edu/bitstream/handle/10256/14415/PalaciosSargatal.Nina.pdf?sequence=1&amp;isAllowed=y" TargetMode="External"/><Relationship Id="rId1" Type="http://schemas.openxmlformats.org/officeDocument/2006/relationships/hyperlink" Target="https://link.springer.com/content/pdf/10.1023%2FA%3A1007515301745.pdf" TargetMode="External"/></Relationships>
</file>

<file path=xl/worksheets/_rels/sheet8.xml.rels><?xml version="1.0" encoding="UTF-8" standalone="yes"?>
<Relationships xmlns="http://schemas.openxmlformats.org/package/2006/relationships"><Relationship Id="rId5" Type="http://schemas.openxmlformats.org/officeDocument/2006/relationships/hyperlink" Target="http://scientiamarina.revistas.csic.es/index.php/scientiamarina/article/view/513/527" TargetMode="External"/><Relationship Id="rId4" Type="http://schemas.openxmlformats.org/officeDocument/2006/relationships/hyperlink" Target="http://www.faunajournal.com/archives/2015/vol2issue4/PartA/2-3-11.1.pdf" TargetMode="External"/><Relationship Id="rId3" Type="http://schemas.openxmlformats.org/officeDocument/2006/relationships/hyperlink" Target="https://www.researchgate.net/profile/Rachid_Amara/publication/277003617_Reproduction_et_maturation_des_gonades_de_Sardina_pilchardus_dans_le_golfe_d'Annaba_Nord-Est_algerien/links/55a6e13d08aeb4e8e646c7b9.pdf" TargetMode="External"/><Relationship Id="rId2" Type="http://schemas.openxmlformats.org/officeDocument/2006/relationships/hyperlink" Target="https://dugi-doc.udg.edu/bitstream/handle/10256/14415/PalaciosSargatal.Nina.pdf?sequence=1&amp;isAllowed=y" TargetMode="External"/><Relationship Id="rId1" Type="http://schemas.openxmlformats.org/officeDocument/2006/relationships/hyperlink" Target="http://om.ciheam.org/article.php?IDPDF=956054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51"/>
  <sheetViews>
    <sheetView zoomScale="70" zoomScaleNormal="70" workbookViewId="0">
      <pane ySplit="2" topLeftCell="A303" activePane="bottomLeft" state="frozen"/>
      <selection/>
      <selection pane="bottomLeft" activeCell="H336" sqref="H336"/>
    </sheetView>
  </sheetViews>
  <sheetFormatPr defaultColWidth="9.14285714285714" defaultRowHeight="15"/>
  <cols>
    <col min="1" max="1" width="1.83809523809524" style="6" customWidth="1"/>
    <col min="2" max="2" width="25.8571428571429" style="6" customWidth="1"/>
    <col min="3" max="3" width="14" style="6" customWidth="1"/>
    <col min="4" max="4" width="23.7142857142857" style="6" customWidth="1"/>
    <col min="5" max="5" width="31" style="6" customWidth="1"/>
    <col min="6" max="6" width="5.85714285714286" style="6" customWidth="1"/>
    <col min="7" max="7" width="6.14285714285714" style="6" customWidth="1"/>
    <col min="8" max="8" width="6.57142857142857" style="6" customWidth="1"/>
    <col min="9" max="9" width="14.8571428571429" style="6" customWidth="1"/>
    <col min="10" max="10" width="10.2857142857143" style="6" customWidth="1"/>
    <col min="11" max="11" width="19" style="6" customWidth="1"/>
    <col min="12" max="12" width="40.7142857142857" style="6" customWidth="1"/>
    <col min="13" max="13" width="22.7142857142857" style="6" customWidth="1"/>
    <col min="14" max="14" width="12.1428571428571" style="6" customWidth="1"/>
    <col min="15" max="15" width="14.4285714285714" style="6" customWidth="1"/>
    <col min="16" max="16" width="5" style="6" customWidth="1"/>
    <col min="17" max="17" width="16.4285714285714" style="6" customWidth="1"/>
    <col min="18" max="18" width="18.2857142857143" style="6" customWidth="1"/>
    <col min="19" max="19" width="16.4285714285714" style="6" customWidth="1"/>
    <col min="20" max="20" width="14.4285714285714" style="6" customWidth="1"/>
    <col min="21" max="21" width="16.4285714285714" style="6" customWidth="1"/>
    <col min="22" max="22" width="15.5714285714286" style="6" customWidth="1"/>
    <col min="23" max="25" width="14.1428571428571" style="6" customWidth="1"/>
    <col min="26" max="36" width="15.2857142857143" style="6" customWidth="1"/>
    <col min="37" max="46" width="12.2857142857143" style="6" customWidth="1"/>
    <col min="47" max="57" width="13.4285714285714" style="6" customWidth="1"/>
    <col min="58" max="58" width="10.1428571428571" style="6" customWidth="1"/>
    <col min="59" max="16384" width="9.14285714285714" style="6"/>
  </cols>
  <sheetData>
    <row r="1" ht="9" customHeight="1" spans="2:23"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</row>
    <row r="2" s="100" customFormat="1" customHeight="1" spans="1:24">
      <c r="A2" s="101"/>
      <c r="B2" s="102" t="s">
        <v>0</v>
      </c>
      <c r="C2" s="103" t="s">
        <v>1</v>
      </c>
      <c r="D2" s="103" t="s">
        <v>2</v>
      </c>
      <c r="E2" s="103" t="s">
        <v>3</v>
      </c>
      <c r="F2" s="103" t="s">
        <v>4</v>
      </c>
      <c r="G2" s="103" t="s">
        <v>5</v>
      </c>
      <c r="H2" s="103" t="s">
        <v>6</v>
      </c>
      <c r="I2" s="103" t="s">
        <v>7</v>
      </c>
      <c r="J2" s="135" t="s">
        <v>8</v>
      </c>
      <c r="K2" s="136" t="s">
        <v>9</v>
      </c>
      <c r="L2" s="103" t="s">
        <v>10</v>
      </c>
      <c r="M2" s="103" t="s">
        <v>11</v>
      </c>
      <c r="N2" s="103" t="s">
        <v>12</v>
      </c>
      <c r="O2" s="103" t="s">
        <v>13</v>
      </c>
      <c r="P2" s="103" t="s">
        <v>14</v>
      </c>
      <c r="Q2" s="103" t="s">
        <v>15</v>
      </c>
      <c r="R2" s="103" t="s">
        <v>16</v>
      </c>
      <c r="S2" s="103" t="s">
        <v>17</v>
      </c>
      <c r="T2" s="103" t="s">
        <v>18</v>
      </c>
      <c r="U2" s="103" t="s">
        <v>19</v>
      </c>
      <c r="V2" s="103" t="s">
        <v>20</v>
      </c>
      <c r="W2" s="151" t="s">
        <v>21</v>
      </c>
      <c r="X2" s="152"/>
    </row>
    <row r="3" ht="15.75" spans="2:24">
      <c r="B3" s="102" t="s">
        <v>22</v>
      </c>
      <c r="C3" s="104" t="s">
        <v>23</v>
      </c>
      <c r="D3" s="104" t="s">
        <v>24</v>
      </c>
      <c r="E3" s="105" t="s">
        <v>25</v>
      </c>
      <c r="F3" s="106" t="s">
        <v>26</v>
      </c>
      <c r="G3" s="107">
        <v>43.35</v>
      </c>
      <c r="H3" s="107">
        <v>0.24</v>
      </c>
      <c r="I3" s="107">
        <v>-0.11</v>
      </c>
      <c r="J3" s="137"/>
      <c r="K3" s="137"/>
      <c r="L3" s="59">
        <v>0.46</v>
      </c>
      <c r="M3" s="138"/>
      <c r="N3" s="138"/>
      <c r="O3" s="138"/>
      <c r="P3" s="139">
        <v>0</v>
      </c>
      <c r="Q3" s="59">
        <v>8.9</v>
      </c>
      <c r="R3" s="138"/>
      <c r="S3" s="138"/>
      <c r="T3" s="138"/>
      <c r="U3" s="138"/>
      <c r="V3" s="138"/>
      <c r="W3" s="153"/>
      <c r="X3" s="37"/>
    </row>
    <row r="4" spans="2:26">
      <c r="B4" s="108"/>
      <c r="C4" s="109"/>
      <c r="D4" s="109"/>
      <c r="E4" s="110"/>
      <c r="F4" s="7" t="s">
        <v>27</v>
      </c>
      <c r="G4" s="4">
        <v>45.89</v>
      </c>
      <c r="H4" s="4">
        <v>0.2</v>
      </c>
      <c r="I4" s="4">
        <v>-0.78</v>
      </c>
      <c r="J4" s="140"/>
      <c r="K4" s="140"/>
      <c r="L4" s="20"/>
      <c r="M4" s="4">
        <v>3</v>
      </c>
      <c r="N4" s="4">
        <v>22.7</v>
      </c>
      <c r="O4" s="4"/>
      <c r="P4" s="7">
        <v>1</v>
      </c>
      <c r="Q4" s="4">
        <v>10.6</v>
      </c>
      <c r="R4" s="20"/>
      <c r="S4" s="20"/>
      <c r="T4" s="4">
        <v>10.14</v>
      </c>
      <c r="U4" s="4">
        <v>13.75</v>
      </c>
      <c r="V4" s="4">
        <v>11.56</v>
      </c>
      <c r="W4" s="70">
        <v>0</v>
      </c>
      <c r="X4" s="37"/>
      <c r="Y4" s="164" t="s">
        <v>28</v>
      </c>
      <c r="Z4" s="164"/>
    </row>
    <row r="5" spans="2:26">
      <c r="B5" s="108"/>
      <c r="C5" s="109"/>
      <c r="D5" s="109"/>
      <c r="E5" s="110"/>
      <c r="F5" s="7" t="s">
        <v>29</v>
      </c>
      <c r="G5" s="4">
        <v>41.92</v>
      </c>
      <c r="H5" s="4">
        <v>0.25</v>
      </c>
      <c r="I5" s="4">
        <v>-0.29</v>
      </c>
      <c r="J5" s="140"/>
      <c r="K5" s="140"/>
      <c r="L5" s="20"/>
      <c r="M5" s="4">
        <v>2</v>
      </c>
      <c r="N5" s="4">
        <v>17.3</v>
      </c>
      <c r="O5" s="4"/>
      <c r="P5" s="7">
        <v>2</v>
      </c>
      <c r="Q5" s="4">
        <v>17.3</v>
      </c>
      <c r="R5" s="20"/>
      <c r="S5" s="20"/>
      <c r="T5" s="4">
        <v>17.22</v>
      </c>
      <c r="U5" s="4">
        <v>19.57</v>
      </c>
      <c r="V5" s="4">
        <v>18.27</v>
      </c>
      <c r="W5" s="70">
        <v>0</v>
      </c>
      <c r="X5" s="37"/>
      <c r="Y5" s="164"/>
      <c r="Z5" s="164"/>
    </row>
    <row r="6" spans="2:26">
      <c r="B6" s="108"/>
      <c r="C6" s="109"/>
      <c r="D6" s="109"/>
      <c r="E6" s="110"/>
      <c r="F6" s="99"/>
      <c r="G6" s="99"/>
      <c r="H6" s="99"/>
      <c r="I6" s="99"/>
      <c r="J6" s="99"/>
      <c r="K6" s="99"/>
      <c r="L6" s="99"/>
      <c r="M6" s="99"/>
      <c r="N6" s="99"/>
      <c r="O6" s="99"/>
      <c r="P6" s="7">
        <v>3</v>
      </c>
      <c r="Q6" s="4">
        <v>23.5</v>
      </c>
      <c r="R6" s="20"/>
      <c r="S6" s="20"/>
      <c r="T6" s="4">
        <v>22.8</v>
      </c>
      <c r="U6" s="4">
        <v>24.34</v>
      </c>
      <c r="V6" s="4">
        <v>23.5</v>
      </c>
      <c r="W6" s="70">
        <f>18*100/(40+8+18)</f>
        <v>27.2727272727273</v>
      </c>
      <c r="X6" s="37"/>
      <c r="Y6" s="164"/>
      <c r="Z6" s="164"/>
    </row>
    <row r="7" spans="2:26">
      <c r="B7" s="108"/>
      <c r="C7" s="109"/>
      <c r="D7" s="109"/>
      <c r="E7" s="110"/>
      <c r="F7" s="99"/>
      <c r="G7" s="99"/>
      <c r="H7" s="99"/>
      <c r="I7" s="99"/>
      <c r="J7" s="99"/>
      <c r="K7" s="99"/>
      <c r="L7" s="99"/>
      <c r="M7" s="99"/>
      <c r="N7" s="99"/>
      <c r="O7" s="99"/>
      <c r="P7" s="7">
        <v>4</v>
      </c>
      <c r="Q7" s="4">
        <v>27.9</v>
      </c>
      <c r="R7" s="20"/>
      <c r="S7" s="20"/>
      <c r="T7" s="4">
        <v>27.18</v>
      </c>
      <c r="U7" s="4">
        <v>28.25</v>
      </c>
      <c r="V7" s="4">
        <v>27.58</v>
      </c>
      <c r="W7" s="70">
        <f>36*100/(20+9+36)</f>
        <v>55.3846153846154</v>
      </c>
      <c r="X7" s="37"/>
      <c r="Y7" s="164"/>
      <c r="Z7" s="164"/>
    </row>
    <row r="8" spans="2:26">
      <c r="B8" s="108"/>
      <c r="C8" s="109"/>
      <c r="D8" s="109"/>
      <c r="E8" s="110"/>
      <c r="F8" s="99"/>
      <c r="G8" s="99"/>
      <c r="H8" s="99"/>
      <c r="I8" s="99"/>
      <c r="J8" s="99"/>
      <c r="K8" s="99"/>
      <c r="L8" s="99"/>
      <c r="M8" s="99"/>
      <c r="N8" s="99"/>
      <c r="O8" s="99"/>
      <c r="P8" s="7">
        <v>5</v>
      </c>
      <c r="Q8" s="4">
        <v>31.4</v>
      </c>
      <c r="R8" s="20"/>
      <c r="S8" s="20"/>
      <c r="T8" s="4">
        <v>30.63</v>
      </c>
      <c r="U8" s="4">
        <v>31.45</v>
      </c>
      <c r="V8" s="4">
        <v>30.75</v>
      </c>
      <c r="W8" s="70">
        <f>33*100/(18+8+33)</f>
        <v>55.9322033898305</v>
      </c>
      <c r="X8" s="37"/>
      <c r="Y8" s="164"/>
      <c r="Z8" s="164"/>
    </row>
    <row r="9" spans="2:26">
      <c r="B9" s="108"/>
      <c r="C9" s="109"/>
      <c r="D9" s="109"/>
      <c r="E9" s="110"/>
      <c r="F9" s="99"/>
      <c r="G9" s="99"/>
      <c r="H9" s="99"/>
      <c r="I9" s="99"/>
      <c r="J9" s="99"/>
      <c r="K9" s="99"/>
      <c r="L9" s="99"/>
      <c r="M9" s="99"/>
      <c r="N9" s="99"/>
      <c r="O9" s="99"/>
      <c r="P9" s="7">
        <v>6</v>
      </c>
      <c r="Q9" s="4">
        <v>34.5</v>
      </c>
      <c r="R9" s="20"/>
      <c r="S9" s="20"/>
      <c r="T9" s="4">
        <v>33.35</v>
      </c>
      <c r="U9" s="4">
        <v>34.06</v>
      </c>
      <c r="V9" s="4">
        <v>33.22</v>
      </c>
      <c r="W9" s="70">
        <f>24*100/(12+24)</f>
        <v>66.6666666666667</v>
      </c>
      <c r="X9" s="37"/>
      <c r="Y9" s="164"/>
      <c r="Z9" s="164"/>
    </row>
    <row r="10" spans="2:26">
      <c r="B10" s="108"/>
      <c r="C10" s="109"/>
      <c r="D10" s="109"/>
      <c r="E10" s="110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7">
        <v>7</v>
      </c>
      <c r="Q10" s="4">
        <v>36.5</v>
      </c>
      <c r="R10" s="20"/>
      <c r="S10" s="20"/>
      <c r="T10" s="4">
        <v>35.48</v>
      </c>
      <c r="U10" s="4">
        <v>36.21</v>
      </c>
      <c r="V10" s="4">
        <v>35.14</v>
      </c>
      <c r="W10" s="70">
        <f>27*100/(14+27)</f>
        <v>65.8536585365854</v>
      </c>
      <c r="X10" s="37"/>
      <c r="Y10" s="164"/>
      <c r="Z10" s="164"/>
    </row>
    <row r="11" spans="2:26">
      <c r="B11" s="108"/>
      <c r="C11" s="109"/>
      <c r="D11" s="109"/>
      <c r="E11" s="110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7">
        <v>8</v>
      </c>
      <c r="Q11" s="4">
        <v>38.2</v>
      </c>
      <c r="R11" s="20"/>
      <c r="S11" s="20"/>
      <c r="T11" s="4">
        <v>37.16</v>
      </c>
      <c r="U11" s="4">
        <v>37.96</v>
      </c>
      <c r="V11" s="4">
        <v>36.64</v>
      </c>
      <c r="W11" s="70">
        <f>24*100/(11+24)</f>
        <v>68.5714285714286</v>
      </c>
      <c r="X11" s="37"/>
      <c r="Y11" s="164"/>
      <c r="Z11" s="164"/>
    </row>
    <row r="12" spans="2:26">
      <c r="B12" s="108"/>
      <c r="C12" s="109"/>
      <c r="D12" s="109"/>
      <c r="E12" s="110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7">
        <v>9</v>
      </c>
      <c r="Q12" s="4">
        <v>38.9</v>
      </c>
      <c r="R12" s="20"/>
      <c r="S12" s="20"/>
      <c r="T12" s="4">
        <v>38.48</v>
      </c>
      <c r="U12" s="4">
        <v>39.4</v>
      </c>
      <c r="V12" s="4">
        <v>37.81</v>
      </c>
      <c r="W12" s="70">
        <f>24*100/(11+24)</f>
        <v>68.5714285714286</v>
      </c>
      <c r="X12" s="37"/>
      <c r="Y12" s="164"/>
      <c r="Z12" s="164"/>
    </row>
    <row r="13" spans="2:26">
      <c r="B13" s="108"/>
      <c r="C13" s="109"/>
      <c r="D13" s="109"/>
      <c r="E13" s="110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7">
        <v>10</v>
      </c>
      <c r="Q13" s="4">
        <v>39.4</v>
      </c>
      <c r="R13" s="20"/>
      <c r="S13" s="20"/>
      <c r="T13" s="4">
        <v>39.52</v>
      </c>
      <c r="U13" s="4">
        <v>40.58</v>
      </c>
      <c r="V13" s="4">
        <v>38.72</v>
      </c>
      <c r="W13" s="70">
        <f>11*100/(3+11)</f>
        <v>78.5714285714286</v>
      </c>
      <c r="X13" s="37"/>
      <c r="Y13" s="164"/>
      <c r="Z13" s="164"/>
    </row>
    <row r="14" spans="2:24">
      <c r="B14" s="108"/>
      <c r="C14" s="109"/>
      <c r="D14" s="109"/>
      <c r="E14" s="110" t="s">
        <v>30</v>
      </c>
      <c r="F14" s="111" t="s">
        <v>26</v>
      </c>
      <c r="G14" s="4">
        <v>44.09</v>
      </c>
      <c r="H14" s="4">
        <v>0.23</v>
      </c>
      <c r="I14" s="4">
        <v>-0.34</v>
      </c>
      <c r="J14" s="20"/>
      <c r="K14" s="20"/>
      <c r="L14" s="20"/>
      <c r="M14" s="20"/>
      <c r="N14" s="20"/>
      <c r="O14" s="20"/>
      <c r="P14" s="7">
        <v>0</v>
      </c>
      <c r="Q14" s="4">
        <v>9.8</v>
      </c>
      <c r="R14" s="20"/>
      <c r="S14" s="20"/>
      <c r="T14" s="20"/>
      <c r="U14" s="20"/>
      <c r="V14" s="20"/>
      <c r="W14" s="154"/>
      <c r="X14" s="37"/>
    </row>
    <row r="15" spans="2:24">
      <c r="B15" s="108"/>
      <c r="C15" s="109"/>
      <c r="D15" s="109"/>
      <c r="E15" s="110"/>
      <c r="F15" s="7" t="s">
        <v>27</v>
      </c>
      <c r="G15" s="4">
        <v>46.53</v>
      </c>
      <c r="H15" s="4">
        <v>0.21</v>
      </c>
      <c r="I15" s="4">
        <v>-0.73</v>
      </c>
      <c r="J15" s="20"/>
      <c r="K15" s="20"/>
      <c r="L15" s="20"/>
      <c r="M15" s="20"/>
      <c r="N15" s="20"/>
      <c r="O15" s="20"/>
      <c r="P15" s="7">
        <v>1</v>
      </c>
      <c r="Q15" s="4">
        <v>11.2</v>
      </c>
      <c r="R15" s="20"/>
      <c r="S15" s="20"/>
      <c r="T15" s="4">
        <v>11.69</v>
      </c>
      <c r="U15" s="4">
        <v>14.17</v>
      </c>
      <c r="V15" s="4">
        <v>11.83</v>
      </c>
      <c r="W15" s="154"/>
      <c r="X15" s="37"/>
    </row>
    <row r="16" spans="2:24">
      <c r="B16" s="108"/>
      <c r="C16" s="109"/>
      <c r="D16" s="109"/>
      <c r="E16" s="110"/>
      <c r="F16" s="7" t="s">
        <v>29</v>
      </c>
      <c r="G16" s="4">
        <v>41.72</v>
      </c>
      <c r="H16" s="4">
        <v>0.24</v>
      </c>
      <c r="I16" s="4">
        <v>-0.39</v>
      </c>
      <c r="J16" s="20"/>
      <c r="K16" s="20"/>
      <c r="L16" s="20"/>
      <c r="M16" s="20"/>
      <c r="N16" s="20"/>
      <c r="O16" s="20"/>
      <c r="P16" s="7">
        <v>2</v>
      </c>
      <c r="Q16" s="4">
        <v>17.5</v>
      </c>
      <c r="R16" s="20"/>
      <c r="S16" s="20"/>
      <c r="T16" s="4">
        <v>18.35</v>
      </c>
      <c r="U16" s="4">
        <v>20.3</v>
      </c>
      <c r="V16" s="4">
        <v>18.21</v>
      </c>
      <c r="W16" s="154"/>
      <c r="X16" s="37"/>
    </row>
    <row r="17" spans="2:24">
      <c r="B17" s="108"/>
      <c r="C17" s="109"/>
      <c r="D17" s="109"/>
      <c r="E17" s="110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7">
        <v>3</v>
      </c>
      <c r="Q17" s="4">
        <v>22.8</v>
      </c>
      <c r="R17" s="20"/>
      <c r="S17" s="20"/>
      <c r="T17" s="4">
        <v>23.64</v>
      </c>
      <c r="U17" s="4">
        <v>25.27</v>
      </c>
      <c r="V17" s="4">
        <v>23.23</v>
      </c>
      <c r="W17" s="154"/>
      <c r="X17" s="37"/>
    </row>
    <row r="18" spans="2:24">
      <c r="B18" s="108"/>
      <c r="C18" s="109"/>
      <c r="D18" s="109"/>
      <c r="E18" s="110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7">
        <v>4</v>
      </c>
      <c r="Q18" s="4">
        <v>27.2</v>
      </c>
      <c r="R18" s="20"/>
      <c r="S18" s="20"/>
      <c r="T18" s="4">
        <v>27.84</v>
      </c>
      <c r="U18" s="4">
        <v>29.3</v>
      </c>
      <c r="V18" s="4">
        <v>27.17</v>
      </c>
      <c r="W18" s="154"/>
      <c r="X18" s="37"/>
    </row>
    <row r="19" spans="2:24">
      <c r="B19" s="108"/>
      <c r="C19" s="109"/>
      <c r="D19" s="109"/>
      <c r="E19" s="110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7">
        <v>5</v>
      </c>
      <c r="Q19" s="4">
        <v>31.3</v>
      </c>
      <c r="R19" s="20"/>
      <c r="S19" s="20"/>
      <c r="T19" s="4">
        <v>31.18</v>
      </c>
      <c r="U19" s="4">
        <v>32.56</v>
      </c>
      <c r="V19" s="4">
        <v>30.28</v>
      </c>
      <c r="W19" s="154"/>
      <c r="X19" s="37"/>
    </row>
    <row r="20" spans="2:24">
      <c r="B20" s="108"/>
      <c r="C20" s="109"/>
      <c r="D20" s="109"/>
      <c r="E20" s="110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7">
        <v>6</v>
      </c>
      <c r="Q20" s="4">
        <v>34.5</v>
      </c>
      <c r="R20" s="20"/>
      <c r="S20" s="20"/>
      <c r="T20" s="4">
        <v>33.83</v>
      </c>
      <c r="U20" s="4">
        <v>35.21</v>
      </c>
      <c r="V20" s="4">
        <v>32.72</v>
      </c>
      <c r="W20" s="154"/>
      <c r="X20" s="37"/>
    </row>
    <row r="21" spans="2:24">
      <c r="B21" s="108"/>
      <c r="C21" s="109"/>
      <c r="D21" s="109"/>
      <c r="E21" s="110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7">
        <v>7</v>
      </c>
      <c r="Q21" s="4">
        <v>36.3</v>
      </c>
      <c r="R21" s="20"/>
      <c r="S21" s="20"/>
      <c r="T21" s="4">
        <v>35.94</v>
      </c>
      <c r="U21" s="4">
        <v>37.35</v>
      </c>
      <c r="V21" s="4">
        <v>34.64</v>
      </c>
      <c r="W21" s="154"/>
      <c r="X21" s="37"/>
    </row>
    <row r="22" spans="2:24">
      <c r="B22" s="108"/>
      <c r="C22" s="109"/>
      <c r="D22" s="109"/>
      <c r="E22" s="110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7">
        <v>8</v>
      </c>
      <c r="Q22" s="4">
        <v>37.7</v>
      </c>
      <c r="R22" s="20"/>
      <c r="S22" s="20"/>
      <c r="T22" s="4">
        <v>37.61</v>
      </c>
      <c r="U22" s="4">
        <v>39.09</v>
      </c>
      <c r="V22" s="4">
        <v>36.15</v>
      </c>
      <c r="W22" s="154"/>
      <c r="X22" s="37"/>
    </row>
    <row r="23" spans="2:24">
      <c r="B23" s="108"/>
      <c r="C23" s="109"/>
      <c r="D23" s="109"/>
      <c r="E23" s="110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7">
        <v>9</v>
      </c>
      <c r="Q23" s="4">
        <v>38.1</v>
      </c>
      <c r="R23" s="20"/>
      <c r="S23" s="20"/>
      <c r="T23" s="4">
        <v>38.94</v>
      </c>
      <c r="U23" s="4">
        <v>40.5</v>
      </c>
      <c r="V23" s="4">
        <v>37.34</v>
      </c>
      <c r="W23" s="154"/>
      <c r="X23" s="37"/>
    </row>
    <row r="24" spans="2:28">
      <c r="B24" s="108"/>
      <c r="C24" s="109"/>
      <c r="D24" s="109"/>
      <c r="E24" s="110" t="s">
        <v>31</v>
      </c>
      <c r="F24" s="20"/>
      <c r="G24" s="20"/>
      <c r="H24" s="20"/>
      <c r="I24" s="20"/>
      <c r="J24" s="4">
        <v>0.1052</v>
      </c>
      <c r="K24" s="141">
        <v>4.434</v>
      </c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154"/>
      <c r="X24" s="37"/>
      <c r="Y24" s="6" t="s">
        <v>32</v>
      </c>
      <c r="AB24" s="165" t="s">
        <v>33</v>
      </c>
    </row>
    <row r="25" spans="2:25">
      <c r="B25" s="108"/>
      <c r="C25" s="109"/>
      <c r="D25" s="109"/>
      <c r="E25" s="110" t="s">
        <v>34</v>
      </c>
      <c r="F25" s="111" t="s">
        <v>26</v>
      </c>
      <c r="G25" s="20"/>
      <c r="H25" s="20"/>
      <c r="I25" s="20"/>
      <c r="J25" s="4">
        <v>436.27</v>
      </c>
      <c r="K25" s="4">
        <v>1.5747</v>
      </c>
      <c r="L25" s="4">
        <v>0.57</v>
      </c>
      <c r="M25" s="142" t="s">
        <v>35</v>
      </c>
      <c r="N25" s="4">
        <v>20.1</v>
      </c>
      <c r="O25" s="4">
        <v>24.5</v>
      </c>
      <c r="P25" s="20"/>
      <c r="Q25" s="20"/>
      <c r="R25" s="20"/>
      <c r="S25" s="20"/>
      <c r="T25" s="20"/>
      <c r="U25" s="20"/>
      <c r="V25" s="20"/>
      <c r="W25" s="154"/>
      <c r="X25" s="37"/>
      <c r="Y25" s="6" t="s">
        <v>36</v>
      </c>
    </row>
    <row r="26" spans="2:24">
      <c r="B26" s="108"/>
      <c r="C26" s="109"/>
      <c r="D26" s="109"/>
      <c r="E26" s="110"/>
      <c r="F26" s="7" t="s">
        <v>27</v>
      </c>
      <c r="G26" s="20"/>
      <c r="H26" s="20"/>
      <c r="I26" s="20"/>
      <c r="J26" s="20"/>
      <c r="K26" s="20"/>
      <c r="L26" s="20"/>
      <c r="M26" s="143"/>
      <c r="N26" s="4">
        <v>22.41</v>
      </c>
      <c r="O26" s="20"/>
      <c r="P26" s="20"/>
      <c r="Q26" s="20"/>
      <c r="R26" s="20"/>
      <c r="S26" s="20"/>
      <c r="T26" s="20"/>
      <c r="U26" s="20"/>
      <c r="V26" s="20"/>
      <c r="W26" s="154"/>
      <c r="X26" s="37"/>
    </row>
    <row r="27" ht="15.75" spans="2:24">
      <c r="B27" s="108"/>
      <c r="C27" s="112"/>
      <c r="D27" s="112"/>
      <c r="E27" s="113"/>
      <c r="F27" s="114" t="s">
        <v>29</v>
      </c>
      <c r="G27" s="115"/>
      <c r="H27" s="115"/>
      <c r="I27" s="115"/>
      <c r="J27" s="115"/>
      <c r="K27" s="115"/>
      <c r="L27" s="115"/>
      <c r="M27" s="144"/>
      <c r="N27" s="54">
        <v>19.98</v>
      </c>
      <c r="O27" s="115"/>
      <c r="P27" s="115"/>
      <c r="Q27" s="115"/>
      <c r="R27" s="115"/>
      <c r="S27" s="115"/>
      <c r="T27" s="115"/>
      <c r="U27" s="115"/>
      <c r="V27" s="115"/>
      <c r="W27" s="155"/>
      <c r="X27" s="37"/>
    </row>
    <row r="28" ht="15.75" spans="2:24">
      <c r="B28" s="108"/>
      <c r="C28" s="116"/>
      <c r="D28" s="116"/>
      <c r="E28" s="117" t="s">
        <v>37</v>
      </c>
      <c r="F28" s="118" t="s">
        <v>26</v>
      </c>
      <c r="G28" s="20">
        <v>33.54</v>
      </c>
      <c r="H28" s="20">
        <v>0.52</v>
      </c>
      <c r="I28" s="20">
        <v>-0.04</v>
      </c>
      <c r="J28" s="20"/>
      <c r="K28" s="20"/>
      <c r="L28" s="20"/>
      <c r="M28" s="143"/>
      <c r="N28" s="4"/>
      <c r="O28" s="20">
        <v>24.3</v>
      </c>
      <c r="P28" s="20">
        <v>1</v>
      </c>
      <c r="Q28" s="156">
        <v>16.32</v>
      </c>
      <c r="R28" s="20"/>
      <c r="S28" s="20"/>
      <c r="T28" s="20"/>
      <c r="U28" s="20"/>
      <c r="V28" s="20"/>
      <c r="W28" s="154"/>
      <c r="X28" s="37"/>
    </row>
    <row r="29" spans="2:24">
      <c r="B29" s="108"/>
      <c r="C29" s="116"/>
      <c r="D29" s="116"/>
      <c r="E29" s="117"/>
      <c r="F29" s="118" t="s">
        <v>27</v>
      </c>
      <c r="G29" s="20"/>
      <c r="H29" s="20"/>
      <c r="I29" s="20"/>
      <c r="J29" s="20"/>
      <c r="K29" s="20"/>
      <c r="L29" s="20"/>
      <c r="M29" s="143"/>
      <c r="N29" s="4">
        <v>21.3</v>
      </c>
      <c r="O29" s="20"/>
      <c r="P29" s="20">
        <v>2</v>
      </c>
      <c r="Q29" s="156">
        <v>20.02</v>
      </c>
      <c r="R29" s="20"/>
      <c r="S29" s="20"/>
      <c r="T29" s="20"/>
      <c r="U29" s="20"/>
      <c r="V29" s="20"/>
      <c r="W29" s="154"/>
      <c r="X29" s="37"/>
    </row>
    <row r="30" spans="2:24">
      <c r="B30" s="108"/>
      <c r="C30" s="116"/>
      <c r="D30" s="116"/>
      <c r="E30" s="117"/>
      <c r="F30" s="118" t="s">
        <v>29</v>
      </c>
      <c r="G30" s="20"/>
      <c r="H30" s="20"/>
      <c r="I30" s="20"/>
      <c r="J30" s="20"/>
      <c r="K30" s="20"/>
      <c r="L30" s="20"/>
      <c r="M30" s="143"/>
      <c r="N30" s="4">
        <v>19.3</v>
      </c>
      <c r="O30" s="20"/>
      <c r="P30" s="20">
        <v>3</v>
      </c>
      <c r="Q30" s="156">
        <v>24.47</v>
      </c>
      <c r="R30" s="20"/>
      <c r="S30" s="20"/>
      <c r="T30" s="20"/>
      <c r="U30" s="20"/>
      <c r="V30" s="20"/>
      <c r="W30" s="154"/>
      <c r="X30" s="37"/>
    </row>
    <row r="31" spans="2:24">
      <c r="B31" s="108"/>
      <c r="C31" s="116"/>
      <c r="D31" s="116"/>
      <c r="E31" s="117"/>
      <c r="F31" s="118"/>
      <c r="G31" s="20"/>
      <c r="H31" s="20"/>
      <c r="I31" s="20"/>
      <c r="J31" s="20"/>
      <c r="K31" s="20"/>
      <c r="L31" s="20"/>
      <c r="M31" s="143"/>
      <c r="N31" s="4"/>
      <c r="O31" s="20"/>
      <c r="P31" s="20">
        <v>4</v>
      </c>
      <c r="Q31" s="156">
        <v>26.97</v>
      </c>
      <c r="R31" s="20"/>
      <c r="S31" s="20"/>
      <c r="T31" s="20"/>
      <c r="U31" s="20"/>
      <c r="V31" s="20"/>
      <c r="W31" s="154"/>
      <c r="X31" s="37"/>
    </row>
    <row r="32" spans="2:24">
      <c r="B32" s="108"/>
      <c r="C32" s="116"/>
      <c r="D32" s="116"/>
      <c r="E32" s="117"/>
      <c r="F32" s="118"/>
      <c r="G32" s="20"/>
      <c r="H32" s="20"/>
      <c r="I32" s="20"/>
      <c r="J32" s="20"/>
      <c r="K32" s="20"/>
      <c r="L32" s="20"/>
      <c r="M32" s="143"/>
      <c r="N32" s="4"/>
      <c r="O32" s="20"/>
      <c r="P32" s="20">
        <v>5</v>
      </c>
      <c r="Q32" s="156">
        <v>28.02</v>
      </c>
      <c r="R32" s="20"/>
      <c r="S32" s="20"/>
      <c r="T32" s="20"/>
      <c r="U32" s="20"/>
      <c r="V32" s="20"/>
      <c r="W32" s="154"/>
      <c r="X32" s="37"/>
    </row>
    <row r="33" spans="2:24">
      <c r="B33" s="108"/>
      <c r="C33" s="116"/>
      <c r="D33" s="116"/>
      <c r="E33" s="117"/>
      <c r="F33" s="118"/>
      <c r="G33" s="20"/>
      <c r="H33" s="20"/>
      <c r="I33" s="20"/>
      <c r="J33" s="20"/>
      <c r="K33" s="20"/>
      <c r="L33" s="20"/>
      <c r="M33" s="143"/>
      <c r="N33" s="4"/>
      <c r="O33" s="20"/>
      <c r="P33" s="20">
        <v>6</v>
      </c>
      <c r="Q33" s="156">
        <v>30.12</v>
      </c>
      <c r="R33" s="20"/>
      <c r="S33" s="20"/>
      <c r="T33" s="20"/>
      <c r="U33" s="20"/>
      <c r="V33" s="20"/>
      <c r="W33" s="154"/>
      <c r="X33" s="37"/>
    </row>
    <row r="34" ht="15.75" spans="2:24">
      <c r="B34" s="108"/>
      <c r="C34" s="119"/>
      <c r="D34" s="119"/>
      <c r="E34" s="120"/>
      <c r="F34" s="121"/>
      <c r="G34" s="122"/>
      <c r="H34" s="122"/>
      <c r="I34" s="122"/>
      <c r="J34" s="122"/>
      <c r="K34" s="122"/>
      <c r="L34" s="122"/>
      <c r="M34" s="145"/>
      <c r="N34" s="65"/>
      <c r="O34" s="122"/>
      <c r="P34" s="122">
        <v>7</v>
      </c>
      <c r="Q34" s="157">
        <v>32.91</v>
      </c>
      <c r="R34" s="122"/>
      <c r="S34" s="122"/>
      <c r="T34" s="122"/>
      <c r="U34" s="122"/>
      <c r="V34" s="122"/>
      <c r="W34" s="158"/>
      <c r="X34" s="37"/>
    </row>
    <row r="35" ht="16.5" spans="2:24">
      <c r="B35" s="123"/>
      <c r="C35" s="119"/>
      <c r="D35" s="119"/>
      <c r="E35" s="120" t="s">
        <v>38</v>
      </c>
      <c r="F35" s="124" t="s">
        <v>26</v>
      </c>
      <c r="G35" s="125">
        <v>30.32</v>
      </c>
      <c r="H35" s="125">
        <v>0.26</v>
      </c>
      <c r="I35" s="125">
        <v>-1.2</v>
      </c>
      <c r="J35" s="125"/>
      <c r="K35" s="125"/>
      <c r="L35" s="125"/>
      <c r="M35" s="146"/>
      <c r="N35" s="147"/>
      <c r="O35" s="125"/>
      <c r="P35" s="125" t="s">
        <v>39</v>
      </c>
      <c r="Q35" s="159"/>
      <c r="R35" s="125"/>
      <c r="S35" s="125"/>
      <c r="T35" s="125"/>
      <c r="U35" s="125"/>
      <c r="V35" s="125"/>
      <c r="W35" s="160"/>
      <c r="X35" s="37"/>
    </row>
    <row r="36" ht="15.75" spans="2:28">
      <c r="B36" s="126" t="s">
        <v>40</v>
      </c>
      <c r="C36" s="127" t="s">
        <v>41</v>
      </c>
      <c r="D36" s="127" t="s">
        <v>42</v>
      </c>
      <c r="E36" s="128" t="s">
        <v>43</v>
      </c>
      <c r="F36" s="129" t="s">
        <v>26</v>
      </c>
      <c r="G36" s="49">
        <v>19.76</v>
      </c>
      <c r="H36" s="49">
        <v>0.571</v>
      </c>
      <c r="I36" s="49">
        <v>-0.91</v>
      </c>
      <c r="J36" s="49">
        <f>18.7*4.2</f>
        <v>78.54</v>
      </c>
      <c r="K36" s="49">
        <v>0.16</v>
      </c>
      <c r="L36" s="49">
        <v>1</v>
      </c>
      <c r="M36" s="148"/>
      <c r="N36" s="148"/>
      <c r="O36" s="148"/>
      <c r="P36" s="132">
        <v>0</v>
      </c>
      <c r="Q36" s="49">
        <v>11</v>
      </c>
      <c r="R36" s="148"/>
      <c r="S36" s="148"/>
      <c r="T36" s="148"/>
      <c r="U36" s="148"/>
      <c r="V36" s="148"/>
      <c r="W36" s="161"/>
      <c r="X36" s="37"/>
      <c r="AB36" s="165" t="s">
        <v>44</v>
      </c>
    </row>
    <row r="37" spans="2:24">
      <c r="B37" s="130"/>
      <c r="C37" s="109"/>
      <c r="D37" s="109"/>
      <c r="E37" s="110"/>
      <c r="F37" s="7" t="s">
        <v>27</v>
      </c>
      <c r="G37" s="20"/>
      <c r="H37" s="20"/>
      <c r="I37" s="20"/>
      <c r="J37" s="20"/>
      <c r="K37" s="20"/>
      <c r="L37" s="20"/>
      <c r="M37" s="4">
        <v>12.91</v>
      </c>
      <c r="N37" s="4">
        <v>0.94</v>
      </c>
      <c r="O37" s="20"/>
      <c r="P37" s="7">
        <v>1</v>
      </c>
      <c r="Q37" s="4">
        <v>13.5</v>
      </c>
      <c r="R37" s="20"/>
      <c r="S37" s="20"/>
      <c r="T37" s="4">
        <v>13.12</v>
      </c>
      <c r="U37" s="20"/>
      <c r="V37" s="20"/>
      <c r="W37" s="154"/>
      <c r="X37" s="37"/>
    </row>
    <row r="38" spans="2:24">
      <c r="B38" s="130"/>
      <c r="C38" s="109"/>
      <c r="D38" s="109"/>
      <c r="E38" s="110"/>
      <c r="F38" s="7" t="s">
        <v>29</v>
      </c>
      <c r="G38" s="20"/>
      <c r="H38" s="20"/>
      <c r="I38" s="20"/>
      <c r="J38" s="20"/>
      <c r="K38" s="20"/>
      <c r="L38" s="20"/>
      <c r="M38" s="4">
        <v>12.52</v>
      </c>
      <c r="N38" s="4">
        <v>0.85</v>
      </c>
      <c r="O38" s="20"/>
      <c r="P38" s="7">
        <v>2</v>
      </c>
      <c r="Q38" s="4">
        <v>16.5</v>
      </c>
      <c r="R38" s="20"/>
      <c r="S38" s="20"/>
      <c r="T38" s="4">
        <v>16.01</v>
      </c>
      <c r="U38" s="20"/>
      <c r="V38" s="20"/>
      <c r="W38" s="154"/>
      <c r="X38" s="37"/>
    </row>
    <row r="39" spans="2:24">
      <c r="B39" s="130"/>
      <c r="C39" s="109"/>
      <c r="D39" s="109"/>
      <c r="E39" s="11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7">
        <v>3</v>
      </c>
      <c r="Q39" s="4">
        <v>18</v>
      </c>
      <c r="R39" s="20"/>
      <c r="S39" s="20"/>
      <c r="T39" s="4">
        <v>17.64</v>
      </c>
      <c r="U39" s="20"/>
      <c r="V39" s="20"/>
      <c r="W39" s="154"/>
      <c r="X39" s="37"/>
    </row>
    <row r="40" spans="2:24">
      <c r="B40" s="130"/>
      <c r="C40" s="109"/>
      <c r="D40" s="109"/>
      <c r="E40" s="11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7">
        <v>4</v>
      </c>
      <c r="Q40" s="4">
        <v>18.5</v>
      </c>
      <c r="R40" s="20"/>
      <c r="S40" s="20"/>
      <c r="T40" s="4">
        <v>18.56</v>
      </c>
      <c r="U40" s="20"/>
      <c r="V40" s="20"/>
      <c r="W40" s="154"/>
      <c r="X40" s="37"/>
    </row>
    <row r="41" ht="15.75" spans="2:24">
      <c r="B41" s="131"/>
      <c r="C41" s="112"/>
      <c r="D41" s="112"/>
      <c r="E41" s="113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49">
        <v>5</v>
      </c>
      <c r="Q41" s="65">
        <v>19</v>
      </c>
      <c r="R41" s="122"/>
      <c r="S41" s="122"/>
      <c r="T41" s="65">
        <v>19.08</v>
      </c>
      <c r="U41" s="122"/>
      <c r="V41" s="122"/>
      <c r="W41" s="158"/>
      <c r="X41" s="37"/>
    </row>
    <row r="42" ht="15.75" spans="2:24">
      <c r="B42" s="126" t="s">
        <v>45</v>
      </c>
      <c r="C42" s="127" t="s">
        <v>46</v>
      </c>
      <c r="D42" s="127" t="s">
        <v>47</v>
      </c>
      <c r="E42" s="128" t="s">
        <v>48</v>
      </c>
      <c r="F42" s="132" t="s">
        <v>26</v>
      </c>
      <c r="G42" s="49">
        <v>88</v>
      </c>
      <c r="H42" s="49">
        <v>0.128</v>
      </c>
      <c r="I42" s="49">
        <v>-1.174</v>
      </c>
      <c r="J42" s="148"/>
      <c r="K42" s="148"/>
      <c r="L42" s="49">
        <v>0.5</v>
      </c>
      <c r="M42" s="49">
        <v>3.2</v>
      </c>
      <c r="N42" s="49">
        <v>37.9</v>
      </c>
      <c r="O42" s="148"/>
      <c r="P42" s="132">
        <v>0</v>
      </c>
      <c r="Q42" s="49">
        <v>11.9</v>
      </c>
      <c r="R42" s="49">
        <v>17</v>
      </c>
      <c r="S42" s="49">
        <v>16.8</v>
      </c>
      <c r="T42" s="148"/>
      <c r="U42" s="148"/>
      <c r="V42" s="148"/>
      <c r="W42" s="161"/>
      <c r="X42" s="37"/>
    </row>
    <row r="43" spans="2:24">
      <c r="B43" s="130"/>
      <c r="C43" s="109"/>
      <c r="D43" s="109"/>
      <c r="E43" s="110"/>
      <c r="F43" s="7" t="s">
        <v>27</v>
      </c>
      <c r="G43" s="4">
        <v>70</v>
      </c>
      <c r="H43" s="4">
        <v>0.184</v>
      </c>
      <c r="I43" s="4">
        <v>-0.973</v>
      </c>
      <c r="J43" s="20"/>
      <c r="K43" s="20"/>
      <c r="L43" s="20"/>
      <c r="M43" s="4">
        <v>2.5</v>
      </c>
      <c r="N43" s="4">
        <v>32.8</v>
      </c>
      <c r="O43" s="20"/>
      <c r="P43" s="7">
        <v>1</v>
      </c>
      <c r="Q43" s="4">
        <v>20.6</v>
      </c>
      <c r="R43" s="4">
        <v>21</v>
      </c>
      <c r="S43" s="4">
        <v>20.9</v>
      </c>
      <c r="T43" s="4">
        <v>21.34</v>
      </c>
      <c r="U43" s="4">
        <v>21.28</v>
      </c>
      <c r="V43" s="4">
        <v>21.28</v>
      </c>
      <c r="W43" s="154"/>
      <c r="X43" s="37"/>
    </row>
    <row r="44" spans="2:24">
      <c r="B44" s="130"/>
      <c r="C44" s="109"/>
      <c r="D44" s="109"/>
      <c r="E44" s="110"/>
      <c r="F44" s="7" t="s">
        <v>29</v>
      </c>
      <c r="G44" s="4">
        <v>88.7</v>
      </c>
      <c r="H44" s="4">
        <v>0.127</v>
      </c>
      <c r="I44" s="4">
        <v>-1.157</v>
      </c>
      <c r="J44" s="20"/>
      <c r="K44" s="20"/>
      <c r="L44" s="20"/>
      <c r="M44" s="4">
        <v>4.4</v>
      </c>
      <c r="N44" s="4">
        <v>45.4</v>
      </c>
      <c r="O44" s="20"/>
      <c r="P44" s="7">
        <v>2</v>
      </c>
      <c r="Q44" s="4">
        <v>29</v>
      </c>
      <c r="R44" s="4">
        <v>29.5</v>
      </c>
      <c r="S44" s="4">
        <v>28.4</v>
      </c>
      <c r="T44" s="4">
        <v>29.35</v>
      </c>
      <c r="U44" s="4">
        <v>29.47</v>
      </c>
      <c r="V44" s="4">
        <v>29.32</v>
      </c>
      <c r="W44" s="154"/>
      <c r="X44" s="37"/>
    </row>
    <row r="45" spans="2:24">
      <c r="B45" s="130"/>
      <c r="C45" s="109"/>
      <c r="D45" s="109"/>
      <c r="E45" s="11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7">
        <v>3</v>
      </c>
      <c r="Q45" s="4">
        <v>36.7</v>
      </c>
      <c r="R45" s="4">
        <v>36.4</v>
      </c>
      <c r="S45" s="4">
        <v>37</v>
      </c>
      <c r="T45" s="4">
        <v>36.4</v>
      </c>
      <c r="U45" s="4">
        <v>36.28</v>
      </c>
      <c r="V45" s="4">
        <v>36.4</v>
      </c>
      <c r="W45" s="154"/>
      <c r="X45" s="37"/>
    </row>
    <row r="46" spans="2:24">
      <c r="B46" s="130"/>
      <c r="C46" s="109"/>
      <c r="D46" s="109"/>
      <c r="E46" s="11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7">
        <v>4</v>
      </c>
      <c r="Q46" s="4">
        <v>43.8</v>
      </c>
      <c r="R46" s="4">
        <v>42.7</v>
      </c>
      <c r="S46" s="4">
        <v>44.5</v>
      </c>
      <c r="T46" s="4">
        <v>42.6</v>
      </c>
      <c r="U46" s="4">
        <v>41.95</v>
      </c>
      <c r="V46" s="4">
        <v>42.64</v>
      </c>
      <c r="W46" s="154"/>
      <c r="X46" s="37"/>
    </row>
    <row r="47" spans="2:24">
      <c r="B47" s="130"/>
      <c r="C47" s="109"/>
      <c r="D47" s="109"/>
      <c r="E47" s="11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7">
        <v>5</v>
      </c>
      <c r="Q47" s="4">
        <v>50</v>
      </c>
      <c r="R47" s="4">
        <v>45.7</v>
      </c>
      <c r="S47" s="4">
        <v>48.7</v>
      </c>
      <c r="T47" s="4">
        <v>48.05</v>
      </c>
      <c r="U47" s="4">
        <v>46.66</v>
      </c>
      <c r="V47" s="4">
        <v>48.13</v>
      </c>
      <c r="W47" s="154"/>
      <c r="X47" s="37"/>
    </row>
    <row r="48" spans="2:24">
      <c r="B48" s="130"/>
      <c r="C48" s="109"/>
      <c r="D48" s="109"/>
      <c r="E48" s="11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7">
        <v>6</v>
      </c>
      <c r="Q48" s="4">
        <v>55.4</v>
      </c>
      <c r="R48" s="4">
        <v>49.7</v>
      </c>
      <c r="S48" s="4">
        <v>53.7</v>
      </c>
      <c r="T48" s="4">
        <v>52.85</v>
      </c>
      <c r="U48" s="4">
        <v>50.59</v>
      </c>
      <c r="V48" s="4">
        <v>52.97</v>
      </c>
      <c r="W48" s="154"/>
      <c r="X48" s="37"/>
    </row>
    <row r="49" spans="2:24">
      <c r="B49" s="130"/>
      <c r="C49" s="109"/>
      <c r="D49" s="109"/>
      <c r="E49" s="11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7">
        <v>7</v>
      </c>
      <c r="Q49" s="4">
        <v>58.3</v>
      </c>
      <c r="R49" s="4">
        <v>54.2</v>
      </c>
      <c r="S49" s="4">
        <v>56.4</v>
      </c>
      <c r="T49" s="4">
        <v>57.07</v>
      </c>
      <c r="U49" s="4">
        <v>53.85</v>
      </c>
      <c r="V49" s="4">
        <v>57.23</v>
      </c>
      <c r="W49" s="154"/>
      <c r="X49" s="37"/>
    </row>
    <row r="50" spans="2:24">
      <c r="B50" s="130"/>
      <c r="C50" s="109"/>
      <c r="D50" s="109"/>
      <c r="E50" s="11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7">
        <v>8</v>
      </c>
      <c r="Q50" s="4">
        <v>63.1</v>
      </c>
      <c r="R50" s="20"/>
      <c r="S50" s="4">
        <v>62.3</v>
      </c>
      <c r="T50" s="4">
        <v>60.79</v>
      </c>
      <c r="U50" s="4">
        <v>56.56</v>
      </c>
      <c r="V50" s="4">
        <v>60.99</v>
      </c>
      <c r="W50" s="154"/>
      <c r="X50" s="37"/>
    </row>
    <row r="51" spans="2:24">
      <c r="B51" s="130"/>
      <c r="C51" s="109"/>
      <c r="D51" s="109"/>
      <c r="E51" s="11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7">
        <v>9</v>
      </c>
      <c r="Q51" s="4">
        <v>67.1</v>
      </c>
      <c r="R51" s="4">
        <v>60</v>
      </c>
      <c r="S51" s="4">
        <v>68.7</v>
      </c>
      <c r="T51" s="4">
        <v>64.06</v>
      </c>
      <c r="U51" s="4">
        <v>58.82</v>
      </c>
      <c r="V51" s="4">
        <v>64.29</v>
      </c>
      <c r="W51" s="154"/>
      <c r="X51" s="37"/>
    </row>
    <row r="52" spans="2:24">
      <c r="B52" s="130"/>
      <c r="C52" s="109"/>
      <c r="D52" s="109"/>
      <c r="E52" s="11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7">
        <v>10</v>
      </c>
      <c r="Q52" s="4">
        <v>75</v>
      </c>
      <c r="R52" s="20"/>
      <c r="S52" s="4">
        <v>75</v>
      </c>
      <c r="T52" s="4">
        <v>66.94</v>
      </c>
      <c r="U52" s="4">
        <v>60.7</v>
      </c>
      <c r="V52" s="4">
        <v>67.2</v>
      </c>
      <c r="W52" s="154"/>
      <c r="X52" s="37"/>
    </row>
    <row r="53" spans="2:24">
      <c r="B53" s="130"/>
      <c r="C53" s="109"/>
      <c r="D53" s="109"/>
      <c r="E53" s="11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7">
        <v>11</v>
      </c>
      <c r="Q53" s="4">
        <v>74</v>
      </c>
      <c r="R53" s="20"/>
      <c r="S53" s="4">
        <v>78</v>
      </c>
      <c r="T53" s="4">
        <v>69.47</v>
      </c>
      <c r="U53" s="4">
        <v>62.26</v>
      </c>
      <c r="V53" s="4">
        <v>69.77</v>
      </c>
      <c r="W53" s="154"/>
      <c r="X53" s="37"/>
    </row>
    <row r="54" spans="2:24">
      <c r="B54" s="130"/>
      <c r="C54" s="109"/>
      <c r="D54" s="109"/>
      <c r="E54" s="110" t="s">
        <v>49</v>
      </c>
      <c r="F54" s="20"/>
      <c r="G54" s="20"/>
      <c r="H54" s="20"/>
      <c r="I54" s="20"/>
      <c r="J54" s="4">
        <v>0.196</v>
      </c>
      <c r="K54" s="4">
        <v>3.404</v>
      </c>
      <c r="L54" s="4" t="s">
        <v>50</v>
      </c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154"/>
      <c r="X54" s="37"/>
    </row>
    <row r="55" spans="2:24">
      <c r="B55" s="130"/>
      <c r="C55" s="109"/>
      <c r="D55" s="109"/>
      <c r="E55" s="110"/>
      <c r="F55" s="20"/>
      <c r="G55" s="20"/>
      <c r="H55" s="20"/>
      <c r="I55" s="20"/>
      <c r="J55" s="20"/>
      <c r="K55" s="4">
        <v>0.12</v>
      </c>
      <c r="L55" s="4" t="s">
        <v>51</v>
      </c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154"/>
      <c r="X55" s="37"/>
    </row>
    <row r="56" spans="2:24">
      <c r="B56" s="130"/>
      <c r="C56" s="109"/>
      <c r="D56" s="109"/>
      <c r="E56" s="110"/>
      <c r="F56" s="20"/>
      <c r="G56" s="20"/>
      <c r="H56" s="20"/>
      <c r="I56" s="20"/>
      <c r="J56" s="20"/>
      <c r="K56" s="4" t="s">
        <v>52</v>
      </c>
      <c r="L56" s="4" t="s">
        <v>53</v>
      </c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154"/>
      <c r="X56" s="37"/>
    </row>
    <row r="57" ht="15.75" spans="2:24">
      <c r="B57" s="131"/>
      <c r="C57" s="112"/>
      <c r="D57" s="112"/>
      <c r="E57" s="113"/>
      <c r="F57" s="122"/>
      <c r="G57" s="122"/>
      <c r="H57" s="122"/>
      <c r="I57" s="122"/>
      <c r="J57" s="122"/>
      <c r="K57" s="65">
        <v>10.84</v>
      </c>
      <c r="L57" s="65" t="s">
        <v>54</v>
      </c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58"/>
      <c r="X57" s="37"/>
    </row>
    <row r="58" ht="15.75" spans="2:24">
      <c r="B58" s="108"/>
      <c r="C58" s="116"/>
      <c r="D58" s="116"/>
      <c r="E58" s="117"/>
      <c r="F58" s="133" t="s">
        <v>26</v>
      </c>
      <c r="G58" s="134">
        <v>106</v>
      </c>
      <c r="H58" s="134">
        <v>0.2</v>
      </c>
      <c r="I58" s="134">
        <v>0.4</v>
      </c>
      <c r="J58" s="134"/>
      <c r="K58" s="150"/>
      <c r="L58" s="150"/>
      <c r="M58" s="134"/>
      <c r="N58" s="134"/>
      <c r="O58" s="134"/>
      <c r="P58" s="133">
        <v>0</v>
      </c>
      <c r="Q58" s="134"/>
      <c r="R58" s="134"/>
      <c r="S58" s="134"/>
      <c r="T58" s="134"/>
      <c r="U58" s="134"/>
      <c r="V58" s="134"/>
      <c r="W58" s="162"/>
      <c r="X58" s="37"/>
    </row>
    <row r="59" spans="2:24">
      <c r="B59" s="108"/>
      <c r="C59" s="116"/>
      <c r="D59" s="116"/>
      <c r="E59" s="117"/>
      <c r="F59" s="133" t="s">
        <v>27</v>
      </c>
      <c r="G59" s="134">
        <v>90</v>
      </c>
      <c r="H59" s="134">
        <v>0.19</v>
      </c>
      <c r="I59" s="134">
        <v>0.21</v>
      </c>
      <c r="J59" s="134"/>
      <c r="K59" s="150"/>
      <c r="L59" s="150"/>
      <c r="M59" s="134"/>
      <c r="N59" s="134"/>
      <c r="O59" s="134"/>
      <c r="P59" s="133">
        <v>1</v>
      </c>
      <c r="Q59" s="134"/>
      <c r="R59" s="163">
        <v>12.54</v>
      </c>
      <c r="S59" s="163">
        <v>12.06</v>
      </c>
      <c r="T59" s="134"/>
      <c r="U59" s="134"/>
      <c r="V59" s="134"/>
      <c r="W59" s="162"/>
      <c r="X59" s="37"/>
    </row>
    <row r="60" spans="2:24">
      <c r="B60" s="108"/>
      <c r="C60" s="116"/>
      <c r="D60" s="116"/>
      <c r="E60" s="117"/>
      <c r="F60" s="133" t="s">
        <v>29</v>
      </c>
      <c r="G60" s="134">
        <v>105</v>
      </c>
      <c r="H60" s="134">
        <v>0.2</v>
      </c>
      <c r="I60" s="134">
        <v>0.39</v>
      </c>
      <c r="J60" s="134"/>
      <c r="K60" s="150"/>
      <c r="L60" s="150"/>
      <c r="M60" s="134"/>
      <c r="N60" s="134"/>
      <c r="O60" s="134"/>
      <c r="P60" s="133">
        <v>2</v>
      </c>
      <c r="Q60" s="134"/>
      <c r="R60" s="163">
        <v>25.95</v>
      </c>
      <c r="S60" s="163">
        <v>28.91</v>
      </c>
      <c r="T60" s="134"/>
      <c r="U60" s="134"/>
      <c r="V60" s="134"/>
      <c r="W60" s="162"/>
      <c r="X60" s="37"/>
    </row>
    <row r="61" spans="2:24">
      <c r="B61" s="108"/>
      <c r="C61" s="116"/>
      <c r="D61" s="116"/>
      <c r="E61" s="117"/>
      <c r="F61" s="134"/>
      <c r="G61" s="134"/>
      <c r="H61" s="134"/>
      <c r="I61" s="134"/>
      <c r="J61" s="134"/>
      <c r="K61" s="150"/>
      <c r="L61" s="150"/>
      <c r="M61" s="134"/>
      <c r="N61" s="134"/>
      <c r="O61" s="134"/>
      <c r="P61" s="133">
        <v>3</v>
      </c>
      <c r="Q61" s="134"/>
      <c r="R61" s="163">
        <v>37.03</v>
      </c>
      <c r="S61" s="163">
        <v>42.7</v>
      </c>
      <c r="T61" s="134"/>
      <c r="U61" s="134"/>
      <c r="V61" s="134"/>
      <c r="W61" s="162"/>
      <c r="X61" s="37"/>
    </row>
    <row r="62" spans="2:24">
      <c r="B62" s="108"/>
      <c r="C62" s="116"/>
      <c r="D62" s="116"/>
      <c r="E62" s="117"/>
      <c r="F62" s="134"/>
      <c r="G62" s="134"/>
      <c r="H62" s="134"/>
      <c r="I62" s="134"/>
      <c r="J62" s="134"/>
      <c r="K62" s="150"/>
      <c r="L62" s="150"/>
      <c r="M62" s="134"/>
      <c r="N62" s="134"/>
      <c r="O62" s="134"/>
      <c r="P62" s="133">
        <v>4</v>
      </c>
      <c r="Q62" s="134"/>
      <c r="R62" s="163">
        <v>46.2</v>
      </c>
      <c r="S62" s="163">
        <v>53.99</v>
      </c>
      <c r="T62" s="134"/>
      <c r="U62" s="134"/>
      <c r="V62" s="134"/>
      <c r="W62" s="162"/>
      <c r="X62" s="37"/>
    </row>
    <row r="63" spans="2:24">
      <c r="B63" s="108"/>
      <c r="C63" s="116"/>
      <c r="D63" s="116"/>
      <c r="E63" s="117"/>
      <c r="F63" s="134"/>
      <c r="G63" s="134"/>
      <c r="H63" s="134"/>
      <c r="I63" s="134"/>
      <c r="J63" s="134"/>
      <c r="K63" s="150"/>
      <c r="L63" s="150"/>
      <c r="M63" s="134"/>
      <c r="N63" s="134"/>
      <c r="O63" s="134"/>
      <c r="P63" s="133">
        <v>5</v>
      </c>
      <c r="Q63" s="134"/>
      <c r="R63" s="163">
        <v>53.78</v>
      </c>
      <c r="S63" s="163">
        <v>63.24</v>
      </c>
      <c r="T63" s="134"/>
      <c r="U63" s="134"/>
      <c r="V63" s="134"/>
      <c r="W63" s="162"/>
      <c r="X63" s="37"/>
    </row>
    <row r="64" spans="2:24">
      <c r="B64" s="108"/>
      <c r="C64" s="116"/>
      <c r="D64" s="116"/>
      <c r="E64" s="117"/>
      <c r="F64" s="134"/>
      <c r="G64" s="134"/>
      <c r="H64" s="134"/>
      <c r="I64" s="134"/>
      <c r="J64" s="134"/>
      <c r="K64" s="150"/>
      <c r="L64" s="150"/>
      <c r="M64" s="134"/>
      <c r="N64" s="134"/>
      <c r="O64" s="134"/>
      <c r="P64" s="133">
        <v>6</v>
      </c>
      <c r="Q64" s="134"/>
      <c r="R64" s="163">
        <v>60.04</v>
      </c>
      <c r="S64" s="163">
        <v>70.81</v>
      </c>
      <c r="T64" s="134"/>
      <c r="U64" s="134"/>
      <c r="V64" s="134"/>
      <c r="W64" s="162"/>
      <c r="X64" s="37"/>
    </row>
    <row r="65" spans="2:24">
      <c r="B65" s="108"/>
      <c r="C65" s="116"/>
      <c r="D65" s="116"/>
      <c r="E65" s="117"/>
      <c r="F65" s="134"/>
      <c r="G65" s="134"/>
      <c r="H65" s="134"/>
      <c r="I65" s="134"/>
      <c r="J65" s="134"/>
      <c r="K65" s="150"/>
      <c r="L65" s="150"/>
      <c r="M65" s="134"/>
      <c r="N65" s="134"/>
      <c r="O65" s="134"/>
      <c r="P65" s="133">
        <v>7</v>
      </c>
      <c r="Q65" s="134"/>
      <c r="R65" s="163">
        <v>65.23</v>
      </c>
      <c r="S65" s="163">
        <v>77.01</v>
      </c>
      <c r="T65" s="134"/>
      <c r="U65" s="134"/>
      <c r="V65" s="134"/>
      <c r="W65" s="162"/>
      <c r="X65" s="37"/>
    </row>
    <row r="66" spans="2:24">
      <c r="B66" s="108"/>
      <c r="C66" s="116"/>
      <c r="D66" s="116"/>
      <c r="E66" s="117"/>
      <c r="F66" s="134"/>
      <c r="G66" s="134"/>
      <c r="H66" s="134"/>
      <c r="I66" s="134"/>
      <c r="J66" s="134"/>
      <c r="K66" s="150"/>
      <c r="L66" s="150"/>
      <c r="M66" s="134"/>
      <c r="N66" s="134"/>
      <c r="O66" s="134"/>
      <c r="P66" s="133">
        <v>8</v>
      </c>
      <c r="Q66" s="134"/>
      <c r="R66" s="163">
        <v>69.51</v>
      </c>
      <c r="S66" s="163">
        <v>82.08</v>
      </c>
      <c r="T66" s="134"/>
      <c r="U66" s="134"/>
      <c r="V66" s="134"/>
      <c r="W66" s="162"/>
      <c r="X66" s="37"/>
    </row>
    <row r="67" spans="2:24">
      <c r="B67" s="108"/>
      <c r="C67" s="116"/>
      <c r="D67" s="116"/>
      <c r="E67" s="117"/>
      <c r="F67" s="134"/>
      <c r="G67" s="134"/>
      <c r="H67" s="134"/>
      <c r="I67" s="134"/>
      <c r="J67" s="134"/>
      <c r="K67" s="150"/>
      <c r="L67" s="150"/>
      <c r="M67" s="134"/>
      <c r="N67" s="134"/>
      <c r="O67" s="134"/>
      <c r="P67" s="133">
        <v>9</v>
      </c>
      <c r="Q67" s="134"/>
      <c r="R67" s="163"/>
      <c r="S67" s="163">
        <v>86.24</v>
      </c>
      <c r="T67" s="134"/>
      <c r="U67" s="134"/>
      <c r="V67" s="134"/>
      <c r="W67" s="162"/>
      <c r="X67" s="37"/>
    </row>
    <row r="68" spans="2:24">
      <c r="B68" s="108"/>
      <c r="C68" s="116"/>
      <c r="D68" s="116"/>
      <c r="E68" s="117"/>
      <c r="F68" s="134"/>
      <c r="G68" s="134"/>
      <c r="H68" s="134"/>
      <c r="I68" s="134"/>
      <c r="J68" s="134"/>
      <c r="K68" s="150"/>
      <c r="L68" s="150"/>
      <c r="M68" s="134"/>
      <c r="N68" s="134"/>
      <c r="O68" s="134"/>
      <c r="P68" s="133">
        <v>10</v>
      </c>
      <c r="Q68" s="134"/>
      <c r="R68" s="163"/>
      <c r="S68" s="163">
        <v>89.64</v>
      </c>
      <c r="T68" s="134"/>
      <c r="U68" s="134"/>
      <c r="V68" s="134"/>
      <c r="W68" s="162"/>
      <c r="X68" s="37"/>
    </row>
    <row r="69" spans="2:24">
      <c r="B69" s="108"/>
      <c r="C69" s="116"/>
      <c r="D69" s="116"/>
      <c r="E69" s="117"/>
      <c r="F69" s="134"/>
      <c r="G69" s="134"/>
      <c r="H69" s="134"/>
      <c r="I69" s="134"/>
      <c r="J69" s="134"/>
      <c r="K69" s="150"/>
      <c r="L69" s="150"/>
      <c r="M69" s="134"/>
      <c r="N69" s="134"/>
      <c r="O69" s="134"/>
      <c r="P69" s="134"/>
      <c r="Q69" s="134"/>
      <c r="R69" s="163"/>
      <c r="S69" s="163"/>
      <c r="T69" s="134"/>
      <c r="U69" s="134"/>
      <c r="V69" s="134"/>
      <c r="W69" s="162"/>
      <c r="X69" s="37"/>
    </row>
    <row r="70" spans="2:24">
      <c r="B70" s="108"/>
      <c r="C70" s="116"/>
      <c r="D70" s="116"/>
      <c r="E70" s="117"/>
      <c r="F70" s="134"/>
      <c r="G70" s="134"/>
      <c r="H70" s="134"/>
      <c r="I70" s="134"/>
      <c r="J70" s="134"/>
      <c r="K70" s="150"/>
      <c r="L70" s="150"/>
      <c r="M70" s="134"/>
      <c r="N70" s="134"/>
      <c r="O70" s="134"/>
      <c r="P70" s="134"/>
      <c r="Q70" s="134"/>
      <c r="R70" s="134"/>
      <c r="S70" s="134"/>
      <c r="T70" s="134"/>
      <c r="U70" s="134"/>
      <c r="V70" s="134"/>
      <c r="W70" s="162"/>
      <c r="X70" s="37"/>
    </row>
    <row r="71" spans="2:24">
      <c r="B71" s="108" t="s">
        <v>55</v>
      </c>
      <c r="C71" s="116" t="s">
        <v>56</v>
      </c>
      <c r="D71" s="116" t="s">
        <v>57</v>
      </c>
      <c r="E71" s="128" t="s">
        <v>58</v>
      </c>
      <c r="F71" s="132" t="s">
        <v>26</v>
      </c>
      <c r="G71" s="49">
        <v>18.02</v>
      </c>
      <c r="H71" s="49">
        <v>0.65</v>
      </c>
      <c r="I71" s="49">
        <v>-0.67</v>
      </c>
      <c r="J71" s="148"/>
      <c r="K71" s="148"/>
      <c r="L71" s="148"/>
      <c r="M71" s="148"/>
      <c r="N71" s="148"/>
      <c r="O71" s="148"/>
      <c r="P71" s="132">
        <v>0</v>
      </c>
      <c r="Q71" s="49">
        <v>10.9</v>
      </c>
      <c r="R71" s="148"/>
      <c r="S71" s="148"/>
      <c r="T71" s="49">
        <v>11.93</v>
      </c>
      <c r="U71" s="148"/>
      <c r="V71" s="148"/>
      <c r="W71" s="161"/>
      <c r="X71" s="37"/>
    </row>
    <row r="72" spans="2:24">
      <c r="B72" s="108"/>
      <c r="C72" s="116"/>
      <c r="D72" s="116"/>
      <c r="E72" s="110"/>
      <c r="F72" s="7" t="s">
        <v>27</v>
      </c>
      <c r="G72" s="20"/>
      <c r="H72" s="20"/>
      <c r="I72" s="20"/>
      <c r="J72" s="20"/>
      <c r="K72" s="20"/>
      <c r="L72" s="20"/>
      <c r="M72" s="20"/>
      <c r="N72" s="20"/>
      <c r="O72" s="20"/>
      <c r="P72" s="7">
        <v>1</v>
      </c>
      <c r="Q72" s="4">
        <v>14.2</v>
      </c>
      <c r="R72" s="20"/>
      <c r="S72" s="20"/>
      <c r="T72" s="4">
        <v>14.84</v>
      </c>
      <c r="U72" s="20"/>
      <c r="V72" s="20"/>
      <c r="W72" s="154"/>
      <c r="X72" s="37"/>
    </row>
    <row r="73" spans="2:24">
      <c r="B73" s="108"/>
      <c r="C73" s="116"/>
      <c r="D73" s="116"/>
      <c r="E73" s="110"/>
      <c r="F73" s="7" t="s">
        <v>29</v>
      </c>
      <c r="G73" s="20"/>
      <c r="H73" s="20"/>
      <c r="I73" s="20"/>
      <c r="J73" s="20"/>
      <c r="K73" s="20"/>
      <c r="L73" s="20"/>
      <c r="M73" s="20"/>
      <c r="N73" s="20"/>
      <c r="O73" s="20"/>
      <c r="P73" s="7">
        <v>2</v>
      </c>
      <c r="Q73" s="4">
        <v>16</v>
      </c>
      <c r="R73" s="20"/>
      <c r="S73" s="20"/>
      <c r="T73" s="4">
        <v>16.36</v>
      </c>
      <c r="U73" s="20"/>
      <c r="V73" s="20"/>
      <c r="W73" s="154"/>
      <c r="X73" s="37"/>
    </row>
    <row r="74" spans="2:24">
      <c r="B74" s="108"/>
      <c r="C74" s="116"/>
      <c r="D74" s="116"/>
      <c r="E74" s="11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7">
        <v>3</v>
      </c>
      <c r="Q74" s="4">
        <v>17.2</v>
      </c>
      <c r="R74" s="20"/>
      <c r="S74" s="20"/>
      <c r="T74" s="4">
        <v>17.15</v>
      </c>
      <c r="U74" s="20"/>
      <c r="V74" s="20"/>
      <c r="W74" s="154"/>
      <c r="X74" s="37"/>
    </row>
    <row r="75" spans="2:24">
      <c r="B75" s="108"/>
      <c r="C75" s="116"/>
      <c r="D75" s="116"/>
      <c r="E75" s="11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7">
        <v>4</v>
      </c>
      <c r="Q75" s="4">
        <v>17.2</v>
      </c>
      <c r="R75" s="20"/>
      <c r="S75" s="20"/>
      <c r="T75" s="4">
        <v>17.57</v>
      </c>
      <c r="U75" s="20"/>
      <c r="V75" s="20"/>
      <c r="W75" s="154"/>
      <c r="X75" s="37"/>
    </row>
    <row r="76" spans="2:24">
      <c r="B76" s="108"/>
      <c r="C76" s="116"/>
      <c r="D76" s="116"/>
      <c r="E76" s="11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7">
        <v>5</v>
      </c>
      <c r="Q76" s="4">
        <v>17.4</v>
      </c>
      <c r="R76" s="20"/>
      <c r="S76" s="20"/>
      <c r="T76" s="4">
        <v>17.78</v>
      </c>
      <c r="U76" s="20"/>
      <c r="V76" s="20"/>
      <c r="W76" s="154"/>
      <c r="X76" s="37"/>
    </row>
    <row r="77" spans="2:24">
      <c r="B77" s="108"/>
      <c r="C77" s="116"/>
      <c r="D77" s="116"/>
      <c r="E77" s="110" t="s">
        <v>59</v>
      </c>
      <c r="F77" s="20"/>
      <c r="G77" s="20"/>
      <c r="H77" s="20"/>
      <c r="I77" s="20"/>
      <c r="J77" s="4" t="s">
        <v>60</v>
      </c>
      <c r="K77" s="4">
        <v>2552.29</v>
      </c>
      <c r="L77" s="4">
        <v>0.5</v>
      </c>
      <c r="M77" s="20"/>
      <c r="N77" s="4">
        <v>15.8</v>
      </c>
      <c r="O77" s="20"/>
      <c r="P77" s="20"/>
      <c r="Q77" s="20"/>
      <c r="R77" s="20"/>
      <c r="S77" s="20"/>
      <c r="T77" s="20"/>
      <c r="U77" s="20"/>
      <c r="V77" s="20"/>
      <c r="W77" s="154"/>
      <c r="X77" s="37"/>
    </row>
    <row r="78" spans="2:24">
      <c r="B78" s="108"/>
      <c r="C78" s="116"/>
      <c r="D78" s="116"/>
      <c r="E78" s="110"/>
      <c r="F78" s="20"/>
      <c r="G78" s="20"/>
      <c r="H78" s="20"/>
      <c r="I78" s="20"/>
      <c r="J78" s="20"/>
      <c r="K78" s="20"/>
      <c r="L78" s="20"/>
      <c r="M78" s="20"/>
      <c r="N78" s="4">
        <v>15.8</v>
      </c>
      <c r="O78" s="20"/>
      <c r="P78" s="20"/>
      <c r="Q78" s="20"/>
      <c r="R78" s="20"/>
      <c r="S78" s="20"/>
      <c r="T78" s="20"/>
      <c r="U78" s="20"/>
      <c r="V78" s="20"/>
      <c r="W78" s="154"/>
      <c r="X78" s="37"/>
    </row>
    <row r="79" spans="2:24">
      <c r="B79" s="108"/>
      <c r="C79" s="116"/>
      <c r="D79" s="116"/>
      <c r="E79" s="110"/>
      <c r="F79" s="20"/>
      <c r="G79" s="20"/>
      <c r="H79" s="20"/>
      <c r="I79" s="20"/>
      <c r="J79" s="20"/>
      <c r="K79" s="20"/>
      <c r="L79" s="20"/>
      <c r="M79" s="20"/>
      <c r="N79" s="4">
        <v>15.8</v>
      </c>
      <c r="O79" s="20"/>
      <c r="P79" s="20"/>
      <c r="Q79" s="20"/>
      <c r="R79" s="20"/>
      <c r="S79" s="20"/>
      <c r="T79" s="20"/>
      <c r="U79" s="20"/>
      <c r="V79" s="20"/>
      <c r="W79" s="154"/>
      <c r="X79" s="37"/>
    </row>
    <row r="80" spans="2:24">
      <c r="B80" s="108"/>
      <c r="C80" s="116"/>
      <c r="D80" s="116"/>
      <c r="E80" s="166" t="s">
        <v>61</v>
      </c>
      <c r="F80" s="7" t="s">
        <v>26</v>
      </c>
      <c r="G80" s="20"/>
      <c r="H80" s="20"/>
      <c r="I80" s="20"/>
      <c r="J80" s="20"/>
      <c r="K80" s="20"/>
      <c r="L80" s="20"/>
      <c r="M80" s="20"/>
      <c r="N80" s="4"/>
      <c r="O80" s="20"/>
      <c r="P80" s="7">
        <v>1</v>
      </c>
      <c r="Q80" s="20"/>
      <c r="R80" s="4">
        <v>12.4</v>
      </c>
      <c r="S80" s="4">
        <v>12.1</v>
      </c>
      <c r="T80" s="20"/>
      <c r="U80" s="20"/>
      <c r="V80" s="20"/>
      <c r="W80" s="154"/>
      <c r="X80" s="37"/>
    </row>
    <row r="81" spans="2:24">
      <c r="B81" s="108"/>
      <c r="C81" s="116"/>
      <c r="D81" s="116"/>
      <c r="E81" s="166"/>
      <c r="F81" s="7" t="s">
        <v>27</v>
      </c>
      <c r="G81" s="156">
        <v>16.59</v>
      </c>
      <c r="H81" s="156">
        <v>0.65</v>
      </c>
      <c r="I81" s="156">
        <v>-1.22</v>
      </c>
      <c r="J81" s="20"/>
      <c r="K81" s="20"/>
      <c r="L81" s="20"/>
      <c r="M81" s="20"/>
      <c r="N81" s="4">
        <v>11.37</v>
      </c>
      <c r="O81" s="20"/>
      <c r="P81" s="7">
        <v>2</v>
      </c>
      <c r="Q81" s="20"/>
      <c r="R81" s="4">
        <v>14.3</v>
      </c>
      <c r="S81" s="4">
        <v>14.2</v>
      </c>
      <c r="T81" s="20"/>
      <c r="U81" s="20"/>
      <c r="V81" s="20"/>
      <c r="W81" s="154"/>
      <c r="X81" s="37"/>
    </row>
    <row r="82" spans="2:24">
      <c r="B82" s="108"/>
      <c r="C82" s="116"/>
      <c r="D82" s="116"/>
      <c r="E82" s="166"/>
      <c r="F82" s="7" t="s">
        <v>29</v>
      </c>
      <c r="G82" s="156">
        <v>17.21</v>
      </c>
      <c r="H82" s="156">
        <v>0.53</v>
      </c>
      <c r="I82" s="156">
        <v>-1.28</v>
      </c>
      <c r="J82" s="20"/>
      <c r="K82" s="20"/>
      <c r="L82" s="20"/>
      <c r="M82" s="20"/>
      <c r="N82" s="4">
        <v>11.65</v>
      </c>
      <c r="O82" s="20"/>
      <c r="P82" s="7">
        <v>3</v>
      </c>
      <c r="Q82" s="20"/>
      <c r="R82" s="4">
        <v>15.3</v>
      </c>
      <c r="S82" s="4">
        <v>15.4</v>
      </c>
      <c r="T82" s="20"/>
      <c r="U82" s="20"/>
      <c r="V82" s="20"/>
      <c r="W82" s="154"/>
      <c r="X82" s="37"/>
    </row>
    <row r="83" spans="2:24">
      <c r="B83" s="108"/>
      <c r="C83" s="116"/>
      <c r="D83" s="116"/>
      <c r="E83" s="166"/>
      <c r="F83" s="20"/>
      <c r="G83" s="20"/>
      <c r="H83" s="20"/>
      <c r="I83" s="20"/>
      <c r="J83" s="20"/>
      <c r="K83" s="20"/>
      <c r="L83" s="20"/>
      <c r="M83" s="20"/>
      <c r="N83" s="4"/>
      <c r="O83" s="20"/>
      <c r="P83" s="7">
        <v>4</v>
      </c>
      <c r="Q83" s="20"/>
      <c r="R83" s="4">
        <v>15.9</v>
      </c>
      <c r="S83" s="4">
        <v>16.1</v>
      </c>
      <c r="T83" s="20"/>
      <c r="U83" s="20"/>
      <c r="V83" s="20"/>
      <c r="W83" s="154"/>
      <c r="X83" s="37"/>
    </row>
    <row r="84" spans="2:24">
      <c r="B84" s="108"/>
      <c r="C84" s="116"/>
      <c r="D84" s="116"/>
      <c r="E84" s="166"/>
      <c r="F84" s="20"/>
      <c r="G84" s="20"/>
      <c r="H84" s="20"/>
      <c r="I84" s="20"/>
      <c r="J84" s="20"/>
      <c r="K84" s="20"/>
      <c r="L84" s="20"/>
      <c r="M84" s="20"/>
      <c r="N84" s="4"/>
      <c r="O84" s="20"/>
      <c r="P84" s="7">
        <v>5</v>
      </c>
      <c r="Q84" s="20"/>
      <c r="R84" s="4">
        <v>16.1</v>
      </c>
      <c r="S84" s="4">
        <v>16.6</v>
      </c>
      <c r="T84" s="20"/>
      <c r="U84" s="20"/>
      <c r="V84" s="20"/>
      <c r="W84" s="154"/>
      <c r="X84" s="37"/>
    </row>
    <row r="85" spans="2:24">
      <c r="B85" s="108"/>
      <c r="C85" s="116"/>
      <c r="D85" s="116"/>
      <c r="E85" s="110" t="s">
        <v>62</v>
      </c>
      <c r="F85" s="20"/>
      <c r="G85" s="20"/>
      <c r="H85" s="20"/>
      <c r="I85" s="20"/>
      <c r="J85" s="156">
        <v>7237.785</v>
      </c>
      <c r="K85" s="156">
        <v>1.015</v>
      </c>
      <c r="L85" s="187" t="s">
        <v>63</v>
      </c>
      <c r="M85" s="20"/>
      <c r="N85" s="4"/>
      <c r="O85" s="20"/>
      <c r="P85" s="20"/>
      <c r="Q85" s="20"/>
      <c r="R85" s="20"/>
      <c r="S85" s="20"/>
      <c r="T85" s="20"/>
      <c r="U85" s="20"/>
      <c r="V85" s="20"/>
      <c r="W85" s="154"/>
      <c r="X85" s="37"/>
    </row>
    <row r="86" ht="15.75" spans="2:24">
      <c r="B86" s="123"/>
      <c r="C86" s="119"/>
      <c r="D86" s="119"/>
      <c r="E86" s="113" t="s">
        <v>64</v>
      </c>
      <c r="F86" s="122"/>
      <c r="G86" s="122"/>
      <c r="H86" s="122"/>
      <c r="I86" s="122"/>
      <c r="J86" s="122"/>
      <c r="K86" s="122"/>
      <c r="L86" s="157" t="s">
        <v>65</v>
      </c>
      <c r="M86" s="122"/>
      <c r="N86" s="65"/>
      <c r="O86" s="122"/>
      <c r="P86" s="122"/>
      <c r="Q86" s="122"/>
      <c r="R86" s="122"/>
      <c r="S86" s="122"/>
      <c r="T86" s="122"/>
      <c r="U86" s="122"/>
      <c r="V86" s="122"/>
      <c r="W86" s="158"/>
      <c r="X86" s="37"/>
    </row>
    <row r="87" ht="15.75" spans="2:24">
      <c r="B87" s="126" t="s">
        <v>66</v>
      </c>
      <c r="C87" s="127" t="s">
        <v>67</v>
      </c>
      <c r="D87" s="167" t="s">
        <v>68</v>
      </c>
      <c r="E87" s="128" t="s">
        <v>69</v>
      </c>
      <c r="F87" s="132" t="s">
        <v>26</v>
      </c>
      <c r="G87" s="49">
        <v>22.29</v>
      </c>
      <c r="H87" s="49">
        <v>0.39</v>
      </c>
      <c r="I87" s="49">
        <v>-0.59</v>
      </c>
      <c r="J87" s="148"/>
      <c r="K87" s="148"/>
      <c r="L87" s="148"/>
      <c r="M87" s="148"/>
      <c r="N87" s="148"/>
      <c r="O87" s="148"/>
      <c r="P87" s="132">
        <v>0</v>
      </c>
      <c r="Q87" s="49">
        <v>8.75</v>
      </c>
      <c r="R87" s="148"/>
      <c r="S87" s="148"/>
      <c r="T87" s="148"/>
      <c r="U87" s="148"/>
      <c r="V87" s="148"/>
      <c r="W87" s="161"/>
      <c r="X87" s="37"/>
    </row>
    <row r="88" spans="2:24">
      <c r="B88" s="130"/>
      <c r="C88" s="109"/>
      <c r="D88" s="168"/>
      <c r="E88" s="110"/>
      <c r="F88" s="7" t="s">
        <v>27</v>
      </c>
      <c r="G88" s="20"/>
      <c r="H88" s="20"/>
      <c r="I88" s="20"/>
      <c r="J88" s="20"/>
      <c r="K88" s="20"/>
      <c r="L88" s="20"/>
      <c r="M88" s="20"/>
      <c r="N88" s="20"/>
      <c r="O88" s="20"/>
      <c r="P88" s="7">
        <v>1</v>
      </c>
      <c r="Q88" s="4">
        <v>11.85</v>
      </c>
      <c r="R88" s="20"/>
      <c r="S88" s="20"/>
      <c r="T88" s="4">
        <v>10.3</v>
      </c>
      <c r="U88" s="20"/>
      <c r="V88" s="20"/>
      <c r="W88" s="154"/>
      <c r="X88" s="37"/>
    </row>
    <row r="89" spans="2:24">
      <c r="B89" s="130"/>
      <c r="C89" s="109"/>
      <c r="D89" s="168"/>
      <c r="E89" s="110"/>
      <c r="F89" s="7" t="s">
        <v>29</v>
      </c>
      <c r="G89" s="20"/>
      <c r="H89" s="20"/>
      <c r="I89" s="20"/>
      <c r="J89" s="20"/>
      <c r="K89" s="20"/>
      <c r="L89" s="20"/>
      <c r="M89" s="20"/>
      <c r="N89" s="20"/>
      <c r="O89" s="20"/>
      <c r="P89" s="7">
        <v>2</v>
      </c>
      <c r="Q89" s="4">
        <v>15.1</v>
      </c>
      <c r="R89" s="20"/>
      <c r="S89" s="20"/>
      <c r="T89" s="4">
        <v>14.17</v>
      </c>
      <c r="U89" s="20"/>
      <c r="V89" s="20"/>
      <c r="W89" s="154"/>
      <c r="X89" s="37"/>
    </row>
    <row r="90" spans="2:24">
      <c r="B90" s="130"/>
      <c r="C90" s="109"/>
      <c r="D90" s="168"/>
      <c r="E90" s="11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7">
        <v>3</v>
      </c>
      <c r="Q90" s="4">
        <v>17.91</v>
      </c>
      <c r="R90" s="20"/>
      <c r="S90" s="20"/>
      <c r="T90" s="4">
        <v>16.79</v>
      </c>
      <c r="U90" s="20"/>
      <c r="V90" s="20"/>
      <c r="W90" s="154"/>
      <c r="X90" s="37"/>
    </row>
    <row r="91" spans="2:24">
      <c r="B91" s="130"/>
      <c r="C91" s="109"/>
      <c r="D91" s="168"/>
      <c r="E91" s="11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7">
        <v>4</v>
      </c>
      <c r="Q91" s="4">
        <v>19.3</v>
      </c>
      <c r="R91" s="20"/>
      <c r="S91" s="20"/>
      <c r="T91" s="4">
        <v>18.57</v>
      </c>
      <c r="U91" s="20"/>
      <c r="V91" s="20"/>
      <c r="W91" s="154"/>
      <c r="X91" s="37"/>
    </row>
    <row r="92" spans="2:24">
      <c r="B92" s="130"/>
      <c r="C92" s="109"/>
      <c r="D92" s="168"/>
      <c r="E92" s="11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7">
        <v>5</v>
      </c>
      <c r="Q92" s="4">
        <v>19.91</v>
      </c>
      <c r="R92" s="20"/>
      <c r="S92" s="20"/>
      <c r="T92" s="4">
        <v>19.77</v>
      </c>
      <c r="U92" s="20"/>
      <c r="V92" s="20"/>
      <c r="W92" s="154"/>
      <c r="X92" s="37"/>
    </row>
    <row r="93" spans="2:24">
      <c r="B93" s="130"/>
      <c r="C93" s="109"/>
      <c r="D93" s="168"/>
      <c r="E93" s="110" t="s">
        <v>70</v>
      </c>
      <c r="F93" s="7" t="s">
        <v>26</v>
      </c>
      <c r="G93" s="4">
        <v>23.88</v>
      </c>
      <c r="H93" s="4">
        <v>0.298</v>
      </c>
      <c r="I93" s="4">
        <v>-1.577</v>
      </c>
      <c r="J93" s="20"/>
      <c r="K93" s="20"/>
      <c r="L93" s="4">
        <v>0.5</v>
      </c>
      <c r="M93" s="4"/>
      <c r="N93" s="4">
        <v>13.2</v>
      </c>
      <c r="O93" s="20"/>
      <c r="P93" s="7">
        <v>0</v>
      </c>
      <c r="Q93" s="4">
        <v>10.09</v>
      </c>
      <c r="R93" s="20"/>
      <c r="S93" s="20"/>
      <c r="T93" s="20"/>
      <c r="U93" s="20"/>
      <c r="V93" s="20"/>
      <c r="W93" s="154"/>
      <c r="X93" s="37"/>
    </row>
    <row r="94" spans="2:24">
      <c r="B94" s="130"/>
      <c r="C94" s="109"/>
      <c r="D94" s="168"/>
      <c r="E94" s="110"/>
      <c r="F94" s="7" t="s">
        <v>27</v>
      </c>
      <c r="G94" s="20"/>
      <c r="H94" s="20"/>
      <c r="I94" s="20"/>
      <c r="J94" s="20"/>
      <c r="K94" s="20"/>
      <c r="L94" s="20"/>
      <c r="M94" s="20"/>
      <c r="N94" s="20"/>
      <c r="O94" s="20"/>
      <c r="P94" s="7">
        <v>1</v>
      </c>
      <c r="Q94" s="4">
        <v>12.79</v>
      </c>
      <c r="R94" s="20"/>
      <c r="S94" s="20"/>
      <c r="T94" s="4">
        <v>12.81</v>
      </c>
      <c r="U94" s="20"/>
      <c r="V94" s="20"/>
      <c r="W94" s="154"/>
      <c r="X94" s="37"/>
    </row>
    <row r="95" spans="2:24">
      <c r="B95" s="130"/>
      <c r="C95" s="109"/>
      <c r="D95" s="168"/>
      <c r="E95" s="110"/>
      <c r="F95" s="7" t="s">
        <v>29</v>
      </c>
      <c r="G95" s="20"/>
      <c r="H95" s="20"/>
      <c r="I95" s="20"/>
      <c r="J95" s="20"/>
      <c r="K95" s="20"/>
      <c r="L95" s="20"/>
      <c r="M95" s="20"/>
      <c r="N95" s="20"/>
      <c r="O95" s="20"/>
      <c r="P95" s="7">
        <v>2</v>
      </c>
      <c r="Q95" s="4">
        <v>15.84</v>
      </c>
      <c r="R95" s="20"/>
      <c r="S95" s="20"/>
      <c r="T95" s="4">
        <v>15.66</v>
      </c>
      <c r="U95" s="20"/>
      <c r="V95" s="20"/>
      <c r="W95" s="154"/>
      <c r="X95" s="37"/>
    </row>
    <row r="96" spans="2:24">
      <c r="B96" s="130"/>
      <c r="C96" s="109"/>
      <c r="D96" s="168"/>
      <c r="E96" s="11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7">
        <v>3</v>
      </c>
      <c r="Q96" s="4">
        <v>17.61</v>
      </c>
      <c r="R96" s="20"/>
      <c r="S96" s="20"/>
      <c r="T96" s="4">
        <v>17.78</v>
      </c>
      <c r="U96" s="20"/>
      <c r="V96" s="20"/>
      <c r="W96" s="154"/>
      <c r="X96" s="37"/>
    </row>
    <row r="97" spans="2:24">
      <c r="B97" s="130"/>
      <c r="C97" s="109"/>
      <c r="D97" s="168"/>
      <c r="E97" s="11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7">
        <v>4</v>
      </c>
      <c r="Q97" s="4">
        <v>19.2</v>
      </c>
      <c r="R97" s="20"/>
      <c r="S97" s="20"/>
      <c r="T97" s="4">
        <v>19.35</v>
      </c>
      <c r="U97" s="20"/>
      <c r="V97" s="20"/>
      <c r="W97" s="154"/>
      <c r="X97" s="37"/>
    </row>
    <row r="98" spans="2:24">
      <c r="B98" s="130"/>
      <c r="C98" s="109"/>
      <c r="D98" s="168"/>
      <c r="E98" s="11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7">
        <v>5</v>
      </c>
      <c r="Q98" s="4">
        <v>20.61</v>
      </c>
      <c r="R98" s="20"/>
      <c r="S98" s="20"/>
      <c r="T98" s="4">
        <v>20.52</v>
      </c>
      <c r="U98" s="20"/>
      <c r="V98" s="20"/>
      <c r="W98" s="154"/>
      <c r="X98" s="37"/>
    </row>
    <row r="99" spans="2:24">
      <c r="B99" s="130"/>
      <c r="C99" s="109"/>
      <c r="D99" s="168"/>
      <c r="E99" s="11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7">
        <v>6</v>
      </c>
      <c r="Q99" s="4">
        <v>21.42</v>
      </c>
      <c r="R99" s="20"/>
      <c r="S99" s="20"/>
      <c r="T99" s="4">
        <v>21.39</v>
      </c>
      <c r="U99" s="20"/>
      <c r="V99" s="20"/>
      <c r="W99" s="154"/>
      <c r="X99" s="37"/>
    </row>
    <row r="100" spans="2:24">
      <c r="B100" s="130"/>
      <c r="C100" s="109"/>
      <c r="D100" s="168"/>
      <c r="E100" s="110" t="s">
        <v>71</v>
      </c>
      <c r="F100" s="7" t="s">
        <v>26</v>
      </c>
      <c r="G100" s="20"/>
      <c r="H100" s="20"/>
      <c r="I100" s="20"/>
      <c r="J100" s="4">
        <v>72.46</v>
      </c>
      <c r="K100" s="4">
        <v>0.22</v>
      </c>
      <c r="L100" s="98" t="s">
        <v>72</v>
      </c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154"/>
      <c r="X100" s="37"/>
    </row>
    <row r="101" spans="2:24">
      <c r="B101" s="130"/>
      <c r="C101" s="109"/>
      <c r="D101" s="168"/>
      <c r="E101" s="110"/>
      <c r="F101" s="7" t="s">
        <v>27</v>
      </c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154"/>
      <c r="X101" s="37"/>
    </row>
    <row r="102" spans="2:24">
      <c r="B102" s="130"/>
      <c r="C102" s="109"/>
      <c r="D102" s="168"/>
      <c r="E102" s="110"/>
      <c r="F102" s="7" t="s">
        <v>29</v>
      </c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154"/>
      <c r="X102" s="37"/>
    </row>
    <row r="103" ht="15.75" spans="2:24">
      <c r="B103" s="169"/>
      <c r="C103" s="170"/>
      <c r="D103" s="171"/>
      <c r="E103" s="172" t="s">
        <v>73</v>
      </c>
      <c r="F103" s="115"/>
      <c r="G103" s="115"/>
      <c r="H103" s="115"/>
      <c r="I103" s="115"/>
      <c r="J103" s="115"/>
      <c r="K103" s="115"/>
      <c r="L103" s="54" t="s">
        <v>74</v>
      </c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55"/>
      <c r="X103" s="37"/>
    </row>
    <row r="104" ht="15.75" spans="2:24">
      <c r="B104" s="102" t="s">
        <v>75</v>
      </c>
      <c r="C104" s="103" t="s">
        <v>76</v>
      </c>
      <c r="D104" s="103" t="s">
        <v>77</v>
      </c>
      <c r="E104" s="105" t="s">
        <v>78</v>
      </c>
      <c r="F104" s="173"/>
      <c r="G104" s="174"/>
      <c r="H104" s="138"/>
      <c r="I104" s="188" t="s">
        <v>33</v>
      </c>
      <c r="J104" s="59">
        <v>0.0255</v>
      </c>
      <c r="K104" s="59">
        <v>5.031</v>
      </c>
      <c r="L104" s="59">
        <v>0.5</v>
      </c>
      <c r="M104" s="138"/>
      <c r="N104" s="189" t="s">
        <v>79</v>
      </c>
      <c r="O104" s="190"/>
      <c r="P104" s="173"/>
      <c r="Q104" s="198"/>
      <c r="R104" s="198"/>
      <c r="S104" s="174"/>
      <c r="T104" s="173"/>
      <c r="U104" s="198"/>
      <c r="V104" s="198"/>
      <c r="W104" s="205"/>
      <c r="X104" s="37"/>
    </row>
    <row r="105" spans="2:24">
      <c r="B105" s="108"/>
      <c r="C105" s="116"/>
      <c r="D105" s="116"/>
      <c r="E105" s="110"/>
      <c r="F105" s="175"/>
      <c r="G105" s="176"/>
      <c r="H105" s="177" t="s">
        <v>80</v>
      </c>
      <c r="I105" s="74"/>
      <c r="J105" s="84"/>
      <c r="K105" s="191"/>
      <c r="L105" s="192"/>
      <c r="M105" s="193"/>
      <c r="N105" s="49"/>
      <c r="O105" s="134"/>
      <c r="P105" s="175"/>
      <c r="Q105" s="183"/>
      <c r="R105" s="183"/>
      <c r="S105" s="176"/>
      <c r="T105" s="180"/>
      <c r="U105" s="181"/>
      <c r="V105" s="181"/>
      <c r="W105" s="206"/>
      <c r="X105" s="37"/>
    </row>
    <row r="106" spans="2:24">
      <c r="B106" s="108"/>
      <c r="C106" s="116"/>
      <c r="D106" s="116"/>
      <c r="E106" s="110" t="s">
        <v>81</v>
      </c>
      <c r="F106" s="7" t="s">
        <v>26</v>
      </c>
      <c r="G106" s="4">
        <v>31.28</v>
      </c>
      <c r="H106" s="4">
        <v>0.211</v>
      </c>
      <c r="I106" s="4">
        <v>-2.348</v>
      </c>
      <c r="J106" s="178"/>
      <c r="K106" s="179"/>
      <c r="L106" s="179"/>
      <c r="M106" s="194"/>
      <c r="N106" s="20"/>
      <c r="O106" s="134"/>
      <c r="P106" s="7">
        <v>0</v>
      </c>
      <c r="Q106" s="4">
        <v>13.67</v>
      </c>
      <c r="R106" s="4">
        <v>14.5</v>
      </c>
      <c r="S106" s="4">
        <v>14.88</v>
      </c>
      <c r="T106" s="180"/>
      <c r="U106" s="181"/>
      <c r="V106" s="181"/>
      <c r="W106" s="206"/>
      <c r="X106" s="37"/>
    </row>
    <row r="107" spans="2:24">
      <c r="B107" s="108"/>
      <c r="C107" s="116"/>
      <c r="D107" s="116"/>
      <c r="E107" s="110"/>
      <c r="F107" s="7" t="s">
        <v>27</v>
      </c>
      <c r="G107" s="4">
        <v>25.54</v>
      </c>
      <c r="H107" s="4">
        <v>0.273</v>
      </c>
      <c r="I107" s="4">
        <v>-2.45</v>
      </c>
      <c r="J107" s="180"/>
      <c r="K107" s="181"/>
      <c r="L107" s="181"/>
      <c r="M107" s="182"/>
      <c r="N107" s="4">
        <v>15</v>
      </c>
      <c r="O107" s="134"/>
      <c r="P107" s="7">
        <v>1</v>
      </c>
      <c r="Q107" s="4">
        <v>15.9</v>
      </c>
      <c r="R107" s="4">
        <v>15.69</v>
      </c>
      <c r="S107" s="4">
        <v>16.69</v>
      </c>
      <c r="T107" s="180"/>
      <c r="U107" s="181"/>
      <c r="V107" s="181"/>
      <c r="W107" s="206"/>
      <c r="X107" s="37"/>
    </row>
    <row r="108" spans="2:24">
      <c r="B108" s="108"/>
      <c r="C108" s="116"/>
      <c r="D108" s="116"/>
      <c r="E108" s="110"/>
      <c r="F108" s="7" t="s">
        <v>29</v>
      </c>
      <c r="G108" s="4">
        <v>31.9</v>
      </c>
      <c r="H108" s="4">
        <v>0.205</v>
      </c>
      <c r="I108" s="4">
        <v>-2.605</v>
      </c>
      <c r="J108" s="175"/>
      <c r="K108" s="183"/>
      <c r="L108" s="183"/>
      <c r="M108" s="176"/>
      <c r="N108" s="4">
        <v>16.58</v>
      </c>
      <c r="O108" s="148"/>
      <c r="P108" s="7">
        <v>2</v>
      </c>
      <c r="Q108" s="4">
        <v>18.59</v>
      </c>
      <c r="R108" s="4">
        <v>17.76</v>
      </c>
      <c r="S108" s="4">
        <v>19.48</v>
      </c>
      <c r="T108" s="180"/>
      <c r="U108" s="181"/>
      <c r="V108" s="181"/>
      <c r="W108" s="206"/>
      <c r="X108" s="37"/>
    </row>
    <row r="109" spans="2:24">
      <c r="B109" s="108"/>
      <c r="C109" s="116"/>
      <c r="D109" s="116"/>
      <c r="E109" s="110"/>
      <c r="F109" s="178"/>
      <c r="G109" s="179"/>
      <c r="H109" s="179"/>
      <c r="I109" s="179"/>
      <c r="J109" s="179"/>
      <c r="K109" s="179"/>
      <c r="L109" s="179"/>
      <c r="M109" s="179"/>
      <c r="N109" s="179"/>
      <c r="O109" s="194"/>
      <c r="P109" s="7">
        <v>3</v>
      </c>
      <c r="Q109" s="4">
        <v>21.31</v>
      </c>
      <c r="R109" s="4">
        <v>19.75</v>
      </c>
      <c r="S109" s="4">
        <v>21.91</v>
      </c>
      <c r="T109" s="180"/>
      <c r="U109" s="181"/>
      <c r="V109" s="181"/>
      <c r="W109" s="206"/>
      <c r="X109" s="37"/>
    </row>
    <row r="110" spans="2:24">
      <c r="B110" s="108"/>
      <c r="C110" s="116"/>
      <c r="D110" s="116"/>
      <c r="E110" s="110"/>
      <c r="F110" s="180"/>
      <c r="G110" s="181"/>
      <c r="H110" s="181"/>
      <c r="I110" s="181"/>
      <c r="J110" s="181"/>
      <c r="K110" s="181"/>
      <c r="L110" s="181"/>
      <c r="M110" s="181"/>
      <c r="N110" s="181"/>
      <c r="O110" s="182"/>
      <c r="P110" s="7">
        <v>4</v>
      </c>
      <c r="Q110" s="4">
        <v>23.08</v>
      </c>
      <c r="R110" s="4">
        <v>21.53</v>
      </c>
      <c r="S110" s="4">
        <v>23.58</v>
      </c>
      <c r="T110" s="180"/>
      <c r="U110" s="181"/>
      <c r="V110" s="181"/>
      <c r="W110" s="206"/>
      <c r="X110" s="37"/>
    </row>
    <row r="111" spans="2:24">
      <c r="B111" s="108"/>
      <c r="C111" s="116"/>
      <c r="D111" s="116"/>
      <c r="E111" s="110"/>
      <c r="F111" s="180"/>
      <c r="G111" s="181"/>
      <c r="H111" s="181"/>
      <c r="I111" s="181"/>
      <c r="J111" s="181"/>
      <c r="K111" s="181"/>
      <c r="L111" s="181"/>
      <c r="M111" s="181"/>
      <c r="N111" s="181"/>
      <c r="O111" s="182"/>
      <c r="P111" s="7">
        <v>5</v>
      </c>
      <c r="Q111" s="4">
        <v>24.6</v>
      </c>
      <c r="R111" s="4">
        <v>22</v>
      </c>
      <c r="S111" s="4">
        <v>25.25</v>
      </c>
      <c r="T111" s="180"/>
      <c r="U111" s="181"/>
      <c r="V111" s="181"/>
      <c r="W111" s="206"/>
      <c r="X111" s="37"/>
    </row>
    <row r="112" ht="15.75" spans="2:24">
      <c r="B112" s="108"/>
      <c r="C112" s="116"/>
      <c r="D112" s="116"/>
      <c r="E112" s="172"/>
      <c r="F112" s="180"/>
      <c r="G112" s="181"/>
      <c r="H112" s="181"/>
      <c r="I112" s="181"/>
      <c r="J112" s="181"/>
      <c r="K112" s="181"/>
      <c r="L112" s="181"/>
      <c r="M112" s="181"/>
      <c r="N112" s="181"/>
      <c r="O112" s="182"/>
      <c r="P112" s="114">
        <v>6</v>
      </c>
      <c r="Q112" s="54">
        <v>29.25</v>
      </c>
      <c r="R112" s="54">
        <v>23</v>
      </c>
      <c r="S112" s="54">
        <v>31.67</v>
      </c>
      <c r="T112" s="180"/>
      <c r="U112" s="181"/>
      <c r="V112" s="181"/>
      <c r="W112" s="206"/>
      <c r="X112" s="37"/>
    </row>
    <row r="113" ht="15.75" spans="2:24">
      <c r="B113" s="102" t="s">
        <v>82</v>
      </c>
      <c r="C113" s="103" t="s">
        <v>83</v>
      </c>
      <c r="D113" s="103" t="s">
        <v>84</v>
      </c>
      <c r="E113" s="105" t="s">
        <v>85</v>
      </c>
      <c r="F113" s="139" t="s">
        <v>26</v>
      </c>
      <c r="G113" s="173"/>
      <c r="H113" s="174"/>
      <c r="I113" s="195"/>
      <c r="J113" s="196"/>
      <c r="K113" s="197"/>
      <c r="L113" s="173"/>
      <c r="M113" s="198"/>
      <c r="N113" s="198"/>
      <c r="O113" s="174"/>
      <c r="P113" s="173"/>
      <c r="Q113" s="198"/>
      <c r="R113" s="198"/>
      <c r="S113" s="198"/>
      <c r="T113" s="198"/>
      <c r="U113" s="198"/>
      <c r="V113" s="198"/>
      <c r="W113" s="205"/>
      <c r="X113" s="37"/>
    </row>
    <row r="114" spans="2:24">
      <c r="B114" s="108"/>
      <c r="C114" s="116"/>
      <c r="D114" s="116"/>
      <c r="E114" s="110"/>
      <c r="F114" s="7" t="s">
        <v>27</v>
      </c>
      <c r="G114" s="180"/>
      <c r="H114" s="182"/>
      <c r="I114" s="98" t="s">
        <v>86</v>
      </c>
      <c r="J114" s="4">
        <v>6.7977</v>
      </c>
      <c r="K114" s="4">
        <v>0.1522</v>
      </c>
      <c r="L114" s="180"/>
      <c r="M114" s="181"/>
      <c r="N114" s="181"/>
      <c r="O114" s="182"/>
      <c r="P114" s="180"/>
      <c r="Q114" s="181"/>
      <c r="R114" s="181"/>
      <c r="S114" s="181"/>
      <c r="T114" s="181"/>
      <c r="U114" s="181"/>
      <c r="V114" s="181"/>
      <c r="W114" s="206"/>
      <c r="X114" s="37"/>
    </row>
    <row r="115" spans="2:24">
      <c r="B115" s="108"/>
      <c r="C115" s="116"/>
      <c r="D115" s="116"/>
      <c r="E115" s="110"/>
      <c r="F115" s="7" t="s">
        <v>29</v>
      </c>
      <c r="G115" s="180"/>
      <c r="H115" s="182"/>
      <c r="I115" s="98" t="s">
        <v>87</v>
      </c>
      <c r="J115" s="4">
        <v>-64.128</v>
      </c>
      <c r="K115" s="4">
        <v>6.9286</v>
      </c>
      <c r="L115" s="175"/>
      <c r="M115" s="183"/>
      <c r="N115" s="183"/>
      <c r="O115" s="176"/>
      <c r="P115" s="175"/>
      <c r="Q115" s="183"/>
      <c r="R115" s="183"/>
      <c r="S115" s="183"/>
      <c r="T115" s="183"/>
      <c r="U115" s="183"/>
      <c r="V115" s="183"/>
      <c r="W115" s="207"/>
      <c r="X115" s="37"/>
    </row>
    <row r="116" spans="2:24">
      <c r="B116" s="108"/>
      <c r="C116" s="116"/>
      <c r="D116" s="116"/>
      <c r="E116" s="172" t="s">
        <v>88</v>
      </c>
      <c r="F116" s="115"/>
      <c r="G116" s="180"/>
      <c r="H116" s="182"/>
      <c r="I116" s="178"/>
      <c r="J116" s="179"/>
      <c r="K116" s="179"/>
      <c r="L116" s="179"/>
      <c r="M116" s="179"/>
      <c r="N116" s="179"/>
      <c r="O116" s="194"/>
      <c r="P116" s="7">
        <v>0</v>
      </c>
      <c r="Q116" s="115"/>
      <c r="R116" s="191"/>
      <c r="S116" s="192"/>
      <c r="T116" s="192"/>
      <c r="U116" s="192"/>
      <c r="V116" s="192"/>
      <c r="W116" s="208"/>
      <c r="X116" s="37"/>
    </row>
    <row r="117" spans="2:24">
      <c r="B117" s="108"/>
      <c r="C117" s="116"/>
      <c r="D117" s="116"/>
      <c r="E117" s="117"/>
      <c r="F117" s="134"/>
      <c r="G117" s="180"/>
      <c r="H117" s="182"/>
      <c r="I117" s="180"/>
      <c r="J117" s="181"/>
      <c r="K117" s="181"/>
      <c r="L117" s="181"/>
      <c r="M117" s="181"/>
      <c r="N117" s="181"/>
      <c r="O117" s="182"/>
      <c r="P117" s="7">
        <v>1</v>
      </c>
      <c r="Q117" s="134"/>
      <c r="R117" s="4">
        <v>15</v>
      </c>
      <c r="S117" s="4">
        <v>15</v>
      </c>
      <c r="T117" s="209" t="s">
        <v>89</v>
      </c>
      <c r="U117" s="210"/>
      <c r="V117" s="211"/>
      <c r="W117" s="155"/>
      <c r="X117" s="37"/>
    </row>
    <row r="118" spans="2:24">
      <c r="B118" s="108"/>
      <c r="C118" s="116"/>
      <c r="D118" s="116"/>
      <c r="E118" s="117"/>
      <c r="F118" s="134"/>
      <c r="G118" s="180"/>
      <c r="H118" s="182"/>
      <c r="I118" s="180"/>
      <c r="J118" s="181"/>
      <c r="K118" s="181"/>
      <c r="L118" s="181"/>
      <c r="M118" s="181"/>
      <c r="N118" s="181"/>
      <c r="O118" s="182"/>
      <c r="P118" s="7">
        <v>2</v>
      </c>
      <c r="Q118" s="134"/>
      <c r="R118" s="4">
        <v>20</v>
      </c>
      <c r="S118" s="4">
        <v>22</v>
      </c>
      <c r="T118" s="212"/>
      <c r="U118" s="213"/>
      <c r="V118" s="214"/>
      <c r="W118" s="162"/>
      <c r="X118" s="37"/>
    </row>
    <row r="119" spans="2:24">
      <c r="B119" s="108"/>
      <c r="C119" s="116"/>
      <c r="D119" s="116"/>
      <c r="E119" s="128"/>
      <c r="F119" s="148"/>
      <c r="G119" s="175"/>
      <c r="H119" s="176"/>
      <c r="I119" s="175"/>
      <c r="J119" s="183"/>
      <c r="K119" s="183"/>
      <c r="L119" s="183"/>
      <c r="M119" s="183"/>
      <c r="N119" s="183"/>
      <c r="O119" s="176"/>
      <c r="P119" s="7">
        <v>3</v>
      </c>
      <c r="Q119" s="134"/>
      <c r="R119" s="4">
        <v>20</v>
      </c>
      <c r="S119" s="4">
        <v>22</v>
      </c>
      <c r="T119" s="215"/>
      <c r="U119" s="216"/>
      <c r="V119" s="217"/>
      <c r="W119" s="161"/>
      <c r="X119" s="37"/>
    </row>
    <row r="120" spans="2:24">
      <c r="B120" s="108"/>
      <c r="C120" s="116"/>
      <c r="D120" s="116"/>
      <c r="E120" s="114" t="s">
        <v>90</v>
      </c>
      <c r="F120" s="7" t="s">
        <v>26</v>
      </c>
      <c r="G120" s="4">
        <v>26.2</v>
      </c>
      <c r="H120" s="4">
        <v>0.558</v>
      </c>
      <c r="I120" s="199">
        <v>-0.5</v>
      </c>
      <c r="J120" s="191"/>
      <c r="K120" s="192"/>
      <c r="L120" s="192"/>
      <c r="M120" s="192"/>
      <c r="N120" s="192"/>
      <c r="O120" s="193"/>
      <c r="P120" s="7">
        <v>0</v>
      </c>
      <c r="Q120" s="148"/>
      <c r="R120" s="191"/>
      <c r="S120" s="193"/>
      <c r="T120" s="178"/>
      <c r="U120" s="179"/>
      <c r="V120" s="179"/>
      <c r="W120" s="218"/>
      <c r="X120" s="37"/>
    </row>
    <row r="121" spans="2:24">
      <c r="B121" s="108"/>
      <c r="C121" s="116"/>
      <c r="D121" s="116"/>
      <c r="E121" s="133"/>
      <c r="F121" s="7" t="s">
        <v>27</v>
      </c>
      <c r="G121" s="178"/>
      <c r="H121" s="179"/>
      <c r="I121" s="179"/>
      <c r="J121" s="179"/>
      <c r="K121" s="179"/>
      <c r="L121" s="179"/>
      <c r="M121" s="179"/>
      <c r="N121" s="179"/>
      <c r="O121" s="194"/>
      <c r="P121" s="7">
        <v>1</v>
      </c>
      <c r="Q121" s="4">
        <v>14.86</v>
      </c>
      <c r="R121" s="209" t="s">
        <v>91</v>
      </c>
      <c r="S121" s="211"/>
      <c r="T121" s="180"/>
      <c r="U121" s="181"/>
      <c r="V121" s="181"/>
      <c r="W121" s="206"/>
      <c r="X121" s="37"/>
    </row>
    <row r="122" spans="2:24">
      <c r="B122" s="108"/>
      <c r="C122" s="116"/>
      <c r="D122" s="116"/>
      <c r="E122" s="133"/>
      <c r="F122" s="7" t="s">
        <v>29</v>
      </c>
      <c r="G122" s="175"/>
      <c r="H122" s="183"/>
      <c r="I122" s="183"/>
      <c r="J122" s="183"/>
      <c r="K122" s="183"/>
      <c r="L122" s="183"/>
      <c r="M122" s="183"/>
      <c r="N122" s="183"/>
      <c r="O122" s="176"/>
      <c r="P122" s="7">
        <v>2</v>
      </c>
      <c r="Q122" s="4">
        <v>19.71</v>
      </c>
      <c r="R122" s="212"/>
      <c r="S122" s="214"/>
      <c r="T122" s="180"/>
      <c r="U122" s="181"/>
      <c r="V122" s="181"/>
      <c r="W122" s="206"/>
      <c r="X122" s="37"/>
    </row>
    <row r="123" spans="2:24">
      <c r="B123" s="108"/>
      <c r="C123" s="116"/>
      <c r="D123" s="116"/>
      <c r="E123" s="133"/>
      <c r="F123" s="178"/>
      <c r="G123" s="179"/>
      <c r="H123" s="179"/>
      <c r="I123" s="179"/>
      <c r="J123" s="179"/>
      <c r="K123" s="179"/>
      <c r="L123" s="179"/>
      <c r="M123" s="179"/>
      <c r="N123" s="179"/>
      <c r="O123" s="194"/>
      <c r="P123" s="7">
        <v>3</v>
      </c>
      <c r="Q123" s="4">
        <v>22.48</v>
      </c>
      <c r="R123" s="212"/>
      <c r="S123" s="214"/>
      <c r="T123" s="180"/>
      <c r="U123" s="181"/>
      <c r="V123" s="181"/>
      <c r="W123" s="206"/>
      <c r="X123" s="37"/>
    </row>
    <row r="124" spans="2:24">
      <c r="B124" s="108"/>
      <c r="C124" s="116"/>
      <c r="D124" s="116"/>
      <c r="E124" s="133"/>
      <c r="F124" s="180"/>
      <c r="G124" s="181"/>
      <c r="H124" s="181"/>
      <c r="I124" s="181"/>
      <c r="J124" s="181"/>
      <c r="K124" s="181"/>
      <c r="L124" s="181"/>
      <c r="M124" s="181"/>
      <c r="N124" s="181"/>
      <c r="O124" s="182"/>
      <c r="P124" s="7">
        <v>4</v>
      </c>
      <c r="Q124" s="4">
        <v>24.07</v>
      </c>
      <c r="R124" s="212"/>
      <c r="S124" s="214"/>
      <c r="T124" s="180"/>
      <c r="U124" s="181"/>
      <c r="V124" s="181"/>
      <c r="W124" s="206"/>
      <c r="X124" s="37"/>
    </row>
    <row r="125" ht="15.75" spans="2:24">
      <c r="B125" s="123"/>
      <c r="C125" s="119"/>
      <c r="D125" s="119"/>
      <c r="E125" s="184"/>
      <c r="F125" s="180"/>
      <c r="G125" s="185"/>
      <c r="H125" s="185"/>
      <c r="I125" s="185"/>
      <c r="J125" s="200"/>
      <c r="K125" s="200"/>
      <c r="L125" s="200"/>
      <c r="M125" s="200"/>
      <c r="N125" s="200"/>
      <c r="O125" s="201"/>
      <c r="P125" s="149">
        <v>5</v>
      </c>
      <c r="Q125" s="65">
        <v>24.98</v>
      </c>
      <c r="R125" s="219"/>
      <c r="S125" s="220"/>
      <c r="T125" s="221"/>
      <c r="U125" s="200"/>
      <c r="V125" s="200"/>
      <c r="W125" s="222"/>
      <c r="X125" s="37"/>
    </row>
    <row r="126" ht="15.75" spans="2:24">
      <c r="B126" s="108" t="s">
        <v>92</v>
      </c>
      <c r="C126" s="116" t="s">
        <v>93</v>
      </c>
      <c r="D126" s="116" t="s">
        <v>94</v>
      </c>
      <c r="E126" s="117" t="s">
        <v>95</v>
      </c>
      <c r="F126" s="139" t="s">
        <v>26</v>
      </c>
      <c r="G126" s="186">
        <v>6.54</v>
      </c>
      <c r="H126" s="186">
        <v>0.4319</v>
      </c>
      <c r="I126" s="186">
        <v>-1.2471</v>
      </c>
      <c r="J126" s="202" t="s">
        <v>96</v>
      </c>
      <c r="K126" s="202"/>
      <c r="L126" s="202"/>
      <c r="M126" s="203"/>
      <c r="N126" s="203"/>
      <c r="O126" s="204"/>
      <c r="P126" s="132">
        <v>0</v>
      </c>
      <c r="Q126" s="49">
        <v>2.6</v>
      </c>
      <c r="R126" s="180"/>
      <c r="S126" s="181"/>
      <c r="T126" s="181"/>
      <c r="U126" s="181"/>
      <c r="V126" s="181"/>
      <c r="W126" s="206"/>
      <c r="X126" s="37"/>
    </row>
    <row r="127" spans="2:24">
      <c r="B127" s="108"/>
      <c r="C127" s="116"/>
      <c r="D127" s="116"/>
      <c r="E127" s="117"/>
      <c r="F127" s="7" t="s">
        <v>27</v>
      </c>
      <c r="G127" s="185"/>
      <c r="H127" s="185"/>
      <c r="I127" s="185"/>
      <c r="J127" s="203"/>
      <c r="K127" s="203"/>
      <c r="L127" s="203"/>
      <c r="M127" s="203"/>
      <c r="N127" s="203"/>
      <c r="O127" s="204"/>
      <c r="P127" s="7">
        <v>1</v>
      </c>
      <c r="Q127" s="4">
        <v>4.4</v>
      </c>
      <c r="R127" s="180"/>
      <c r="S127" s="181"/>
      <c r="T127" s="181"/>
      <c r="U127" s="181"/>
      <c r="V127" s="181"/>
      <c r="W127" s="206"/>
      <c r="X127" s="37"/>
    </row>
    <row r="128" spans="2:24">
      <c r="B128" s="108"/>
      <c r="C128" s="116"/>
      <c r="D128" s="116"/>
      <c r="E128" s="117"/>
      <c r="F128" s="7" t="s">
        <v>29</v>
      </c>
      <c r="G128" s="185"/>
      <c r="H128" s="185"/>
      <c r="I128" s="185"/>
      <c r="J128" s="203"/>
      <c r="K128" s="203"/>
      <c r="L128" s="203"/>
      <c r="M128" s="203"/>
      <c r="N128" s="203"/>
      <c r="O128" s="204"/>
      <c r="P128" s="7">
        <v>2</v>
      </c>
      <c r="Q128" s="4">
        <v>4.8</v>
      </c>
      <c r="R128" s="180"/>
      <c r="S128" s="181"/>
      <c r="T128" s="181"/>
      <c r="U128" s="181"/>
      <c r="V128" s="181"/>
      <c r="W128" s="206"/>
      <c r="X128" s="37"/>
    </row>
    <row r="129" spans="2:24">
      <c r="B129" s="108"/>
      <c r="C129" s="116"/>
      <c r="D129" s="116"/>
      <c r="E129" s="117"/>
      <c r="F129" s="223"/>
      <c r="G129" s="203"/>
      <c r="H129" s="203"/>
      <c r="I129" s="203"/>
      <c r="J129" s="203"/>
      <c r="K129" s="203"/>
      <c r="L129" s="203"/>
      <c r="M129" s="203"/>
      <c r="N129" s="203"/>
      <c r="O129" s="204"/>
      <c r="P129" s="7">
        <v>3</v>
      </c>
      <c r="Q129" s="4">
        <v>5.3</v>
      </c>
      <c r="R129" s="180"/>
      <c r="S129" s="181"/>
      <c r="T129" s="181"/>
      <c r="U129" s="181"/>
      <c r="V129" s="181"/>
      <c r="W129" s="206"/>
      <c r="X129" s="37"/>
    </row>
    <row r="130" spans="2:24">
      <c r="B130" s="108"/>
      <c r="C130" s="116"/>
      <c r="D130" s="116"/>
      <c r="E130" s="117"/>
      <c r="F130" s="223"/>
      <c r="G130" s="203"/>
      <c r="H130" s="203"/>
      <c r="I130" s="203"/>
      <c r="J130" s="203"/>
      <c r="K130" s="203"/>
      <c r="L130" s="203"/>
      <c r="M130" s="203"/>
      <c r="N130" s="203"/>
      <c r="O130" s="204"/>
      <c r="P130" s="7">
        <v>4</v>
      </c>
      <c r="Q130" s="4">
        <v>5.8</v>
      </c>
      <c r="R130" s="180"/>
      <c r="S130" s="181"/>
      <c r="T130" s="181"/>
      <c r="U130" s="181"/>
      <c r="V130" s="181"/>
      <c r="W130" s="206"/>
      <c r="X130" s="37"/>
    </row>
    <row r="131" spans="2:24">
      <c r="B131" s="108"/>
      <c r="C131" s="116"/>
      <c r="D131" s="116"/>
      <c r="E131" s="117"/>
      <c r="F131" s="223"/>
      <c r="G131" s="203"/>
      <c r="H131" s="203"/>
      <c r="I131" s="203"/>
      <c r="J131" s="203"/>
      <c r="K131" s="203"/>
      <c r="L131" s="203"/>
      <c r="M131" s="203"/>
      <c r="N131" s="203"/>
      <c r="O131" s="204"/>
      <c r="P131" s="7">
        <v>5</v>
      </c>
      <c r="Q131" s="4">
        <v>6.2</v>
      </c>
      <c r="R131" s="180"/>
      <c r="S131" s="181"/>
      <c r="T131" s="181"/>
      <c r="U131" s="181"/>
      <c r="V131" s="181"/>
      <c r="W131" s="206"/>
      <c r="X131" s="37"/>
    </row>
    <row r="132" ht="15.75" spans="2:24">
      <c r="B132" s="123"/>
      <c r="C132" s="119"/>
      <c r="D132" s="119"/>
      <c r="E132" s="120"/>
      <c r="F132" s="224"/>
      <c r="G132" s="225"/>
      <c r="H132" s="225"/>
      <c r="I132" s="225"/>
      <c r="J132" s="225"/>
      <c r="K132" s="225"/>
      <c r="L132" s="225"/>
      <c r="M132" s="225"/>
      <c r="N132" s="225"/>
      <c r="O132" s="230"/>
      <c r="P132" s="149">
        <v>6</v>
      </c>
      <c r="Q132" s="65">
        <v>6.3</v>
      </c>
      <c r="R132" s="221"/>
      <c r="S132" s="200"/>
      <c r="T132" s="200"/>
      <c r="U132" s="200"/>
      <c r="V132" s="200"/>
      <c r="W132" s="222"/>
      <c r="X132" s="37"/>
    </row>
    <row r="133" ht="16.5" spans="1:24">
      <c r="A133" s="30"/>
      <c r="B133" s="123"/>
      <c r="C133" s="119"/>
      <c r="D133" s="119"/>
      <c r="E133" s="120" t="s">
        <v>97</v>
      </c>
      <c r="F133" s="221"/>
      <c r="G133" s="200"/>
      <c r="H133" s="200"/>
      <c r="I133" s="231" t="s">
        <v>98</v>
      </c>
      <c r="J133" s="231">
        <v>-2146.4</v>
      </c>
      <c r="K133" s="231">
        <v>71.07</v>
      </c>
      <c r="L133" s="232" t="s">
        <v>99</v>
      </c>
      <c r="M133" s="232"/>
      <c r="N133" s="232"/>
      <c r="O133" s="232"/>
      <c r="P133" s="232"/>
      <c r="Q133" s="232"/>
      <c r="R133" s="232"/>
      <c r="S133" s="232"/>
      <c r="T133" s="232"/>
      <c r="U133" s="232"/>
      <c r="V133" s="232"/>
      <c r="W133" s="237"/>
      <c r="X133" s="37"/>
    </row>
    <row r="134" ht="15.75" spans="1:24">
      <c r="A134" s="30"/>
      <c r="B134" s="108" t="s">
        <v>100</v>
      </c>
      <c r="C134" s="116" t="s">
        <v>101</v>
      </c>
      <c r="D134" s="116" t="s">
        <v>102</v>
      </c>
      <c r="E134" s="128" t="s">
        <v>103</v>
      </c>
      <c r="F134" s="132" t="s">
        <v>26</v>
      </c>
      <c r="G134" s="49">
        <v>35.3</v>
      </c>
      <c r="H134" s="49">
        <v>0.264</v>
      </c>
      <c r="I134" s="49">
        <v>-0.809</v>
      </c>
      <c r="J134" s="175"/>
      <c r="K134" s="183"/>
      <c r="L134" s="176"/>
      <c r="M134" s="49" t="s">
        <v>104</v>
      </c>
      <c r="N134" s="49">
        <v>16.08</v>
      </c>
      <c r="O134" s="134"/>
      <c r="P134" s="132">
        <v>0</v>
      </c>
      <c r="Q134" s="49">
        <v>8.3</v>
      </c>
      <c r="R134" s="175"/>
      <c r="S134" s="176"/>
      <c r="T134" s="180"/>
      <c r="U134" s="181"/>
      <c r="V134" s="181"/>
      <c r="W134" s="206"/>
      <c r="X134" s="37"/>
    </row>
    <row r="135" spans="1:24">
      <c r="A135" s="30"/>
      <c r="B135" s="108"/>
      <c r="C135" s="116"/>
      <c r="D135" s="116"/>
      <c r="E135" s="110"/>
      <c r="F135" s="7" t="s">
        <v>27</v>
      </c>
      <c r="G135" s="178"/>
      <c r="H135" s="179"/>
      <c r="I135" s="179"/>
      <c r="J135" s="179"/>
      <c r="K135" s="179"/>
      <c r="L135" s="179"/>
      <c r="M135" s="194"/>
      <c r="N135" s="4">
        <v>16.81</v>
      </c>
      <c r="O135" s="134"/>
      <c r="P135" s="7">
        <v>1</v>
      </c>
      <c r="Q135" s="4">
        <v>13.3</v>
      </c>
      <c r="R135" s="4">
        <v>15.5</v>
      </c>
      <c r="S135" s="4">
        <v>16.3</v>
      </c>
      <c r="T135" s="180"/>
      <c r="U135" s="181"/>
      <c r="V135" s="181"/>
      <c r="W135" s="206"/>
      <c r="X135" s="37"/>
    </row>
    <row r="136" spans="1:24">
      <c r="A136" s="30"/>
      <c r="B136" s="108"/>
      <c r="C136" s="116"/>
      <c r="D136" s="116"/>
      <c r="E136" s="110"/>
      <c r="F136" s="7" t="s">
        <v>29</v>
      </c>
      <c r="G136" s="175"/>
      <c r="H136" s="183"/>
      <c r="I136" s="183"/>
      <c r="J136" s="183"/>
      <c r="K136" s="183"/>
      <c r="L136" s="183"/>
      <c r="M136" s="176"/>
      <c r="N136" s="4">
        <v>16.31</v>
      </c>
      <c r="O136" s="148"/>
      <c r="P136" s="7">
        <v>2</v>
      </c>
      <c r="Q136" s="4">
        <v>19.1</v>
      </c>
      <c r="R136" s="4">
        <v>19.3</v>
      </c>
      <c r="S136" s="4">
        <v>19.3</v>
      </c>
      <c r="T136" s="180"/>
      <c r="U136" s="181"/>
      <c r="V136" s="181"/>
      <c r="W136" s="206"/>
      <c r="X136" s="37"/>
    </row>
    <row r="137" spans="1:24">
      <c r="A137" s="30"/>
      <c r="B137" s="108"/>
      <c r="C137" s="116"/>
      <c r="D137" s="116"/>
      <c r="E137" s="110"/>
      <c r="F137" s="178"/>
      <c r="G137" s="179"/>
      <c r="H137" s="179"/>
      <c r="I137" s="179"/>
      <c r="J137" s="179"/>
      <c r="K137" s="179"/>
      <c r="L137" s="179"/>
      <c r="M137" s="179"/>
      <c r="N137" s="179"/>
      <c r="O137" s="194"/>
      <c r="P137" s="7">
        <v>3</v>
      </c>
      <c r="Q137" s="4">
        <v>23</v>
      </c>
      <c r="R137" s="4">
        <v>22.9</v>
      </c>
      <c r="S137" s="4">
        <v>23.2</v>
      </c>
      <c r="T137" s="180"/>
      <c r="U137" s="181"/>
      <c r="V137" s="181"/>
      <c r="W137" s="206"/>
      <c r="X137" s="37"/>
    </row>
    <row r="138" spans="1:24">
      <c r="A138" s="30"/>
      <c r="B138" s="108"/>
      <c r="C138" s="116"/>
      <c r="D138" s="116"/>
      <c r="E138" s="110"/>
      <c r="F138" s="180"/>
      <c r="G138" s="181"/>
      <c r="H138" s="181"/>
      <c r="I138" s="181"/>
      <c r="J138" s="181"/>
      <c r="K138" s="181"/>
      <c r="L138" s="181"/>
      <c r="M138" s="181"/>
      <c r="N138" s="181"/>
      <c r="O138" s="182"/>
      <c r="P138" s="7">
        <v>4</v>
      </c>
      <c r="Q138" s="4">
        <v>24.9</v>
      </c>
      <c r="R138" s="4">
        <v>24.9</v>
      </c>
      <c r="S138" s="4">
        <v>24.8</v>
      </c>
      <c r="T138" s="180"/>
      <c r="U138" s="181"/>
      <c r="V138" s="181"/>
      <c r="W138" s="206"/>
      <c r="X138" s="37"/>
    </row>
    <row r="139" spans="1:24">
      <c r="A139" s="30"/>
      <c r="B139" s="108"/>
      <c r="C139" s="116"/>
      <c r="D139" s="116"/>
      <c r="E139" s="110"/>
      <c r="F139" s="180"/>
      <c r="G139" s="181"/>
      <c r="H139" s="181"/>
      <c r="I139" s="181"/>
      <c r="J139" s="181"/>
      <c r="K139" s="181"/>
      <c r="L139" s="181"/>
      <c r="M139" s="181"/>
      <c r="N139" s="181"/>
      <c r="O139" s="182"/>
      <c r="P139" s="7">
        <v>5</v>
      </c>
      <c r="Q139" s="4">
        <v>26.1</v>
      </c>
      <c r="R139" s="4">
        <v>26.1</v>
      </c>
      <c r="S139" s="4">
        <v>26</v>
      </c>
      <c r="T139" s="180"/>
      <c r="U139" s="181"/>
      <c r="V139" s="181"/>
      <c r="W139" s="206"/>
      <c r="X139" s="37"/>
    </row>
    <row r="140" spans="1:24">
      <c r="A140" s="30"/>
      <c r="B140" s="108"/>
      <c r="C140" s="116"/>
      <c r="D140" s="116"/>
      <c r="E140" s="110"/>
      <c r="F140" s="180"/>
      <c r="G140" s="181"/>
      <c r="H140" s="181"/>
      <c r="I140" s="181"/>
      <c r="J140" s="181"/>
      <c r="K140" s="181"/>
      <c r="L140" s="181"/>
      <c r="M140" s="181"/>
      <c r="N140" s="181"/>
      <c r="O140" s="182"/>
      <c r="P140" s="7">
        <v>6</v>
      </c>
      <c r="Q140" s="4">
        <v>28.1</v>
      </c>
      <c r="R140" s="4">
        <v>28.4</v>
      </c>
      <c r="S140" s="4">
        <v>28.1</v>
      </c>
      <c r="T140" s="180"/>
      <c r="U140" s="181"/>
      <c r="V140" s="181"/>
      <c r="W140" s="206"/>
      <c r="X140" s="37"/>
    </row>
    <row r="141" spans="1:24">
      <c r="A141" s="30"/>
      <c r="B141" s="108"/>
      <c r="C141" s="116"/>
      <c r="D141" s="116"/>
      <c r="E141" s="110"/>
      <c r="F141" s="180"/>
      <c r="G141" s="181"/>
      <c r="H141" s="181"/>
      <c r="I141" s="181"/>
      <c r="J141" s="181"/>
      <c r="K141" s="181"/>
      <c r="L141" s="181"/>
      <c r="M141" s="181"/>
      <c r="N141" s="181"/>
      <c r="O141" s="182"/>
      <c r="P141" s="7">
        <v>7</v>
      </c>
      <c r="Q141" s="4">
        <v>30.2</v>
      </c>
      <c r="R141" s="4">
        <v>29.8</v>
      </c>
      <c r="S141" s="4">
        <v>30.5</v>
      </c>
      <c r="T141" s="180"/>
      <c r="U141" s="181"/>
      <c r="V141" s="181"/>
      <c r="W141" s="206"/>
      <c r="X141" s="37"/>
    </row>
    <row r="142" spans="1:24">
      <c r="A142" s="30"/>
      <c r="B142" s="108"/>
      <c r="C142" s="116"/>
      <c r="D142" s="116"/>
      <c r="E142" s="110"/>
      <c r="F142" s="180"/>
      <c r="G142" s="181"/>
      <c r="H142" s="181"/>
      <c r="I142" s="181"/>
      <c r="J142" s="181"/>
      <c r="K142" s="181"/>
      <c r="L142" s="181"/>
      <c r="M142" s="181"/>
      <c r="N142" s="181"/>
      <c r="O142" s="182"/>
      <c r="P142" s="7">
        <v>8</v>
      </c>
      <c r="Q142" s="4">
        <v>32</v>
      </c>
      <c r="R142" s="4">
        <v>32.4</v>
      </c>
      <c r="S142" s="4">
        <v>31.9</v>
      </c>
      <c r="T142" s="180"/>
      <c r="U142" s="181"/>
      <c r="V142" s="181"/>
      <c r="W142" s="206"/>
      <c r="X142" s="37"/>
    </row>
    <row r="143" spans="1:24">
      <c r="A143" s="30"/>
      <c r="B143" s="108"/>
      <c r="C143" s="116"/>
      <c r="D143" s="116"/>
      <c r="E143" s="110"/>
      <c r="F143" s="180"/>
      <c r="G143" s="181"/>
      <c r="H143" s="181"/>
      <c r="I143" s="181"/>
      <c r="J143" s="181"/>
      <c r="K143" s="181"/>
      <c r="L143" s="181"/>
      <c r="M143" s="181"/>
      <c r="N143" s="181"/>
      <c r="O143" s="182"/>
      <c r="P143" s="7">
        <v>9</v>
      </c>
      <c r="Q143" s="4">
        <v>33.9</v>
      </c>
      <c r="R143" s="4">
        <v>33.7</v>
      </c>
      <c r="S143" s="4">
        <v>34.1</v>
      </c>
      <c r="T143" s="180"/>
      <c r="U143" s="181"/>
      <c r="V143" s="181"/>
      <c r="W143" s="206"/>
      <c r="X143" s="37"/>
    </row>
    <row r="144" spans="1:24">
      <c r="A144" s="30"/>
      <c r="B144" s="108"/>
      <c r="C144" s="116"/>
      <c r="D144" s="116"/>
      <c r="E144" s="110"/>
      <c r="F144" s="180"/>
      <c r="G144" s="181"/>
      <c r="H144" s="181"/>
      <c r="I144" s="181"/>
      <c r="J144" s="181"/>
      <c r="K144" s="181"/>
      <c r="L144" s="181"/>
      <c r="M144" s="181"/>
      <c r="N144" s="181"/>
      <c r="O144" s="182"/>
      <c r="P144" s="7">
        <v>10</v>
      </c>
      <c r="Q144" s="4">
        <v>34.8</v>
      </c>
      <c r="R144" s="4">
        <v>35.3</v>
      </c>
      <c r="S144" s="4">
        <v>34.4</v>
      </c>
      <c r="T144" s="180"/>
      <c r="U144" s="181"/>
      <c r="V144" s="181"/>
      <c r="W144" s="206"/>
      <c r="X144" s="37"/>
    </row>
    <row r="145" spans="1:24">
      <c r="A145" s="30"/>
      <c r="B145" s="108"/>
      <c r="C145" s="116"/>
      <c r="D145" s="116"/>
      <c r="E145" s="110"/>
      <c r="F145" s="180"/>
      <c r="G145" s="181"/>
      <c r="H145" s="181"/>
      <c r="I145" s="181"/>
      <c r="J145" s="181"/>
      <c r="K145" s="181"/>
      <c r="L145" s="181"/>
      <c r="M145" s="181"/>
      <c r="N145" s="181"/>
      <c r="O145" s="182"/>
      <c r="P145" s="7">
        <v>11</v>
      </c>
      <c r="Q145" s="4">
        <v>32.5</v>
      </c>
      <c r="R145" s="20"/>
      <c r="S145" s="4">
        <v>32.5</v>
      </c>
      <c r="T145" s="175"/>
      <c r="U145" s="183"/>
      <c r="V145" s="183"/>
      <c r="W145" s="207"/>
      <c r="X145" s="37"/>
    </row>
    <row r="146" spans="1:24">
      <c r="A146" s="30"/>
      <c r="B146" s="108"/>
      <c r="C146" s="116"/>
      <c r="D146" s="116"/>
      <c r="E146" s="110"/>
      <c r="F146" s="180"/>
      <c r="G146" s="181"/>
      <c r="H146" s="181"/>
      <c r="I146" s="181"/>
      <c r="J146" s="181"/>
      <c r="K146" s="181"/>
      <c r="L146" s="181"/>
      <c r="M146" s="181"/>
      <c r="N146" s="181"/>
      <c r="O146" s="182"/>
      <c r="P146" s="7">
        <v>12</v>
      </c>
      <c r="Q146" s="4">
        <v>42</v>
      </c>
      <c r="R146" s="4">
        <v>42</v>
      </c>
      <c r="S146" s="178"/>
      <c r="T146" s="179"/>
      <c r="U146" s="179"/>
      <c r="V146" s="179"/>
      <c r="W146" s="218"/>
      <c r="X146" s="37"/>
    </row>
    <row r="147" spans="1:24">
      <c r="A147" s="30"/>
      <c r="B147" s="108"/>
      <c r="C147" s="116"/>
      <c r="D147" s="116"/>
      <c r="E147" s="110"/>
      <c r="F147" s="175"/>
      <c r="G147" s="183"/>
      <c r="H147" s="183"/>
      <c r="I147" s="183"/>
      <c r="J147" s="183"/>
      <c r="K147" s="183"/>
      <c r="L147" s="183"/>
      <c r="M147" s="183"/>
      <c r="N147" s="183"/>
      <c r="O147" s="176"/>
      <c r="P147" s="7">
        <v>13</v>
      </c>
      <c r="Q147" s="4">
        <v>40</v>
      </c>
      <c r="R147" s="4">
        <v>40</v>
      </c>
      <c r="S147" s="175"/>
      <c r="T147" s="183"/>
      <c r="U147" s="183"/>
      <c r="V147" s="183"/>
      <c r="W147" s="207"/>
      <c r="X147" s="37"/>
    </row>
    <row r="148" spans="1:24">
      <c r="A148" s="30"/>
      <c r="B148" s="108"/>
      <c r="C148" s="116"/>
      <c r="D148" s="116"/>
      <c r="E148" s="110" t="s">
        <v>105</v>
      </c>
      <c r="F148" s="7" t="s">
        <v>26</v>
      </c>
      <c r="G148" s="4">
        <v>30.95</v>
      </c>
      <c r="H148" s="4">
        <v>0.21</v>
      </c>
      <c r="I148" s="4">
        <v>-0.996</v>
      </c>
      <c r="J148" s="191"/>
      <c r="K148" s="192"/>
      <c r="L148" s="192"/>
      <c r="M148" s="192"/>
      <c r="N148" s="192"/>
      <c r="O148" s="193"/>
      <c r="P148" s="7">
        <v>0</v>
      </c>
      <c r="Q148" s="4">
        <v>6.5</v>
      </c>
      <c r="R148" s="178"/>
      <c r="S148" s="179"/>
      <c r="T148" s="179"/>
      <c r="U148" s="179"/>
      <c r="V148" s="194"/>
      <c r="W148" s="154"/>
      <c r="X148" s="37"/>
    </row>
    <row r="149" spans="1:24">
      <c r="A149" s="30"/>
      <c r="B149" s="108"/>
      <c r="C149" s="116"/>
      <c r="D149" s="116"/>
      <c r="E149" s="110"/>
      <c r="F149" s="7" t="s">
        <v>27</v>
      </c>
      <c r="G149" s="178"/>
      <c r="H149" s="179"/>
      <c r="I149" s="179"/>
      <c r="J149" s="179"/>
      <c r="K149" s="179"/>
      <c r="L149" s="194"/>
      <c r="M149" s="4">
        <v>2.5</v>
      </c>
      <c r="N149" s="4">
        <v>16.21</v>
      </c>
      <c r="O149" s="115"/>
      <c r="P149" s="7">
        <v>1</v>
      </c>
      <c r="Q149" s="4">
        <v>13</v>
      </c>
      <c r="R149" s="180"/>
      <c r="S149" s="181"/>
      <c r="T149" s="181"/>
      <c r="U149" s="181"/>
      <c r="V149" s="182"/>
      <c r="W149" s="67">
        <v>0.3519</v>
      </c>
      <c r="X149" s="37"/>
    </row>
    <row r="150" spans="1:24">
      <c r="A150" s="30"/>
      <c r="B150" s="108"/>
      <c r="C150" s="116"/>
      <c r="D150" s="116"/>
      <c r="E150" s="110"/>
      <c r="F150" s="7" t="s">
        <v>29</v>
      </c>
      <c r="G150" s="175"/>
      <c r="H150" s="183"/>
      <c r="I150" s="183"/>
      <c r="J150" s="183"/>
      <c r="K150" s="183"/>
      <c r="L150" s="176"/>
      <c r="M150" s="4">
        <v>3.6</v>
      </c>
      <c r="N150" s="4">
        <v>19.04</v>
      </c>
      <c r="O150" s="148"/>
      <c r="P150" s="7">
        <v>2</v>
      </c>
      <c r="Q150" s="4">
        <v>15.4</v>
      </c>
      <c r="R150" s="180"/>
      <c r="S150" s="181"/>
      <c r="T150" s="181"/>
      <c r="U150" s="181"/>
      <c r="V150" s="182"/>
      <c r="W150" s="67">
        <v>0.4407</v>
      </c>
      <c r="X150" s="37"/>
    </row>
    <row r="151" spans="1:24">
      <c r="A151" s="30"/>
      <c r="B151" s="108"/>
      <c r="C151" s="116"/>
      <c r="D151" s="116"/>
      <c r="E151" s="110"/>
      <c r="F151" s="178"/>
      <c r="G151" s="179"/>
      <c r="H151" s="179"/>
      <c r="I151" s="179"/>
      <c r="J151" s="179"/>
      <c r="K151" s="179"/>
      <c r="L151" s="179"/>
      <c r="M151" s="179"/>
      <c r="N151" s="179"/>
      <c r="O151" s="194"/>
      <c r="P151" s="7">
        <v>3</v>
      </c>
      <c r="Q151" s="4">
        <v>17.2</v>
      </c>
      <c r="R151" s="180"/>
      <c r="S151" s="181"/>
      <c r="T151" s="181"/>
      <c r="U151" s="181"/>
      <c r="V151" s="182"/>
      <c r="W151" s="67">
        <v>0.4343</v>
      </c>
      <c r="X151" s="37"/>
    </row>
    <row r="152" spans="1:24">
      <c r="A152" s="30"/>
      <c r="B152" s="108"/>
      <c r="C152" s="116"/>
      <c r="D152" s="116"/>
      <c r="E152" s="110"/>
      <c r="F152" s="180"/>
      <c r="G152" s="181"/>
      <c r="H152" s="181"/>
      <c r="I152" s="181"/>
      <c r="J152" s="181"/>
      <c r="K152" s="181"/>
      <c r="L152" s="181"/>
      <c r="M152" s="181"/>
      <c r="N152" s="181"/>
      <c r="O152" s="182"/>
      <c r="P152" s="7">
        <v>4</v>
      </c>
      <c r="Q152" s="4">
        <v>20.3</v>
      </c>
      <c r="R152" s="180"/>
      <c r="S152" s="181"/>
      <c r="T152" s="181"/>
      <c r="U152" s="181"/>
      <c r="V152" s="182"/>
      <c r="W152" s="67">
        <v>0.5114</v>
      </c>
      <c r="X152" s="37"/>
    </row>
    <row r="153" spans="1:24">
      <c r="A153" s="30"/>
      <c r="B153" s="108"/>
      <c r="C153" s="116"/>
      <c r="D153" s="116"/>
      <c r="E153" s="110"/>
      <c r="F153" s="180"/>
      <c r="G153" s="181"/>
      <c r="H153" s="181"/>
      <c r="I153" s="181"/>
      <c r="J153" s="181"/>
      <c r="K153" s="181"/>
      <c r="L153" s="181"/>
      <c r="M153" s="181"/>
      <c r="N153" s="181"/>
      <c r="O153" s="182"/>
      <c r="P153" s="7">
        <v>5</v>
      </c>
      <c r="Q153" s="4">
        <v>22.1</v>
      </c>
      <c r="R153" s="180"/>
      <c r="S153" s="181"/>
      <c r="T153" s="181"/>
      <c r="U153" s="181"/>
      <c r="V153" s="182"/>
      <c r="W153" s="67">
        <v>0.5171</v>
      </c>
      <c r="X153" s="37"/>
    </row>
    <row r="154" spans="1:24">
      <c r="A154" s="30"/>
      <c r="B154" s="108"/>
      <c r="C154" s="116"/>
      <c r="D154" s="116"/>
      <c r="E154" s="110"/>
      <c r="F154" s="180"/>
      <c r="G154" s="181"/>
      <c r="H154" s="181"/>
      <c r="I154" s="181"/>
      <c r="J154" s="181"/>
      <c r="K154" s="181"/>
      <c r="L154" s="181"/>
      <c r="M154" s="181"/>
      <c r="N154" s="181"/>
      <c r="O154" s="182"/>
      <c r="P154" s="7">
        <v>6</v>
      </c>
      <c r="Q154" s="4">
        <v>23.7</v>
      </c>
      <c r="R154" s="180"/>
      <c r="S154" s="181"/>
      <c r="T154" s="181"/>
      <c r="U154" s="181"/>
      <c r="V154" s="182"/>
      <c r="W154" s="67">
        <v>0.5733</v>
      </c>
      <c r="X154" s="37"/>
    </row>
    <row r="155" spans="1:24">
      <c r="A155" s="30"/>
      <c r="B155" s="108"/>
      <c r="C155" s="116"/>
      <c r="D155" s="116"/>
      <c r="E155" s="110"/>
      <c r="F155" s="180"/>
      <c r="G155" s="181"/>
      <c r="H155" s="181"/>
      <c r="I155" s="181"/>
      <c r="J155" s="181"/>
      <c r="K155" s="181"/>
      <c r="L155" s="181"/>
      <c r="M155" s="181"/>
      <c r="N155" s="181"/>
      <c r="O155" s="182"/>
      <c r="P155" s="7">
        <v>7</v>
      </c>
      <c r="Q155" s="4">
        <v>24.8</v>
      </c>
      <c r="R155" s="180"/>
      <c r="S155" s="181"/>
      <c r="T155" s="181"/>
      <c r="U155" s="181"/>
      <c r="V155" s="182"/>
      <c r="W155" s="67">
        <v>0.679</v>
      </c>
      <c r="X155" s="37"/>
    </row>
    <row r="156" spans="1:24">
      <c r="A156" s="30"/>
      <c r="B156" s="108"/>
      <c r="C156" s="116"/>
      <c r="D156" s="116"/>
      <c r="E156" s="110"/>
      <c r="F156" s="180"/>
      <c r="G156" s="181"/>
      <c r="H156" s="181"/>
      <c r="I156" s="181"/>
      <c r="J156" s="181"/>
      <c r="K156" s="181"/>
      <c r="L156" s="181"/>
      <c r="M156" s="181"/>
      <c r="N156" s="181"/>
      <c r="O156" s="182"/>
      <c r="P156" s="7">
        <v>8</v>
      </c>
      <c r="Q156" s="4">
        <v>26.2</v>
      </c>
      <c r="R156" s="180"/>
      <c r="S156" s="181"/>
      <c r="T156" s="181"/>
      <c r="U156" s="181"/>
      <c r="V156" s="182"/>
      <c r="W156" s="67">
        <v>0.7973</v>
      </c>
      <c r="X156" s="37"/>
    </row>
    <row r="157" spans="1:24">
      <c r="A157" s="30"/>
      <c r="B157" s="108"/>
      <c r="C157" s="116"/>
      <c r="D157" s="116"/>
      <c r="E157" s="110"/>
      <c r="F157" s="180"/>
      <c r="G157" s="181"/>
      <c r="H157" s="181"/>
      <c r="I157" s="181"/>
      <c r="J157" s="181"/>
      <c r="K157" s="181"/>
      <c r="L157" s="181"/>
      <c r="M157" s="181"/>
      <c r="N157" s="181"/>
      <c r="O157" s="182"/>
      <c r="P157" s="7">
        <v>9</v>
      </c>
      <c r="Q157" s="4">
        <v>28.2</v>
      </c>
      <c r="R157" s="180"/>
      <c r="S157" s="181"/>
      <c r="T157" s="181"/>
      <c r="U157" s="181"/>
      <c r="V157" s="182"/>
      <c r="W157" s="67">
        <v>0.8235</v>
      </c>
      <c r="X157" s="37"/>
    </row>
    <row r="158" spans="1:24">
      <c r="A158" s="30"/>
      <c r="B158" s="108"/>
      <c r="C158" s="116"/>
      <c r="D158" s="116"/>
      <c r="E158" s="110"/>
      <c r="F158" s="180"/>
      <c r="G158" s="181"/>
      <c r="H158" s="181"/>
      <c r="I158" s="181"/>
      <c r="J158" s="181"/>
      <c r="K158" s="181"/>
      <c r="L158" s="181"/>
      <c r="M158" s="181"/>
      <c r="N158" s="181"/>
      <c r="O158" s="182"/>
      <c r="P158" s="7">
        <v>10</v>
      </c>
      <c r="Q158" s="4">
        <v>31</v>
      </c>
      <c r="R158" s="180"/>
      <c r="S158" s="181"/>
      <c r="T158" s="181"/>
      <c r="U158" s="181"/>
      <c r="V158" s="182"/>
      <c r="W158" s="67">
        <v>1</v>
      </c>
      <c r="X158" s="37"/>
    </row>
    <row r="159" spans="1:24">
      <c r="A159" s="30"/>
      <c r="B159" s="108"/>
      <c r="C159" s="116"/>
      <c r="D159" s="116"/>
      <c r="E159" s="110"/>
      <c r="F159" s="180"/>
      <c r="G159" s="181"/>
      <c r="H159" s="181"/>
      <c r="I159" s="181"/>
      <c r="J159" s="181"/>
      <c r="K159" s="181"/>
      <c r="L159" s="181"/>
      <c r="M159" s="181"/>
      <c r="N159" s="181"/>
      <c r="O159" s="182"/>
      <c r="P159" s="7">
        <v>11</v>
      </c>
      <c r="Q159" s="4">
        <v>34.1</v>
      </c>
      <c r="R159" s="175"/>
      <c r="S159" s="183"/>
      <c r="T159" s="183"/>
      <c r="U159" s="183"/>
      <c r="V159" s="176"/>
      <c r="W159" s="67">
        <v>1</v>
      </c>
      <c r="X159" s="37"/>
    </row>
    <row r="160" spans="1:24">
      <c r="A160" s="30"/>
      <c r="B160" s="108"/>
      <c r="C160" s="116"/>
      <c r="D160" s="116"/>
      <c r="E160" s="110"/>
      <c r="F160" s="180"/>
      <c r="G160" s="181"/>
      <c r="H160" s="181"/>
      <c r="I160" s="181"/>
      <c r="J160" s="181"/>
      <c r="K160" s="181"/>
      <c r="L160" s="181"/>
      <c r="M160" s="181"/>
      <c r="N160" s="181"/>
      <c r="O160" s="182"/>
      <c r="P160" s="7">
        <v>12</v>
      </c>
      <c r="Q160" s="178"/>
      <c r="R160" s="179"/>
      <c r="S160" s="179"/>
      <c r="T160" s="179"/>
      <c r="U160" s="179"/>
      <c r="V160" s="179"/>
      <c r="W160" s="218"/>
      <c r="X160" s="37"/>
    </row>
    <row r="161" spans="1:24">
      <c r="A161" s="30"/>
      <c r="B161" s="108"/>
      <c r="C161" s="116"/>
      <c r="D161" s="116"/>
      <c r="E161" s="110"/>
      <c r="F161" s="180"/>
      <c r="G161" s="181"/>
      <c r="H161" s="181"/>
      <c r="I161" s="181"/>
      <c r="J161" s="181"/>
      <c r="K161" s="181"/>
      <c r="L161" s="181"/>
      <c r="M161" s="181"/>
      <c r="N161" s="181"/>
      <c r="O161" s="182"/>
      <c r="P161" s="7">
        <v>13</v>
      </c>
      <c r="Q161" s="175"/>
      <c r="R161" s="183"/>
      <c r="S161" s="183"/>
      <c r="T161" s="183"/>
      <c r="U161" s="183"/>
      <c r="V161" s="183"/>
      <c r="W161" s="207"/>
      <c r="X161" s="37"/>
    </row>
    <row r="162" spans="1:24">
      <c r="A162" s="30"/>
      <c r="B162" s="108"/>
      <c r="C162" s="116"/>
      <c r="D162" s="116"/>
      <c r="E162" s="110"/>
      <c r="F162" s="175"/>
      <c r="G162" s="183"/>
      <c r="H162" s="183"/>
      <c r="I162" s="183"/>
      <c r="J162" s="183"/>
      <c r="K162" s="183"/>
      <c r="L162" s="183"/>
      <c r="M162" s="183"/>
      <c r="N162" s="183"/>
      <c r="O162" s="176"/>
      <c r="P162" s="178"/>
      <c r="Q162" s="179"/>
      <c r="R162" s="179"/>
      <c r="S162" s="179"/>
      <c r="T162" s="179"/>
      <c r="U162" s="179"/>
      <c r="V162" s="179"/>
      <c r="W162" s="218"/>
      <c r="X162" s="37"/>
    </row>
    <row r="163" spans="1:24">
      <c r="A163" s="30"/>
      <c r="B163" s="108"/>
      <c r="C163" s="116"/>
      <c r="D163" s="116"/>
      <c r="E163" s="110" t="s">
        <v>106</v>
      </c>
      <c r="F163" s="7" t="s">
        <v>26</v>
      </c>
      <c r="G163" s="4">
        <v>30.22</v>
      </c>
      <c r="H163" s="4">
        <v>0.157</v>
      </c>
      <c r="I163" s="4">
        <v>-2.12</v>
      </c>
      <c r="J163" s="178"/>
      <c r="K163" s="179"/>
      <c r="L163" s="179"/>
      <c r="M163" s="194"/>
      <c r="N163" s="20"/>
      <c r="O163" s="115"/>
      <c r="P163" s="180"/>
      <c r="Q163" s="181"/>
      <c r="R163" s="181"/>
      <c r="S163" s="181"/>
      <c r="T163" s="181"/>
      <c r="U163" s="181"/>
      <c r="V163" s="181"/>
      <c r="W163" s="206"/>
      <c r="X163" s="37"/>
    </row>
    <row r="164" spans="1:24">
      <c r="A164" s="30"/>
      <c r="B164" s="108"/>
      <c r="C164" s="116"/>
      <c r="D164" s="116"/>
      <c r="E164" s="110"/>
      <c r="F164" s="7" t="s">
        <v>27</v>
      </c>
      <c r="G164" s="4">
        <v>26.55</v>
      </c>
      <c r="H164" s="4">
        <v>0.203</v>
      </c>
      <c r="I164" s="4">
        <v>-1.81</v>
      </c>
      <c r="J164" s="180"/>
      <c r="K164" s="181"/>
      <c r="L164" s="181"/>
      <c r="M164" s="182"/>
      <c r="N164" s="4">
        <v>13.4</v>
      </c>
      <c r="O164" s="134"/>
      <c r="P164" s="180"/>
      <c r="Q164" s="181"/>
      <c r="R164" s="181"/>
      <c r="S164" s="181"/>
      <c r="T164" s="181"/>
      <c r="U164" s="181"/>
      <c r="V164" s="181"/>
      <c r="W164" s="206"/>
      <c r="X164" s="37"/>
    </row>
    <row r="165" spans="1:24">
      <c r="A165" s="30"/>
      <c r="B165" s="108"/>
      <c r="C165" s="116"/>
      <c r="D165" s="116"/>
      <c r="E165" s="110"/>
      <c r="F165" s="7" t="s">
        <v>29</v>
      </c>
      <c r="G165" s="4">
        <v>32.64</v>
      </c>
      <c r="H165" s="4">
        <v>0.136</v>
      </c>
      <c r="I165" s="4">
        <v>-2.34</v>
      </c>
      <c r="J165" s="175"/>
      <c r="K165" s="183"/>
      <c r="L165" s="183"/>
      <c r="M165" s="176"/>
      <c r="N165" s="4">
        <v>13.9</v>
      </c>
      <c r="O165" s="134"/>
      <c r="P165" s="180"/>
      <c r="Q165" s="181"/>
      <c r="R165" s="181"/>
      <c r="S165" s="181"/>
      <c r="T165" s="181"/>
      <c r="U165" s="181"/>
      <c r="V165" s="181"/>
      <c r="W165" s="206"/>
      <c r="X165" s="37"/>
    </row>
    <row r="166" ht="15.75" spans="1:24">
      <c r="A166" s="30"/>
      <c r="B166" s="123"/>
      <c r="C166" s="119"/>
      <c r="D166" s="119"/>
      <c r="E166" s="113" t="s">
        <v>107</v>
      </c>
      <c r="F166" s="226"/>
      <c r="G166" s="227"/>
      <c r="H166" s="227"/>
      <c r="I166" s="233"/>
      <c r="J166" s="65">
        <v>0.0026</v>
      </c>
      <c r="K166" s="65">
        <v>4.94</v>
      </c>
      <c r="L166" s="65" t="s">
        <v>108</v>
      </c>
      <c r="M166" s="226"/>
      <c r="N166" s="233"/>
      <c r="O166" s="125"/>
      <c r="P166" s="221"/>
      <c r="Q166" s="200"/>
      <c r="R166" s="200"/>
      <c r="S166" s="200"/>
      <c r="T166" s="200"/>
      <c r="U166" s="200"/>
      <c r="V166" s="200"/>
      <c r="W166" s="222"/>
      <c r="X166" s="37"/>
    </row>
    <row r="167" ht="16.5" spans="1:24">
      <c r="A167" s="30"/>
      <c r="B167" s="123"/>
      <c r="C167" s="119"/>
      <c r="D167" s="119"/>
      <c r="E167" s="120" t="s">
        <v>38</v>
      </c>
      <c r="F167" s="228" t="s">
        <v>26</v>
      </c>
      <c r="G167" s="229">
        <v>37.1</v>
      </c>
      <c r="H167" s="229">
        <v>0.21</v>
      </c>
      <c r="I167" s="234">
        <v>-1.24</v>
      </c>
      <c r="J167" s="147"/>
      <c r="K167" s="147"/>
      <c r="L167" s="147"/>
      <c r="M167" s="221"/>
      <c r="N167" s="201"/>
      <c r="O167" s="125"/>
      <c r="P167" s="235" t="s">
        <v>39</v>
      </c>
      <c r="Q167" s="200"/>
      <c r="R167" s="200"/>
      <c r="S167" s="200"/>
      <c r="T167" s="200"/>
      <c r="U167" s="200"/>
      <c r="V167" s="200"/>
      <c r="W167" s="222"/>
      <c r="X167" s="37"/>
    </row>
    <row r="168" ht="15.75" spans="1:24">
      <c r="A168" s="30"/>
      <c r="B168" s="108" t="s">
        <v>109</v>
      </c>
      <c r="C168" s="116" t="s">
        <v>110</v>
      </c>
      <c r="D168" s="116" t="s">
        <v>111</v>
      </c>
      <c r="E168" s="128" t="s">
        <v>112</v>
      </c>
      <c r="F168" s="132" t="s">
        <v>26</v>
      </c>
      <c r="G168" s="49">
        <v>25.4</v>
      </c>
      <c r="H168" s="49">
        <v>0.16</v>
      </c>
      <c r="I168" s="49">
        <v>-1.19</v>
      </c>
      <c r="J168" s="49">
        <v>0.902</v>
      </c>
      <c r="K168" s="49">
        <v>3.643</v>
      </c>
      <c r="L168" s="236" t="s">
        <v>33</v>
      </c>
      <c r="M168" s="148"/>
      <c r="N168" s="49">
        <v>13.3</v>
      </c>
      <c r="O168" s="134"/>
      <c r="P168" s="132">
        <v>0</v>
      </c>
      <c r="Q168" s="49">
        <v>6.4</v>
      </c>
      <c r="R168" s="148"/>
      <c r="S168" s="49">
        <v>6.7</v>
      </c>
      <c r="T168" s="180"/>
      <c r="U168" s="181"/>
      <c r="V168" s="182"/>
      <c r="W168" s="238">
        <v>1</v>
      </c>
      <c r="X168" s="37"/>
    </row>
    <row r="169" spans="1:24">
      <c r="A169" s="30"/>
      <c r="B169" s="108"/>
      <c r="C169" s="116"/>
      <c r="D169" s="116"/>
      <c r="E169" s="110"/>
      <c r="F169" s="7" t="s">
        <v>27</v>
      </c>
      <c r="G169" s="4">
        <v>29.66</v>
      </c>
      <c r="H169" s="4">
        <v>0.12</v>
      </c>
      <c r="I169" s="4">
        <v>-1.52</v>
      </c>
      <c r="J169" s="178"/>
      <c r="K169" s="179"/>
      <c r="L169" s="179"/>
      <c r="M169" s="194"/>
      <c r="N169" s="4">
        <v>8.5</v>
      </c>
      <c r="O169" s="134"/>
      <c r="P169" s="7">
        <v>1</v>
      </c>
      <c r="Q169" s="4">
        <v>8.5</v>
      </c>
      <c r="R169" s="4">
        <v>8.5</v>
      </c>
      <c r="S169" s="4">
        <v>8.7</v>
      </c>
      <c r="T169" s="180"/>
      <c r="U169" s="181"/>
      <c r="V169" s="182"/>
      <c r="W169" s="67">
        <f>(47)/(47+20)</f>
        <v>0.701492537313433</v>
      </c>
      <c r="X169" s="37"/>
    </row>
    <row r="170" spans="1:24">
      <c r="A170" s="30"/>
      <c r="B170" s="108"/>
      <c r="C170" s="116"/>
      <c r="D170" s="116"/>
      <c r="E170" s="110"/>
      <c r="F170" s="7" t="s">
        <v>29</v>
      </c>
      <c r="G170" s="4">
        <v>21.27</v>
      </c>
      <c r="H170" s="4">
        <v>0.21</v>
      </c>
      <c r="I170" s="4">
        <v>-1.08</v>
      </c>
      <c r="J170" s="175"/>
      <c r="K170" s="183"/>
      <c r="L170" s="183"/>
      <c r="M170" s="176"/>
      <c r="N170" s="4">
        <v>8.2</v>
      </c>
      <c r="O170" s="148"/>
      <c r="P170" s="7">
        <v>2</v>
      </c>
      <c r="Q170" s="4">
        <v>11.4</v>
      </c>
      <c r="R170" s="4">
        <v>11.5</v>
      </c>
      <c r="S170" s="4">
        <v>11.3</v>
      </c>
      <c r="T170" s="180"/>
      <c r="U170" s="181"/>
      <c r="V170" s="182"/>
      <c r="W170" s="67">
        <f>126/(126+58)</f>
        <v>0.684782608695652</v>
      </c>
      <c r="X170" s="37"/>
    </row>
    <row r="171" spans="1:24">
      <c r="A171" s="30"/>
      <c r="B171" s="108"/>
      <c r="C171" s="116"/>
      <c r="D171" s="116"/>
      <c r="E171" s="110"/>
      <c r="F171" s="178"/>
      <c r="G171" s="179"/>
      <c r="H171" s="179"/>
      <c r="I171" s="179"/>
      <c r="J171" s="179"/>
      <c r="K171" s="179"/>
      <c r="L171" s="179"/>
      <c r="M171" s="179"/>
      <c r="N171" s="179"/>
      <c r="O171" s="194"/>
      <c r="P171" s="7">
        <v>3</v>
      </c>
      <c r="Q171" s="4">
        <v>12.9</v>
      </c>
      <c r="R171" s="4">
        <v>13.1</v>
      </c>
      <c r="S171" s="4">
        <v>12.6</v>
      </c>
      <c r="T171" s="180"/>
      <c r="U171" s="181"/>
      <c r="V171" s="182"/>
      <c r="W171" s="67">
        <f>88/(88+87)</f>
        <v>0.502857142857143</v>
      </c>
      <c r="X171" s="37"/>
    </row>
    <row r="172" spans="1:24">
      <c r="A172" s="30"/>
      <c r="B172" s="108"/>
      <c r="C172" s="116"/>
      <c r="D172" s="116"/>
      <c r="E172" s="110"/>
      <c r="F172" s="180"/>
      <c r="G172" s="181"/>
      <c r="H172" s="181"/>
      <c r="I172" s="181"/>
      <c r="J172" s="181"/>
      <c r="K172" s="181"/>
      <c r="L172" s="181"/>
      <c r="M172" s="181"/>
      <c r="N172" s="181"/>
      <c r="O172" s="182"/>
      <c r="P172" s="7">
        <v>4</v>
      </c>
      <c r="Q172" s="4">
        <v>14.8</v>
      </c>
      <c r="R172" s="4">
        <v>14.8</v>
      </c>
      <c r="S172" s="4">
        <v>14.9</v>
      </c>
      <c r="T172" s="180"/>
      <c r="U172" s="181"/>
      <c r="V172" s="182"/>
      <c r="W172" s="67">
        <f>36/(36+116)</f>
        <v>0.236842105263158</v>
      </c>
      <c r="X172" s="37"/>
    </row>
    <row r="173" spans="1:24">
      <c r="A173" s="30"/>
      <c r="B173" s="108"/>
      <c r="C173" s="116"/>
      <c r="D173" s="116"/>
      <c r="E173" s="110"/>
      <c r="F173" s="180"/>
      <c r="G173" s="181"/>
      <c r="H173" s="181"/>
      <c r="I173" s="181"/>
      <c r="J173" s="181"/>
      <c r="K173" s="181"/>
      <c r="L173" s="181"/>
      <c r="M173" s="181"/>
      <c r="N173" s="181"/>
      <c r="O173" s="182"/>
      <c r="P173" s="7">
        <v>5</v>
      </c>
      <c r="Q173" s="4">
        <v>16.5</v>
      </c>
      <c r="R173" s="4">
        <v>16.6</v>
      </c>
      <c r="S173" s="4">
        <v>15.6</v>
      </c>
      <c r="T173" s="180"/>
      <c r="U173" s="181"/>
      <c r="V173" s="182"/>
      <c r="W173" s="67">
        <f>5/(5+33)</f>
        <v>0.131578947368421</v>
      </c>
      <c r="X173" s="37"/>
    </row>
    <row r="174" spans="1:24">
      <c r="A174" s="30"/>
      <c r="B174" s="108"/>
      <c r="C174" s="116"/>
      <c r="D174" s="116"/>
      <c r="E174" s="110"/>
      <c r="F174" s="180"/>
      <c r="G174" s="181"/>
      <c r="H174" s="181"/>
      <c r="I174" s="181"/>
      <c r="J174" s="181"/>
      <c r="K174" s="181"/>
      <c r="L174" s="181"/>
      <c r="M174" s="181"/>
      <c r="N174" s="181"/>
      <c r="O174" s="182"/>
      <c r="P174" s="7">
        <v>6</v>
      </c>
      <c r="Q174" s="4">
        <v>18.1</v>
      </c>
      <c r="R174" s="4">
        <v>18.1</v>
      </c>
      <c r="S174" s="115"/>
      <c r="T174" s="180"/>
      <c r="U174" s="181"/>
      <c r="V174" s="182"/>
      <c r="W174" s="67">
        <v>0</v>
      </c>
      <c r="X174" s="37"/>
    </row>
    <row r="175" ht="15.75" spans="1:24">
      <c r="A175" s="30"/>
      <c r="B175" s="123"/>
      <c r="C175" s="119"/>
      <c r="D175" s="119"/>
      <c r="E175" s="113"/>
      <c r="F175" s="221"/>
      <c r="G175" s="200"/>
      <c r="H175" s="200"/>
      <c r="I175" s="200"/>
      <c r="J175" s="200"/>
      <c r="K175" s="200"/>
      <c r="L175" s="200"/>
      <c r="M175" s="200"/>
      <c r="N175" s="200"/>
      <c r="O175" s="201"/>
      <c r="P175" s="149">
        <v>7</v>
      </c>
      <c r="Q175" s="65">
        <v>21</v>
      </c>
      <c r="R175" s="65">
        <v>21</v>
      </c>
      <c r="S175" s="125"/>
      <c r="T175" s="221"/>
      <c r="U175" s="200"/>
      <c r="V175" s="201"/>
      <c r="W175" s="69">
        <v>0</v>
      </c>
      <c r="X175" s="37"/>
    </row>
    <row r="176" ht="15.75" spans="1:24">
      <c r="A176" s="30"/>
      <c r="B176" s="102" t="s">
        <v>113</v>
      </c>
      <c r="C176" s="103" t="s">
        <v>114</v>
      </c>
      <c r="D176" s="103" t="s">
        <v>115</v>
      </c>
      <c r="E176" s="105" t="s">
        <v>116</v>
      </c>
      <c r="F176" s="139" t="s">
        <v>26</v>
      </c>
      <c r="G176" s="59">
        <v>80.87</v>
      </c>
      <c r="H176" s="59">
        <v>0.352</v>
      </c>
      <c r="I176" s="59">
        <v>-1.7</v>
      </c>
      <c r="J176" s="59">
        <v>0.01</v>
      </c>
      <c r="K176" s="59">
        <v>4.59</v>
      </c>
      <c r="L176" s="59">
        <v>0.5</v>
      </c>
      <c r="M176" s="195"/>
      <c r="N176" s="196"/>
      <c r="O176" s="197"/>
      <c r="P176" s="139">
        <v>0</v>
      </c>
      <c r="Q176" s="59">
        <v>37.03</v>
      </c>
      <c r="R176" s="173"/>
      <c r="S176" s="198"/>
      <c r="T176" s="198"/>
      <c r="U176" s="198"/>
      <c r="V176" s="198"/>
      <c r="W176" s="205"/>
      <c r="X176" s="37"/>
    </row>
    <row r="177" spans="1:24">
      <c r="A177" s="30"/>
      <c r="B177" s="108"/>
      <c r="C177" s="116"/>
      <c r="D177" s="116"/>
      <c r="E177" s="110"/>
      <c r="F177" s="7" t="s">
        <v>27</v>
      </c>
      <c r="G177" s="178"/>
      <c r="H177" s="179"/>
      <c r="I177" s="179"/>
      <c r="J177" s="194"/>
      <c r="K177" s="49" t="s">
        <v>117</v>
      </c>
      <c r="L177" s="115"/>
      <c r="M177" s="4" t="s">
        <v>118</v>
      </c>
      <c r="N177" s="4">
        <v>38</v>
      </c>
      <c r="O177" s="115"/>
      <c r="P177" s="7">
        <v>1</v>
      </c>
      <c r="Q177" s="4">
        <v>51.71</v>
      </c>
      <c r="R177" s="180"/>
      <c r="S177" s="181"/>
      <c r="T177" s="181"/>
      <c r="U177" s="181"/>
      <c r="V177" s="181"/>
      <c r="W177" s="206"/>
      <c r="X177" s="37"/>
    </row>
    <row r="178" spans="1:24">
      <c r="A178" s="30"/>
      <c r="B178" s="108"/>
      <c r="C178" s="116"/>
      <c r="D178" s="116"/>
      <c r="E178" s="110"/>
      <c r="F178" s="7" t="s">
        <v>29</v>
      </c>
      <c r="G178" s="175"/>
      <c r="H178" s="183"/>
      <c r="I178" s="183"/>
      <c r="J178" s="176"/>
      <c r="K178" s="20"/>
      <c r="L178" s="148"/>
      <c r="M178" s="4" t="s">
        <v>118</v>
      </c>
      <c r="N178" s="4">
        <v>39</v>
      </c>
      <c r="O178" s="148"/>
      <c r="P178" s="7">
        <v>2</v>
      </c>
      <c r="Q178" s="4">
        <v>57.04</v>
      </c>
      <c r="R178" s="180"/>
      <c r="S178" s="181"/>
      <c r="T178" s="181"/>
      <c r="U178" s="181"/>
      <c r="V178" s="181"/>
      <c r="W178" s="206"/>
      <c r="X178" s="37"/>
    </row>
    <row r="179" spans="1:24">
      <c r="A179" s="30"/>
      <c r="B179" s="108"/>
      <c r="C179" s="116"/>
      <c r="D179" s="116"/>
      <c r="E179" s="110"/>
      <c r="F179" s="178"/>
      <c r="G179" s="179"/>
      <c r="H179" s="179"/>
      <c r="I179" s="179"/>
      <c r="J179" s="179"/>
      <c r="K179" s="179"/>
      <c r="L179" s="179"/>
      <c r="M179" s="179"/>
      <c r="N179" s="179"/>
      <c r="O179" s="194"/>
      <c r="P179" s="7">
        <v>3</v>
      </c>
      <c r="Q179" s="4">
        <v>63.15</v>
      </c>
      <c r="R179" s="180"/>
      <c r="S179" s="181"/>
      <c r="T179" s="181"/>
      <c r="U179" s="181"/>
      <c r="V179" s="181"/>
      <c r="W179" s="206"/>
      <c r="X179" s="37"/>
    </row>
    <row r="180" ht="15.75" spans="1:24">
      <c r="A180" s="30"/>
      <c r="B180" s="123"/>
      <c r="C180" s="119"/>
      <c r="D180" s="119"/>
      <c r="E180" s="113"/>
      <c r="F180" s="221"/>
      <c r="G180" s="200"/>
      <c r="H180" s="200"/>
      <c r="I180" s="200"/>
      <c r="J180" s="200"/>
      <c r="K180" s="200"/>
      <c r="L180" s="200"/>
      <c r="M180" s="200"/>
      <c r="N180" s="200"/>
      <c r="O180" s="201"/>
      <c r="P180" s="149">
        <v>4</v>
      </c>
      <c r="Q180" s="65">
        <v>71</v>
      </c>
      <c r="R180" s="221"/>
      <c r="S180" s="200"/>
      <c r="T180" s="200"/>
      <c r="U180" s="200"/>
      <c r="V180" s="200"/>
      <c r="W180" s="222"/>
      <c r="X180" s="37"/>
    </row>
    <row r="181" ht="15.75" spans="1:24">
      <c r="A181" s="30"/>
      <c r="B181" s="108" t="s">
        <v>119</v>
      </c>
      <c r="C181" s="116" t="s">
        <v>120</v>
      </c>
      <c r="D181" s="116" t="s">
        <v>121</v>
      </c>
      <c r="E181" s="128" t="s">
        <v>122</v>
      </c>
      <c r="F181" s="132" t="s">
        <v>26</v>
      </c>
      <c r="G181" s="180"/>
      <c r="H181" s="182"/>
      <c r="I181" s="236" t="s">
        <v>123</v>
      </c>
      <c r="J181" s="49">
        <v>-694487</v>
      </c>
      <c r="K181" s="49">
        <v>16422</v>
      </c>
      <c r="L181" s="175"/>
      <c r="M181" s="183"/>
      <c r="N181" s="183"/>
      <c r="O181" s="176"/>
      <c r="P181" s="180"/>
      <c r="Q181" s="181"/>
      <c r="R181" s="181"/>
      <c r="S181" s="181"/>
      <c r="T181" s="181"/>
      <c r="U181" s="181"/>
      <c r="V181" s="181"/>
      <c r="W181" s="206"/>
      <c r="X181" s="37"/>
    </row>
    <row r="182" spans="1:24">
      <c r="A182" s="30"/>
      <c r="B182" s="108"/>
      <c r="C182" s="116"/>
      <c r="D182" s="116"/>
      <c r="E182" s="110"/>
      <c r="F182" s="7" t="s">
        <v>27</v>
      </c>
      <c r="G182" s="180"/>
      <c r="H182" s="182"/>
      <c r="I182" s="178"/>
      <c r="J182" s="179"/>
      <c r="K182" s="179"/>
      <c r="L182" s="194"/>
      <c r="M182" s="115"/>
      <c r="N182" s="4">
        <v>33.4</v>
      </c>
      <c r="O182" s="115"/>
      <c r="P182" s="180"/>
      <c r="Q182" s="181"/>
      <c r="R182" s="181"/>
      <c r="S182" s="181"/>
      <c r="T182" s="181"/>
      <c r="U182" s="181"/>
      <c r="V182" s="181"/>
      <c r="W182" s="206"/>
      <c r="X182" s="37"/>
    </row>
    <row r="183" spans="1:24">
      <c r="A183" s="30"/>
      <c r="B183" s="108"/>
      <c r="C183" s="116"/>
      <c r="D183" s="116"/>
      <c r="E183" s="110"/>
      <c r="F183" s="7" t="s">
        <v>29</v>
      </c>
      <c r="G183" s="175"/>
      <c r="H183" s="176"/>
      <c r="I183" s="175"/>
      <c r="J183" s="183"/>
      <c r="K183" s="183"/>
      <c r="L183" s="176"/>
      <c r="M183" s="148"/>
      <c r="N183" s="4">
        <v>48.2</v>
      </c>
      <c r="O183" s="148"/>
      <c r="P183" s="175"/>
      <c r="Q183" s="183"/>
      <c r="R183" s="183"/>
      <c r="S183" s="183"/>
      <c r="T183" s="183"/>
      <c r="U183" s="183"/>
      <c r="V183" s="183"/>
      <c r="W183" s="207"/>
      <c r="X183" s="37"/>
    </row>
    <row r="184" spans="1:24">
      <c r="A184" s="30"/>
      <c r="B184" s="108"/>
      <c r="C184" s="116"/>
      <c r="D184" s="116"/>
      <c r="E184" s="110" t="s">
        <v>124</v>
      </c>
      <c r="F184" s="7" t="s">
        <v>26</v>
      </c>
      <c r="G184" s="4">
        <v>93.5</v>
      </c>
      <c r="H184" s="4">
        <v>0.101</v>
      </c>
      <c r="I184" s="4">
        <v>0.38</v>
      </c>
      <c r="J184" s="178"/>
      <c r="K184" s="179"/>
      <c r="L184" s="179"/>
      <c r="M184" s="179"/>
      <c r="N184" s="179"/>
      <c r="O184" s="194"/>
      <c r="P184" s="7">
        <v>1</v>
      </c>
      <c r="Q184" s="4">
        <v>11.09</v>
      </c>
      <c r="R184" s="178"/>
      <c r="S184" s="179"/>
      <c r="T184" s="179"/>
      <c r="U184" s="179"/>
      <c r="V184" s="179"/>
      <c r="W184" s="218"/>
      <c r="X184" s="37"/>
    </row>
    <row r="185" spans="1:24">
      <c r="A185" s="30"/>
      <c r="B185" s="108"/>
      <c r="C185" s="116"/>
      <c r="D185" s="116"/>
      <c r="E185" s="110"/>
      <c r="F185" s="7" t="s">
        <v>27</v>
      </c>
      <c r="G185" s="4">
        <v>71.5</v>
      </c>
      <c r="H185" s="4">
        <v>0.13</v>
      </c>
      <c r="I185" s="4">
        <v>0.05</v>
      </c>
      <c r="J185" s="180"/>
      <c r="K185" s="181"/>
      <c r="L185" s="181"/>
      <c r="M185" s="181"/>
      <c r="N185" s="181"/>
      <c r="O185" s="182"/>
      <c r="P185" s="7">
        <v>2</v>
      </c>
      <c r="Q185" s="4">
        <v>16.63</v>
      </c>
      <c r="R185" s="180"/>
      <c r="S185" s="181"/>
      <c r="T185" s="181"/>
      <c r="U185" s="181"/>
      <c r="V185" s="181"/>
      <c r="W185" s="206"/>
      <c r="X185" s="37"/>
    </row>
    <row r="186" spans="1:24">
      <c r="A186" s="30"/>
      <c r="B186" s="108"/>
      <c r="C186" s="116"/>
      <c r="D186" s="116"/>
      <c r="E186" s="110"/>
      <c r="F186" s="7" t="s">
        <v>29</v>
      </c>
      <c r="G186" s="4">
        <v>93.5</v>
      </c>
      <c r="H186" s="4">
        <v>0.101</v>
      </c>
      <c r="I186" s="4">
        <v>0.5</v>
      </c>
      <c r="J186" s="175"/>
      <c r="K186" s="183"/>
      <c r="L186" s="183"/>
      <c r="M186" s="183"/>
      <c r="N186" s="183"/>
      <c r="O186" s="176"/>
      <c r="P186" s="7">
        <v>3</v>
      </c>
      <c r="Q186" s="4">
        <v>22.19</v>
      </c>
      <c r="R186" s="180"/>
      <c r="S186" s="181"/>
      <c r="T186" s="181"/>
      <c r="U186" s="181"/>
      <c r="V186" s="181"/>
      <c r="W186" s="206"/>
      <c r="X186" s="37"/>
    </row>
    <row r="187" spans="1:24">
      <c r="A187" s="30"/>
      <c r="B187" s="108"/>
      <c r="C187" s="116"/>
      <c r="D187" s="116"/>
      <c r="E187" s="110"/>
      <c r="F187" s="178"/>
      <c r="G187" s="179"/>
      <c r="H187" s="179"/>
      <c r="I187" s="179"/>
      <c r="J187" s="179"/>
      <c r="K187" s="179"/>
      <c r="L187" s="179"/>
      <c r="M187" s="179"/>
      <c r="N187" s="179"/>
      <c r="O187" s="194"/>
      <c r="P187" s="7">
        <v>4</v>
      </c>
      <c r="Q187" s="4">
        <v>27.86</v>
      </c>
      <c r="R187" s="180"/>
      <c r="S187" s="181"/>
      <c r="T187" s="181"/>
      <c r="U187" s="181"/>
      <c r="V187" s="181"/>
      <c r="W187" s="206"/>
      <c r="X187" s="37"/>
    </row>
    <row r="188" spans="1:24">
      <c r="A188" s="30"/>
      <c r="B188" s="108"/>
      <c r="C188" s="116"/>
      <c r="D188" s="116"/>
      <c r="E188" s="110"/>
      <c r="F188" s="180"/>
      <c r="G188" s="181"/>
      <c r="H188" s="181"/>
      <c r="I188" s="181"/>
      <c r="J188" s="181"/>
      <c r="K188" s="181"/>
      <c r="L188" s="181"/>
      <c r="M188" s="181"/>
      <c r="N188" s="181"/>
      <c r="O188" s="182"/>
      <c r="P188" s="7">
        <v>5</v>
      </c>
      <c r="Q188" s="4">
        <v>33.32</v>
      </c>
      <c r="R188" s="180"/>
      <c r="S188" s="181"/>
      <c r="T188" s="181"/>
      <c r="U188" s="181"/>
      <c r="V188" s="181"/>
      <c r="W188" s="206"/>
      <c r="X188" s="37"/>
    </row>
    <row r="189" spans="1:24">
      <c r="A189" s="30"/>
      <c r="B189" s="108"/>
      <c r="C189" s="116"/>
      <c r="D189" s="116"/>
      <c r="E189" s="110"/>
      <c r="F189" s="180"/>
      <c r="G189" s="181"/>
      <c r="H189" s="181"/>
      <c r="I189" s="181"/>
      <c r="J189" s="181"/>
      <c r="K189" s="181"/>
      <c r="L189" s="181"/>
      <c r="M189" s="181"/>
      <c r="N189" s="181"/>
      <c r="O189" s="182"/>
      <c r="P189" s="7">
        <v>6</v>
      </c>
      <c r="Q189" s="4">
        <v>38.83</v>
      </c>
      <c r="R189" s="180"/>
      <c r="S189" s="181"/>
      <c r="T189" s="181"/>
      <c r="U189" s="181"/>
      <c r="V189" s="181"/>
      <c r="W189" s="206"/>
      <c r="X189" s="37"/>
    </row>
    <row r="190" spans="1:24">
      <c r="A190" s="30"/>
      <c r="B190" s="108"/>
      <c r="C190" s="116"/>
      <c r="D190" s="116"/>
      <c r="E190" s="110"/>
      <c r="F190" s="180"/>
      <c r="G190" s="181"/>
      <c r="H190" s="181"/>
      <c r="I190" s="181"/>
      <c r="J190" s="181"/>
      <c r="K190" s="181"/>
      <c r="L190" s="181"/>
      <c r="M190" s="181"/>
      <c r="N190" s="181"/>
      <c r="O190" s="182"/>
      <c r="P190" s="7">
        <v>7</v>
      </c>
      <c r="Q190" s="4">
        <v>42.14</v>
      </c>
      <c r="R190" s="180"/>
      <c r="S190" s="181"/>
      <c r="T190" s="181"/>
      <c r="U190" s="181"/>
      <c r="V190" s="181"/>
      <c r="W190" s="206"/>
      <c r="X190" s="37"/>
    </row>
    <row r="191" spans="1:24">
      <c r="A191" s="30"/>
      <c r="B191" s="108"/>
      <c r="C191" s="116"/>
      <c r="D191" s="116"/>
      <c r="E191" s="110"/>
      <c r="F191" s="180"/>
      <c r="G191" s="181"/>
      <c r="H191" s="181"/>
      <c r="I191" s="181"/>
      <c r="J191" s="181"/>
      <c r="K191" s="181"/>
      <c r="L191" s="181"/>
      <c r="M191" s="181"/>
      <c r="N191" s="181"/>
      <c r="O191" s="182"/>
      <c r="P191" s="7">
        <v>8</v>
      </c>
      <c r="Q191" s="4">
        <v>48.42</v>
      </c>
      <c r="R191" s="180"/>
      <c r="S191" s="181"/>
      <c r="T191" s="181"/>
      <c r="U191" s="181"/>
      <c r="V191" s="181"/>
      <c r="W191" s="206"/>
      <c r="X191" s="37"/>
    </row>
    <row r="192" spans="1:24">
      <c r="A192" s="30"/>
      <c r="B192" s="108"/>
      <c r="C192" s="116"/>
      <c r="D192" s="116"/>
      <c r="E192" s="110"/>
      <c r="F192" s="180"/>
      <c r="G192" s="181"/>
      <c r="H192" s="181"/>
      <c r="I192" s="181"/>
      <c r="J192" s="181"/>
      <c r="K192" s="181"/>
      <c r="L192" s="181"/>
      <c r="M192" s="181"/>
      <c r="N192" s="181"/>
      <c r="O192" s="182"/>
      <c r="P192" s="7">
        <v>9</v>
      </c>
      <c r="Q192" s="4">
        <v>54.39</v>
      </c>
      <c r="R192" s="180"/>
      <c r="S192" s="181"/>
      <c r="T192" s="181"/>
      <c r="U192" s="181"/>
      <c r="V192" s="181"/>
      <c r="W192" s="206"/>
      <c r="X192" s="37"/>
    </row>
    <row r="193" spans="1:24">
      <c r="A193" s="30"/>
      <c r="B193" s="108"/>
      <c r="C193" s="116"/>
      <c r="D193" s="116"/>
      <c r="E193" s="110"/>
      <c r="F193" s="180"/>
      <c r="G193" s="181"/>
      <c r="H193" s="181"/>
      <c r="I193" s="181"/>
      <c r="J193" s="181"/>
      <c r="K193" s="181"/>
      <c r="L193" s="181"/>
      <c r="M193" s="181"/>
      <c r="N193" s="181"/>
      <c r="O193" s="182"/>
      <c r="P193" s="7">
        <v>10</v>
      </c>
      <c r="Q193" s="4">
        <v>58.98</v>
      </c>
      <c r="R193" s="180"/>
      <c r="S193" s="181"/>
      <c r="T193" s="181"/>
      <c r="U193" s="181"/>
      <c r="V193" s="181"/>
      <c r="W193" s="206"/>
      <c r="X193" s="37"/>
    </row>
    <row r="194" spans="1:24">
      <c r="A194" s="30"/>
      <c r="B194" s="108"/>
      <c r="C194" s="116"/>
      <c r="D194" s="116"/>
      <c r="E194" s="110"/>
      <c r="F194" s="180"/>
      <c r="G194" s="181"/>
      <c r="H194" s="181"/>
      <c r="I194" s="181"/>
      <c r="J194" s="181"/>
      <c r="K194" s="181"/>
      <c r="L194" s="181"/>
      <c r="M194" s="181"/>
      <c r="N194" s="181"/>
      <c r="O194" s="182"/>
      <c r="P194" s="7">
        <v>11</v>
      </c>
      <c r="Q194" s="4">
        <v>61.98</v>
      </c>
      <c r="R194" s="180"/>
      <c r="S194" s="181"/>
      <c r="T194" s="181"/>
      <c r="U194" s="181"/>
      <c r="V194" s="181"/>
      <c r="W194" s="206"/>
      <c r="X194" s="37"/>
    </row>
    <row r="195" spans="1:24">
      <c r="A195" s="30"/>
      <c r="B195" s="108"/>
      <c r="C195" s="116"/>
      <c r="D195" s="116"/>
      <c r="E195" s="110"/>
      <c r="F195" s="180"/>
      <c r="G195" s="181"/>
      <c r="H195" s="181"/>
      <c r="I195" s="181"/>
      <c r="J195" s="181"/>
      <c r="K195" s="181"/>
      <c r="L195" s="181"/>
      <c r="M195" s="181"/>
      <c r="N195" s="181"/>
      <c r="O195" s="182"/>
      <c r="P195" s="7">
        <v>12</v>
      </c>
      <c r="Q195" s="4">
        <v>63.64</v>
      </c>
      <c r="R195" s="180"/>
      <c r="S195" s="181"/>
      <c r="T195" s="181"/>
      <c r="U195" s="181"/>
      <c r="V195" s="181"/>
      <c r="W195" s="206"/>
      <c r="X195" s="37"/>
    </row>
    <row r="196" spans="1:24">
      <c r="A196" s="30"/>
      <c r="B196" s="108"/>
      <c r="C196" s="116"/>
      <c r="D196" s="116"/>
      <c r="E196" s="110"/>
      <c r="F196" s="180"/>
      <c r="G196" s="181"/>
      <c r="H196" s="181"/>
      <c r="I196" s="181"/>
      <c r="J196" s="181"/>
      <c r="K196" s="181"/>
      <c r="L196" s="181"/>
      <c r="M196" s="181"/>
      <c r="N196" s="181"/>
      <c r="O196" s="182"/>
      <c r="P196" s="7">
        <v>13</v>
      </c>
      <c r="Q196" s="4">
        <v>72.04</v>
      </c>
      <c r="R196" s="180"/>
      <c r="S196" s="181"/>
      <c r="T196" s="181"/>
      <c r="U196" s="181"/>
      <c r="V196" s="181"/>
      <c r="W196" s="206"/>
      <c r="X196" s="37"/>
    </row>
    <row r="197" spans="1:24">
      <c r="A197" s="30"/>
      <c r="B197" s="108"/>
      <c r="C197" s="116"/>
      <c r="D197" s="116"/>
      <c r="E197" s="110"/>
      <c r="F197" s="180"/>
      <c r="G197" s="181"/>
      <c r="H197" s="181"/>
      <c r="I197" s="181"/>
      <c r="J197" s="181"/>
      <c r="K197" s="181"/>
      <c r="L197" s="181"/>
      <c r="M197" s="181"/>
      <c r="N197" s="181"/>
      <c r="O197" s="182"/>
      <c r="P197" s="7">
        <v>14</v>
      </c>
      <c r="Q197" s="4">
        <v>74.33</v>
      </c>
      <c r="R197" s="180"/>
      <c r="S197" s="181"/>
      <c r="T197" s="181"/>
      <c r="U197" s="181"/>
      <c r="V197" s="181"/>
      <c r="W197" s="206"/>
      <c r="X197" s="37"/>
    </row>
    <row r="198" spans="1:24">
      <c r="A198" s="30"/>
      <c r="B198" s="108"/>
      <c r="C198" s="116"/>
      <c r="D198" s="116"/>
      <c r="E198" s="110"/>
      <c r="F198" s="180"/>
      <c r="G198" s="181"/>
      <c r="H198" s="181"/>
      <c r="I198" s="181"/>
      <c r="J198" s="181"/>
      <c r="K198" s="181"/>
      <c r="L198" s="181"/>
      <c r="M198" s="181"/>
      <c r="N198" s="181"/>
      <c r="O198" s="182"/>
      <c r="P198" s="7">
        <v>15</v>
      </c>
      <c r="Q198" s="4">
        <v>75.95</v>
      </c>
      <c r="R198" s="180"/>
      <c r="S198" s="181"/>
      <c r="T198" s="181"/>
      <c r="U198" s="181"/>
      <c r="V198" s="181"/>
      <c r="W198" s="206"/>
      <c r="X198" s="37"/>
    </row>
    <row r="199" spans="1:24">
      <c r="A199" s="30"/>
      <c r="B199" s="108"/>
      <c r="C199" s="116"/>
      <c r="D199" s="116"/>
      <c r="E199" s="110"/>
      <c r="F199" s="180"/>
      <c r="G199" s="181"/>
      <c r="H199" s="181"/>
      <c r="I199" s="181"/>
      <c r="J199" s="181"/>
      <c r="K199" s="181"/>
      <c r="L199" s="181"/>
      <c r="M199" s="181"/>
      <c r="N199" s="181"/>
      <c r="O199" s="182"/>
      <c r="P199" s="7">
        <v>16</v>
      </c>
      <c r="Q199" s="4">
        <v>79.47</v>
      </c>
      <c r="R199" s="180"/>
      <c r="S199" s="181"/>
      <c r="T199" s="181"/>
      <c r="U199" s="181"/>
      <c r="V199" s="181"/>
      <c r="W199" s="206"/>
      <c r="X199" s="37"/>
    </row>
    <row r="200" spans="1:24">
      <c r="A200" s="30"/>
      <c r="B200" s="108"/>
      <c r="C200" s="116"/>
      <c r="D200" s="116"/>
      <c r="E200" s="110"/>
      <c r="F200" s="180"/>
      <c r="G200" s="181"/>
      <c r="H200" s="181"/>
      <c r="I200" s="181"/>
      <c r="J200" s="181"/>
      <c r="K200" s="181"/>
      <c r="L200" s="181"/>
      <c r="M200" s="181"/>
      <c r="N200" s="181"/>
      <c r="O200" s="182"/>
      <c r="P200" s="7">
        <v>17</v>
      </c>
      <c r="Q200" s="4">
        <v>79.71</v>
      </c>
      <c r="R200" s="180"/>
      <c r="S200" s="181"/>
      <c r="T200" s="181"/>
      <c r="U200" s="181"/>
      <c r="V200" s="181"/>
      <c r="W200" s="206"/>
      <c r="X200" s="37"/>
    </row>
    <row r="201" spans="1:24">
      <c r="A201" s="30"/>
      <c r="B201" s="108"/>
      <c r="C201" s="116"/>
      <c r="D201" s="116"/>
      <c r="E201" s="110"/>
      <c r="F201" s="180"/>
      <c r="G201" s="181"/>
      <c r="H201" s="181"/>
      <c r="I201" s="181"/>
      <c r="J201" s="181"/>
      <c r="K201" s="181"/>
      <c r="L201" s="181"/>
      <c r="M201" s="181"/>
      <c r="N201" s="181"/>
      <c r="O201" s="182"/>
      <c r="P201" s="7">
        <v>18</v>
      </c>
      <c r="Q201" s="4">
        <v>82</v>
      </c>
      <c r="R201" s="180"/>
      <c r="S201" s="181"/>
      <c r="T201" s="181"/>
      <c r="U201" s="181"/>
      <c r="V201" s="181"/>
      <c r="W201" s="206"/>
      <c r="X201" s="37"/>
    </row>
    <row r="202" spans="1:24">
      <c r="A202" s="30"/>
      <c r="B202" s="108"/>
      <c r="C202" s="116"/>
      <c r="D202" s="116"/>
      <c r="E202" s="110"/>
      <c r="F202" s="180"/>
      <c r="G202" s="181"/>
      <c r="H202" s="181"/>
      <c r="I202" s="181"/>
      <c r="J202" s="181"/>
      <c r="K202" s="181"/>
      <c r="L202" s="181"/>
      <c r="M202" s="181"/>
      <c r="N202" s="181"/>
      <c r="O202" s="182"/>
      <c r="P202" s="7">
        <v>19</v>
      </c>
      <c r="Q202" s="4">
        <v>83.6</v>
      </c>
      <c r="R202" s="180"/>
      <c r="S202" s="181"/>
      <c r="T202" s="181"/>
      <c r="U202" s="181"/>
      <c r="V202" s="181"/>
      <c r="W202" s="206"/>
      <c r="X202" s="37"/>
    </row>
    <row r="203" spans="1:24">
      <c r="A203" s="30"/>
      <c r="B203" s="108"/>
      <c r="C203" s="116"/>
      <c r="D203" s="116"/>
      <c r="E203" s="110"/>
      <c r="F203" s="180"/>
      <c r="G203" s="181"/>
      <c r="H203" s="181"/>
      <c r="I203" s="181"/>
      <c r="J203" s="181"/>
      <c r="K203" s="181"/>
      <c r="L203" s="181"/>
      <c r="M203" s="181"/>
      <c r="N203" s="181"/>
      <c r="O203" s="182"/>
      <c r="P203" s="7">
        <v>20</v>
      </c>
      <c r="Q203" s="4">
        <v>87</v>
      </c>
      <c r="R203" s="180"/>
      <c r="S203" s="181"/>
      <c r="T203" s="181"/>
      <c r="U203" s="181"/>
      <c r="V203" s="181"/>
      <c r="W203" s="206"/>
      <c r="X203" s="37"/>
    </row>
    <row r="204" spans="1:24">
      <c r="A204" s="30"/>
      <c r="B204" s="108"/>
      <c r="C204" s="116"/>
      <c r="D204" s="116"/>
      <c r="E204" s="110"/>
      <c r="F204" s="175"/>
      <c r="G204" s="183"/>
      <c r="H204" s="183"/>
      <c r="I204" s="183"/>
      <c r="J204" s="183"/>
      <c r="K204" s="183"/>
      <c r="L204" s="183"/>
      <c r="M204" s="183"/>
      <c r="N204" s="183"/>
      <c r="O204" s="176"/>
      <c r="P204" s="7">
        <v>21</v>
      </c>
      <c r="Q204" s="4">
        <v>93</v>
      </c>
      <c r="R204" s="180"/>
      <c r="S204" s="181"/>
      <c r="T204" s="181"/>
      <c r="U204" s="181"/>
      <c r="V204" s="181"/>
      <c r="W204" s="206"/>
      <c r="X204" s="37"/>
    </row>
    <row r="205" spans="1:24">
      <c r="A205" s="30"/>
      <c r="B205" s="108"/>
      <c r="C205" s="116"/>
      <c r="D205" s="116"/>
      <c r="E205" s="110" t="s">
        <v>125</v>
      </c>
      <c r="F205" s="7" t="s">
        <v>26</v>
      </c>
      <c r="G205" s="4">
        <v>132.4</v>
      </c>
      <c r="H205" s="4">
        <v>0.056</v>
      </c>
      <c r="I205" s="4">
        <v>0.039</v>
      </c>
      <c r="J205" s="178"/>
      <c r="K205" s="179"/>
      <c r="L205" s="179"/>
      <c r="M205" s="179"/>
      <c r="N205" s="179"/>
      <c r="O205" s="194"/>
      <c r="P205" s="7">
        <v>0</v>
      </c>
      <c r="Q205" s="20"/>
      <c r="R205" s="175"/>
      <c r="S205" s="183"/>
      <c r="T205" s="183"/>
      <c r="U205" s="183"/>
      <c r="V205" s="183"/>
      <c r="W205" s="207"/>
      <c r="X205" s="37"/>
    </row>
    <row r="206" spans="1:24">
      <c r="A206" s="30"/>
      <c r="B206" s="108"/>
      <c r="C206" s="116"/>
      <c r="D206" s="116"/>
      <c r="E206" s="110"/>
      <c r="F206" s="7" t="s">
        <v>27</v>
      </c>
      <c r="G206" s="4">
        <v>72.9</v>
      </c>
      <c r="H206" s="4">
        <v>0.125</v>
      </c>
      <c r="I206" s="4">
        <v>0.36</v>
      </c>
      <c r="J206" s="180"/>
      <c r="K206" s="181"/>
      <c r="L206" s="181"/>
      <c r="M206" s="181"/>
      <c r="N206" s="181"/>
      <c r="O206" s="182"/>
      <c r="P206" s="7">
        <v>1</v>
      </c>
      <c r="Q206" s="4">
        <v>11.09</v>
      </c>
      <c r="R206" s="243"/>
      <c r="S206" s="244"/>
      <c r="T206" s="244"/>
      <c r="U206" s="244"/>
      <c r="V206" s="244"/>
      <c r="W206" s="245"/>
      <c r="X206" s="37"/>
    </row>
    <row r="207" spans="1:24">
      <c r="A207" s="30"/>
      <c r="B207" s="108"/>
      <c r="C207" s="116"/>
      <c r="D207" s="116"/>
      <c r="E207" s="110"/>
      <c r="F207" s="7" t="s">
        <v>29</v>
      </c>
      <c r="G207" s="4">
        <v>110.1</v>
      </c>
      <c r="H207" s="4">
        <v>0.075</v>
      </c>
      <c r="I207" s="4">
        <v>0.397</v>
      </c>
      <c r="J207" s="175"/>
      <c r="K207" s="183"/>
      <c r="L207" s="183"/>
      <c r="M207" s="183"/>
      <c r="N207" s="183"/>
      <c r="O207" s="176"/>
      <c r="P207" s="7">
        <v>2</v>
      </c>
      <c r="Q207" s="4">
        <v>16.63</v>
      </c>
      <c r="R207" s="4">
        <v>16.81</v>
      </c>
      <c r="S207" s="4">
        <v>18.64</v>
      </c>
      <c r="T207" s="178"/>
      <c r="U207" s="179"/>
      <c r="V207" s="179"/>
      <c r="W207" s="218"/>
      <c r="X207" s="37"/>
    </row>
    <row r="208" spans="1:24">
      <c r="A208" s="30"/>
      <c r="B208" s="108"/>
      <c r="C208" s="116"/>
      <c r="D208" s="116"/>
      <c r="E208" s="110"/>
      <c r="F208" s="178"/>
      <c r="G208" s="179"/>
      <c r="H208" s="179"/>
      <c r="I208" s="179"/>
      <c r="J208" s="179"/>
      <c r="K208" s="179"/>
      <c r="L208" s="179"/>
      <c r="M208" s="179"/>
      <c r="N208" s="179"/>
      <c r="O208" s="194"/>
      <c r="P208" s="7">
        <v>3</v>
      </c>
      <c r="Q208" s="4">
        <v>22.19</v>
      </c>
      <c r="R208" s="4">
        <v>22.57</v>
      </c>
      <c r="S208" s="4">
        <v>22.4</v>
      </c>
      <c r="T208" s="180"/>
      <c r="U208" s="181"/>
      <c r="V208" s="181"/>
      <c r="W208" s="206"/>
      <c r="X208" s="37"/>
    </row>
    <row r="209" spans="1:24">
      <c r="A209" s="30"/>
      <c r="B209" s="108"/>
      <c r="C209" s="116"/>
      <c r="D209" s="116"/>
      <c r="E209" s="110"/>
      <c r="F209" s="180"/>
      <c r="G209" s="181"/>
      <c r="H209" s="181"/>
      <c r="I209" s="181"/>
      <c r="J209" s="181"/>
      <c r="K209" s="181"/>
      <c r="L209" s="181"/>
      <c r="M209" s="181"/>
      <c r="N209" s="181"/>
      <c r="O209" s="182"/>
      <c r="P209" s="7">
        <v>4</v>
      </c>
      <c r="Q209" s="4">
        <v>27.86</v>
      </c>
      <c r="R209" s="4">
        <v>28.34</v>
      </c>
      <c r="S209" s="4">
        <v>27.46</v>
      </c>
      <c r="T209" s="180"/>
      <c r="U209" s="181"/>
      <c r="V209" s="181"/>
      <c r="W209" s="206"/>
      <c r="X209" s="37"/>
    </row>
    <row r="210" spans="1:24">
      <c r="A210" s="30"/>
      <c r="B210" s="108"/>
      <c r="C210" s="116"/>
      <c r="D210" s="116"/>
      <c r="E210" s="110"/>
      <c r="F210" s="180"/>
      <c r="G210" s="181"/>
      <c r="H210" s="181"/>
      <c r="I210" s="181"/>
      <c r="J210" s="181"/>
      <c r="K210" s="181"/>
      <c r="L210" s="181"/>
      <c r="M210" s="181"/>
      <c r="N210" s="181"/>
      <c r="O210" s="182"/>
      <c r="P210" s="7">
        <v>5</v>
      </c>
      <c r="Q210" s="4">
        <v>33.32</v>
      </c>
      <c r="R210" s="4">
        <v>33.34</v>
      </c>
      <c r="S210" s="4">
        <v>33.31</v>
      </c>
      <c r="T210" s="180"/>
      <c r="U210" s="181"/>
      <c r="V210" s="181"/>
      <c r="W210" s="206"/>
      <c r="X210" s="37"/>
    </row>
    <row r="211" spans="1:24">
      <c r="A211" s="30"/>
      <c r="B211" s="108"/>
      <c r="C211" s="116"/>
      <c r="D211" s="116"/>
      <c r="E211" s="110"/>
      <c r="F211" s="180"/>
      <c r="G211" s="181"/>
      <c r="H211" s="181"/>
      <c r="I211" s="181"/>
      <c r="J211" s="181"/>
      <c r="K211" s="181"/>
      <c r="L211" s="181"/>
      <c r="M211" s="181"/>
      <c r="N211" s="181"/>
      <c r="O211" s="182"/>
      <c r="P211" s="7">
        <v>6</v>
      </c>
      <c r="Q211" s="4">
        <v>38.83</v>
      </c>
      <c r="R211" s="4">
        <v>39.29</v>
      </c>
      <c r="S211" s="4">
        <v>38.91</v>
      </c>
      <c r="T211" s="180"/>
      <c r="U211" s="181"/>
      <c r="V211" s="181"/>
      <c r="W211" s="206"/>
      <c r="X211" s="37"/>
    </row>
    <row r="212" spans="1:24">
      <c r="A212" s="30"/>
      <c r="B212" s="108"/>
      <c r="C212" s="116"/>
      <c r="D212" s="116"/>
      <c r="E212" s="110"/>
      <c r="F212" s="180"/>
      <c r="G212" s="181"/>
      <c r="H212" s="181"/>
      <c r="I212" s="181"/>
      <c r="J212" s="181"/>
      <c r="K212" s="181"/>
      <c r="L212" s="181"/>
      <c r="M212" s="181"/>
      <c r="N212" s="181"/>
      <c r="O212" s="182"/>
      <c r="P212" s="7">
        <v>7</v>
      </c>
      <c r="Q212" s="4">
        <v>42.14</v>
      </c>
      <c r="R212" s="4">
        <v>42.75</v>
      </c>
      <c r="S212" s="4">
        <v>40.36</v>
      </c>
      <c r="T212" s="180"/>
      <c r="U212" s="181"/>
      <c r="V212" s="181"/>
      <c r="W212" s="206"/>
      <c r="X212" s="37"/>
    </row>
    <row r="213" spans="1:24">
      <c r="A213" s="30"/>
      <c r="B213" s="108"/>
      <c r="C213" s="116"/>
      <c r="D213" s="116"/>
      <c r="E213" s="110"/>
      <c r="F213" s="180"/>
      <c r="G213" s="181"/>
      <c r="H213" s="181"/>
      <c r="I213" s="181"/>
      <c r="J213" s="181"/>
      <c r="K213" s="181"/>
      <c r="L213" s="181"/>
      <c r="M213" s="181"/>
      <c r="N213" s="181"/>
      <c r="O213" s="182"/>
      <c r="P213" s="7">
        <v>8</v>
      </c>
      <c r="Q213" s="4">
        <v>48.42</v>
      </c>
      <c r="R213" s="4">
        <v>45.27</v>
      </c>
      <c r="S213" s="4">
        <v>50.32</v>
      </c>
      <c r="T213" s="180"/>
      <c r="U213" s="181"/>
      <c r="V213" s="181"/>
      <c r="W213" s="206"/>
      <c r="X213" s="37"/>
    </row>
    <row r="214" spans="1:24">
      <c r="A214" s="30"/>
      <c r="B214" s="108"/>
      <c r="C214" s="116"/>
      <c r="D214" s="116"/>
      <c r="E214" s="110"/>
      <c r="F214" s="180"/>
      <c r="G214" s="181"/>
      <c r="H214" s="181"/>
      <c r="I214" s="181"/>
      <c r="J214" s="181"/>
      <c r="K214" s="181"/>
      <c r="L214" s="181"/>
      <c r="M214" s="181"/>
      <c r="N214" s="181"/>
      <c r="O214" s="182"/>
      <c r="P214" s="7">
        <v>9</v>
      </c>
      <c r="Q214" s="4">
        <v>54.39</v>
      </c>
      <c r="R214" s="4">
        <v>49.49</v>
      </c>
      <c r="S214" s="4">
        <v>56.12</v>
      </c>
      <c r="T214" s="180"/>
      <c r="U214" s="181"/>
      <c r="V214" s="181"/>
      <c r="W214" s="206"/>
      <c r="X214" s="37"/>
    </row>
    <row r="215" spans="1:24">
      <c r="A215" s="30"/>
      <c r="B215" s="108"/>
      <c r="C215" s="116"/>
      <c r="D215" s="116"/>
      <c r="E215" s="110"/>
      <c r="F215" s="180"/>
      <c r="G215" s="181"/>
      <c r="H215" s="181"/>
      <c r="I215" s="181"/>
      <c r="J215" s="181"/>
      <c r="K215" s="181"/>
      <c r="L215" s="181"/>
      <c r="M215" s="181"/>
      <c r="N215" s="181"/>
      <c r="O215" s="182"/>
      <c r="P215" s="7">
        <v>10</v>
      </c>
      <c r="Q215" s="4">
        <v>58.98</v>
      </c>
      <c r="R215" s="4">
        <v>51.13</v>
      </c>
      <c r="S215" s="4">
        <v>59.13</v>
      </c>
      <c r="T215" s="180"/>
      <c r="U215" s="181"/>
      <c r="V215" s="181"/>
      <c r="W215" s="206"/>
      <c r="X215" s="37"/>
    </row>
    <row r="216" spans="1:24">
      <c r="A216" s="30"/>
      <c r="B216" s="108"/>
      <c r="C216" s="116"/>
      <c r="D216" s="116"/>
      <c r="E216" s="110"/>
      <c r="F216" s="180"/>
      <c r="G216" s="181"/>
      <c r="H216" s="181"/>
      <c r="I216" s="181"/>
      <c r="J216" s="181"/>
      <c r="K216" s="181"/>
      <c r="L216" s="181"/>
      <c r="M216" s="181"/>
      <c r="N216" s="181"/>
      <c r="O216" s="182"/>
      <c r="P216" s="7">
        <v>11</v>
      </c>
      <c r="Q216" s="4">
        <v>61.98</v>
      </c>
      <c r="R216" s="4">
        <v>55.9</v>
      </c>
      <c r="S216" s="4">
        <v>60.38</v>
      </c>
      <c r="T216" s="180"/>
      <c r="U216" s="181"/>
      <c r="V216" s="181"/>
      <c r="W216" s="206"/>
      <c r="X216" s="37"/>
    </row>
    <row r="217" spans="1:24">
      <c r="A217" s="30"/>
      <c r="B217" s="108"/>
      <c r="C217" s="116"/>
      <c r="D217" s="116"/>
      <c r="E217" s="110"/>
      <c r="F217" s="180"/>
      <c r="G217" s="181"/>
      <c r="H217" s="181"/>
      <c r="I217" s="181"/>
      <c r="J217" s="181"/>
      <c r="K217" s="181"/>
      <c r="L217" s="181"/>
      <c r="M217" s="181"/>
      <c r="N217" s="181"/>
      <c r="O217" s="182"/>
      <c r="P217" s="7">
        <v>12</v>
      </c>
      <c r="Q217" s="4">
        <v>63.64</v>
      </c>
      <c r="R217" s="4">
        <v>59</v>
      </c>
      <c r="S217" s="4">
        <v>60.55</v>
      </c>
      <c r="T217" s="180"/>
      <c r="U217" s="181"/>
      <c r="V217" s="181"/>
      <c r="W217" s="206"/>
      <c r="X217" s="37"/>
    </row>
    <row r="218" spans="1:24">
      <c r="A218" s="30"/>
      <c r="B218" s="108"/>
      <c r="C218" s="116"/>
      <c r="D218" s="116"/>
      <c r="E218" s="110"/>
      <c r="F218" s="180"/>
      <c r="G218" s="181"/>
      <c r="H218" s="181"/>
      <c r="I218" s="181"/>
      <c r="J218" s="181"/>
      <c r="K218" s="181"/>
      <c r="L218" s="181"/>
      <c r="M218" s="181"/>
      <c r="N218" s="181"/>
      <c r="O218" s="182"/>
      <c r="P218" s="7">
        <v>13</v>
      </c>
      <c r="Q218" s="4">
        <v>72.04</v>
      </c>
      <c r="R218" s="4">
        <v>57</v>
      </c>
      <c r="S218" s="4">
        <v>69.82</v>
      </c>
      <c r="T218" s="180"/>
      <c r="U218" s="181"/>
      <c r="V218" s="181"/>
      <c r="W218" s="206"/>
      <c r="X218" s="37"/>
    </row>
    <row r="219" spans="1:24">
      <c r="A219" s="30"/>
      <c r="B219" s="108"/>
      <c r="C219" s="116"/>
      <c r="D219" s="116"/>
      <c r="E219" s="110"/>
      <c r="F219" s="180"/>
      <c r="G219" s="181"/>
      <c r="H219" s="181"/>
      <c r="I219" s="181"/>
      <c r="J219" s="181"/>
      <c r="K219" s="181"/>
      <c r="L219" s="181"/>
      <c r="M219" s="181"/>
      <c r="N219" s="181"/>
      <c r="O219" s="182"/>
      <c r="P219" s="7">
        <v>14</v>
      </c>
      <c r="Q219" s="4">
        <v>74.33</v>
      </c>
      <c r="R219" s="115"/>
      <c r="S219" s="4">
        <v>72.33</v>
      </c>
      <c r="T219" s="180"/>
      <c r="U219" s="181"/>
      <c r="V219" s="181"/>
      <c r="W219" s="206"/>
      <c r="X219" s="37"/>
    </row>
    <row r="220" spans="1:24">
      <c r="A220" s="30"/>
      <c r="B220" s="108"/>
      <c r="C220" s="116"/>
      <c r="D220" s="116"/>
      <c r="E220" s="110"/>
      <c r="F220" s="180"/>
      <c r="G220" s="181"/>
      <c r="H220" s="181"/>
      <c r="I220" s="181"/>
      <c r="J220" s="181"/>
      <c r="K220" s="181"/>
      <c r="L220" s="181"/>
      <c r="M220" s="181"/>
      <c r="N220" s="181"/>
      <c r="O220" s="182"/>
      <c r="P220" s="7">
        <v>15</v>
      </c>
      <c r="Q220" s="4">
        <v>75.95</v>
      </c>
      <c r="R220" s="134"/>
      <c r="S220" s="4">
        <v>74.4</v>
      </c>
      <c r="T220" s="180"/>
      <c r="U220" s="181"/>
      <c r="V220" s="181"/>
      <c r="W220" s="206"/>
      <c r="X220" s="37"/>
    </row>
    <row r="221" spans="1:24">
      <c r="A221" s="30"/>
      <c r="B221" s="108"/>
      <c r="C221" s="116"/>
      <c r="D221" s="116"/>
      <c r="E221" s="110"/>
      <c r="F221" s="180"/>
      <c r="G221" s="181"/>
      <c r="H221" s="181"/>
      <c r="I221" s="181"/>
      <c r="J221" s="181"/>
      <c r="K221" s="181"/>
      <c r="L221" s="181"/>
      <c r="M221" s="181"/>
      <c r="N221" s="181"/>
      <c r="O221" s="182"/>
      <c r="P221" s="7">
        <v>16</v>
      </c>
      <c r="Q221" s="4">
        <v>79.47</v>
      </c>
      <c r="R221" s="134"/>
      <c r="S221" s="4">
        <v>77.88</v>
      </c>
      <c r="T221" s="180"/>
      <c r="U221" s="181"/>
      <c r="V221" s="181"/>
      <c r="W221" s="206"/>
      <c r="X221" s="37"/>
    </row>
    <row r="222" spans="1:24">
      <c r="A222" s="30"/>
      <c r="B222" s="108"/>
      <c r="C222" s="116"/>
      <c r="D222" s="116"/>
      <c r="E222" s="110"/>
      <c r="F222" s="180"/>
      <c r="G222" s="181"/>
      <c r="H222" s="181"/>
      <c r="I222" s="181"/>
      <c r="J222" s="181"/>
      <c r="K222" s="181"/>
      <c r="L222" s="181"/>
      <c r="M222" s="181"/>
      <c r="N222" s="181"/>
      <c r="O222" s="182"/>
      <c r="P222" s="7">
        <v>17</v>
      </c>
      <c r="Q222" s="4">
        <v>79.71</v>
      </c>
      <c r="R222" s="134"/>
      <c r="S222" s="4">
        <v>77.67</v>
      </c>
      <c r="T222" s="180"/>
      <c r="U222" s="181"/>
      <c r="V222" s="181"/>
      <c r="W222" s="206"/>
      <c r="X222" s="37"/>
    </row>
    <row r="223" spans="1:24">
      <c r="A223" s="30"/>
      <c r="B223" s="108"/>
      <c r="C223" s="116"/>
      <c r="D223" s="116"/>
      <c r="E223" s="110"/>
      <c r="F223" s="180"/>
      <c r="G223" s="181"/>
      <c r="H223" s="181"/>
      <c r="I223" s="181"/>
      <c r="J223" s="181"/>
      <c r="K223" s="181"/>
      <c r="L223" s="181"/>
      <c r="M223" s="181"/>
      <c r="N223" s="181"/>
      <c r="O223" s="182"/>
      <c r="P223" s="7">
        <v>18</v>
      </c>
      <c r="Q223" s="4">
        <v>82</v>
      </c>
      <c r="R223" s="134"/>
      <c r="S223" s="4">
        <v>78</v>
      </c>
      <c r="T223" s="180"/>
      <c r="U223" s="181"/>
      <c r="V223" s="181"/>
      <c r="W223" s="206"/>
      <c r="X223" s="37"/>
    </row>
    <row r="224" spans="1:24">
      <c r="A224" s="30"/>
      <c r="B224" s="108"/>
      <c r="C224" s="116"/>
      <c r="D224" s="116"/>
      <c r="E224" s="110"/>
      <c r="F224" s="180"/>
      <c r="G224" s="181"/>
      <c r="H224" s="181"/>
      <c r="I224" s="181"/>
      <c r="J224" s="181"/>
      <c r="K224" s="181"/>
      <c r="L224" s="181"/>
      <c r="M224" s="181"/>
      <c r="N224" s="181"/>
      <c r="O224" s="182"/>
      <c r="P224" s="7">
        <v>19</v>
      </c>
      <c r="Q224" s="4">
        <v>83.6</v>
      </c>
      <c r="R224" s="134"/>
      <c r="S224" s="4">
        <v>89</v>
      </c>
      <c r="T224" s="180"/>
      <c r="U224" s="181"/>
      <c r="V224" s="181"/>
      <c r="W224" s="206"/>
      <c r="X224" s="37"/>
    </row>
    <row r="225" spans="1:24">
      <c r="A225" s="30"/>
      <c r="B225" s="108"/>
      <c r="C225" s="116"/>
      <c r="D225" s="116"/>
      <c r="E225" s="110"/>
      <c r="F225" s="180"/>
      <c r="G225" s="181"/>
      <c r="H225" s="181"/>
      <c r="I225" s="181"/>
      <c r="J225" s="181"/>
      <c r="K225" s="181"/>
      <c r="L225" s="181"/>
      <c r="M225" s="181"/>
      <c r="N225" s="181"/>
      <c r="O225" s="182"/>
      <c r="P225" s="7">
        <v>20</v>
      </c>
      <c r="Q225" s="4">
        <v>87</v>
      </c>
      <c r="R225" s="134"/>
      <c r="S225" s="115"/>
      <c r="T225" s="180"/>
      <c r="U225" s="181"/>
      <c r="V225" s="181"/>
      <c r="W225" s="206"/>
      <c r="X225" s="37"/>
    </row>
    <row r="226" ht="15.75" spans="1:24">
      <c r="A226" s="30"/>
      <c r="B226" s="123"/>
      <c r="C226" s="119"/>
      <c r="D226" s="119"/>
      <c r="E226" s="113"/>
      <c r="F226" s="221"/>
      <c r="G226" s="200"/>
      <c r="H226" s="200"/>
      <c r="I226" s="200"/>
      <c r="J226" s="200"/>
      <c r="K226" s="200"/>
      <c r="L226" s="200"/>
      <c r="M226" s="200"/>
      <c r="N226" s="200"/>
      <c r="O226" s="201"/>
      <c r="P226" s="149">
        <v>21</v>
      </c>
      <c r="Q226" s="65">
        <v>93</v>
      </c>
      <c r="R226" s="125"/>
      <c r="S226" s="125"/>
      <c r="T226" s="221"/>
      <c r="U226" s="200"/>
      <c r="V226" s="200"/>
      <c r="W226" s="222"/>
      <c r="X226" s="37"/>
    </row>
    <row r="227" ht="15.75" spans="1:24">
      <c r="A227" s="30"/>
      <c r="B227" s="108" t="s">
        <v>126</v>
      </c>
      <c r="C227" s="116" t="s">
        <v>127</v>
      </c>
      <c r="D227" s="116" t="s">
        <v>128</v>
      </c>
      <c r="E227" s="128" t="s">
        <v>129</v>
      </c>
      <c r="F227" s="132" t="s">
        <v>26</v>
      </c>
      <c r="G227" s="180"/>
      <c r="H227" s="181"/>
      <c r="I227" s="181"/>
      <c r="J227" s="181"/>
      <c r="K227" s="181"/>
      <c r="L227" s="181"/>
      <c r="M227" s="182"/>
      <c r="N227" s="175"/>
      <c r="O227" s="176"/>
      <c r="P227" s="148"/>
      <c r="Q227" s="180"/>
      <c r="R227" s="181"/>
      <c r="S227" s="181"/>
      <c r="T227" s="181"/>
      <c r="U227" s="181"/>
      <c r="V227" s="181"/>
      <c r="W227" s="206"/>
      <c r="X227" s="37"/>
    </row>
    <row r="228" spans="1:24">
      <c r="A228" s="30"/>
      <c r="B228" s="108"/>
      <c r="C228" s="116"/>
      <c r="D228" s="116"/>
      <c r="E228" s="110"/>
      <c r="F228" s="7" t="s">
        <v>27</v>
      </c>
      <c r="G228" s="180"/>
      <c r="H228" s="181"/>
      <c r="I228" s="181"/>
      <c r="J228" s="181"/>
      <c r="K228" s="181"/>
      <c r="L228" s="181"/>
      <c r="M228" s="182"/>
      <c r="N228" s="4">
        <v>8.4</v>
      </c>
      <c r="O228" s="178"/>
      <c r="P228" s="194"/>
      <c r="Q228" s="180"/>
      <c r="R228" s="181"/>
      <c r="S228" s="181"/>
      <c r="T228" s="181"/>
      <c r="U228" s="181"/>
      <c r="V228" s="181"/>
      <c r="W228" s="206"/>
      <c r="X228" s="37"/>
    </row>
    <row r="229" spans="1:24">
      <c r="A229" s="30"/>
      <c r="B229" s="108"/>
      <c r="C229" s="116"/>
      <c r="D229" s="116"/>
      <c r="E229" s="110"/>
      <c r="F229" s="7" t="s">
        <v>29</v>
      </c>
      <c r="G229" s="175"/>
      <c r="H229" s="183"/>
      <c r="I229" s="183"/>
      <c r="J229" s="183"/>
      <c r="K229" s="183"/>
      <c r="L229" s="183"/>
      <c r="M229" s="176"/>
      <c r="N229" s="4">
        <v>7</v>
      </c>
      <c r="O229" s="175"/>
      <c r="P229" s="176"/>
      <c r="Q229" s="175"/>
      <c r="R229" s="183"/>
      <c r="S229" s="183"/>
      <c r="T229" s="183"/>
      <c r="U229" s="183"/>
      <c r="V229" s="183"/>
      <c r="W229" s="207"/>
      <c r="X229" s="37"/>
    </row>
    <row r="230" spans="1:24">
      <c r="A230" s="30"/>
      <c r="B230" s="108"/>
      <c r="C230" s="116"/>
      <c r="D230" s="116"/>
      <c r="E230" s="172" t="s">
        <v>130</v>
      </c>
      <c r="F230" s="7" t="s">
        <v>26</v>
      </c>
      <c r="G230" s="4">
        <v>10.61</v>
      </c>
      <c r="H230" s="4">
        <v>0.483</v>
      </c>
      <c r="I230" s="4">
        <v>-0.74</v>
      </c>
      <c r="J230" s="178"/>
      <c r="K230" s="179"/>
      <c r="L230" s="194"/>
      <c r="M230" s="4">
        <v>1</v>
      </c>
      <c r="N230" s="191"/>
      <c r="O230" s="193"/>
      <c r="P230" s="7">
        <v>0</v>
      </c>
      <c r="Q230" s="191"/>
      <c r="R230" s="192"/>
      <c r="S230" s="192"/>
      <c r="T230" s="192"/>
      <c r="U230" s="192"/>
      <c r="V230" s="192"/>
      <c r="W230" s="208"/>
      <c r="X230" s="37"/>
    </row>
    <row r="231" spans="1:24">
      <c r="A231" s="30"/>
      <c r="B231" s="108"/>
      <c r="C231" s="116"/>
      <c r="D231" s="116"/>
      <c r="E231" s="117"/>
      <c r="F231" s="7" t="s">
        <v>27</v>
      </c>
      <c r="G231" s="4">
        <v>11.62</v>
      </c>
      <c r="H231" s="4">
        <v>0.485</v>
      </c>
      <c r="I231" s="4">
        <f>--0.44</f>
        <v>0.44</v>
      </c>
      <c r="J231" s="180"/>
      <c r="K231" s="181"/>
      <c r="L231" s="182"/>
      <c r="M231" s="4">
        <v>1</v>
      </c>
      <c r="N231" s="4">
        <v>5.5</v>
      </c>
      <c r="O231" s="115"/>
      <c r="P231" s="7">
        <v>1</v>
      </c>
      <c r="Q231" s="115"/>
      <c r="R231" s="4">
        <v>6.45</v>
      </c>
      <c r="S231" s="4">
        <v>5.55</v>
      </c>
      <c r="T231" s="178"/>
      <c r="U231" s="179"/>
      <c r="V231" s="179"/>
      <c r="W231" s="218"/>
      <c r="X231" s="37"/>
    </row>
    <row r="232" spans="1:24">
      <c r="A232" s="30"/>
      <c r="B232" s="108"/>
      <c r="C232" s="116"/>
      <c r="D232" s="116"/>
      <c r="E232" s="117"/>
      <c r="F232" s="7" t="s">
        <v>29</v>
      </c>
      <c r="G232" s="4">
        <v>9.6</v>
      </c>
      <c r="H232" s="4">
        <v>0.483</v>
      </c>
      <c r="I232" s="4">
        <v>-0.74</v>
      </c>
      <c r="J232" s="175"/>
      <c r="K232" s="183"/>
      <c r="L232" s="176"/>
      <c r="M232" s="4">
        <v>1</v>
      </c>
      <c r="N232" s="4">
        <v>5</v>
      </c>
      <c r="O232" s="134"/>
      <c r="P232" s="7">
        <v>2</v>
      </c>
      <c r="Q232" s="134"/>
      <c r="R232" s="4">
        <v>10.15</v>
      </c>
      <c r="S232" s="4">
        <v>8.55</v>
      </c>
      <c r="T232" s="180"/>
      <c r="U232" s="181"/>
      <c r="V232" s="181"/>
      <c r="W232" s="206"/>
      <c r="X232" s="37"/>
    </row>
    <row r="233" spans="1:24">
      <c r="A233" s="30"/>
      <c r="B233" s="108"/>
      <c r="C233" s="116"/>
      <c r="D233" s="116"/>
      <c r="E233" s="117"/>
      <c r="F233" s="178"/>
      <c r="G233" s="179"/>
      <c r="H233" s="179"/>
      <c r="I233" s="179"/>
      <c r="J233" s="179"/>
      <c r="K233" s="179"/>
      <c r="L233" s="179"/>
      <c r="M233" s="179"/>
      <c r="N233" s="194"/>
      <c r="O233" s="134"/>
      <c r="P233" s="7">
        <v>3</v>
      </c>
      <c r="Q233" s="134"/>
      <c r="R233" s="4">
        <v>12.15</v>
      </c>
      <c r="S233" s="4">
        <v>9.5</v>
      </c>
      <c r="T233" s="180"/>
      <c r="U233" s="181"/>
      <c r="V233" s="181"/>
      <c r="W233" s="206"/>
      <c r="X233" s="37"/>
    </row>
    <row r="234" spans="1:24">
      <c r="A234" s="30"/>
      <c r="B234" s="108"/>
      <c r="C234" s="116"/>
      <c r="D234" s="116"/>
      <c r="E234" s="128"/>
      <c r="F234" s="175"/>
      <c r="G234" s="183"/>
      <c r="H234" s="183"/>
      <c r="I234" s="183"/>
      <c r="J234" s="183"/>
      <c r="K234" s="183"/>
      <c r="L234" s="183"/>
      <c r="M234" s="183"/>
      <c r="N234" s="176"/>
      <c r="O234" s="148"/>
      <c r="P234" s="7">
        <v>4</v>
      </c>
      <c r="Q234" s="148"/>
      <c r="R234" s="4">
        <v>13.45</v>
      </c>
      <c r="S234" s="4">
        <v>10.9</v>
      </c>
      <c r="T234" s="175"/>
      <c r="U234" s="183"/>
      <c r="V234" s="183"/>
      <c r="W234" s="207"/>
      <c r="X234" s="37"/>
    </row>
    <row r="235" ht="15.75" spans="1:24">
      <c r="A235" s="30"/>
      <c r="B235" s="123"/>
      <c r="C235" s="119"/>
      <c r="D235" s="119"/>
      <c r="E235" s="149" t="s">
        <v>131</v>
      </c>
      <c r="F235" s="149" t="s">
        <v>26</v>
      </c>
      <c r="G235" s="226"/>
      <c r="H235" s="233"/>
      <c r="I235" s="239" t="s">
        <v>132</v>
      </c>
      <c r="J235" s="239">
        <v>2659</v>
      </c>
      <c r="K235" s="239">
        <v>0.0619</v>
      </c>
      <c r="L235" s="240" t="s">
        <v>133</v>
      </c>
      <c r="M235" s="241"/>
      <c r="N235" s="241"/>
      <c r="O235" s="241"/>
      <c r="P235" s="241"/>
      <c r="Q235" s="241"/>
      <c r="R235" s="241"/>
      <c r="S235" s="241"/>
      <c r="T235" s="241"/>
      <c r="U235" s="241"/>
      <c r="V235" s="241"/>
      <c r="W235" s="246"/>
      <c r="X235" s="37"/>
    </row>
    <row r="236" ht="15.75" spans="1:24">
      <c r="A236" s="30"/>
      <c r="B236" s="108" t="s">
        <v>134</v>
      </c>
      <c r="C236" s="116" t="s">
        <v>135</v>
      </c>
      <c r="D236" s="116" t="s">
        <v>136</v>
      </c>
      <c r="E236" s="128" t="s">
        <v>137</v>
      </c>
      <c r="F236" s="180"/>
      <c r="G236" s="181"/>
      <c r="H236" s="182"/>
      <c r="I236" s="236" t="s">
        <v>138</v>
      </c>
      <c r="J236" s="49">
        <v>1</v>
      </c>
      <c r="K236" s="49">
        <v>3.74</v>
      </c>
      <c r="L236" s="49" t="s">
        <v>139</v>
      </c>
      <c r="M236" s="242" t="s">
        <v>140</v>
      </c>
      <c r="N236" s="49" t="s">
        <v>141</v>
      </c>
      <c r="O236" s="175"/>
      <c r="P236" s="176"/>
      <c r="Q236" s="180"/>
      <c r="R236" s="181"/>
      <c r="S236" s="181"/>
      <c r="T236" s="181"/>
      <c r="U236" s="181"/>
      <c r="V236" s="181"/>
      <c r="W236" s="206"/>
      <c r="X236" s="37"/>
    </row>
    <row r="237" spans="1:24">
      <c r="A237" s="30"/>
      <c r="B237" s="108"/>
      <c r="C237" s="116"/>
      <c r="D237" s="116"/>
      <c r="E237" s="110"/>
      <c r="F237" s="175"/>
      <c r="G237" s="183"/>
      <c r="H237" s="176"/>
      <c r="I237" s="236" t="s">
        <v>142</v>
      </c>
      <c r="J237" s="4">
        <v>4400</v>
      </c>
      <c r="K237" s="4">
        <v>1.71</v>
      </c>
      <c r="L237" s="191"/>
      <c r="M237" s="192"/>
      <c r="N237" s="192"/>
      <c r="O237" s="193"/>
      <c r="P237" s="20"/>
      <c r="Q237" s="180"/>
      <c r="R237" s="181"/>
      <c r="S237" s="181"/>
      <c r="T237" s="181"/>
      <c r="U237" s="181"/>
      <c r="V237" s="181"/>
      <c r="W237" s="206"/>
      <c r="X237" s="37"/>
    </row>
    <row r="238" spans="1:24">
      <c r="A238" s="30"/>
      <c r="B238" s="108"/>
      <c r="C238" s="116"/>
      <c r="D238" s="116"/>
      <c r="E238" s="110" t="s">
        <v>143</v>
      </c>
      <c r="F238" s="7" t="s">
        <v>26</v>
      </c>
      <c r="G238" s="4">
        <v>41.74</v>
      </c>
      <c r="H238" s="4">
        <v>0.084</v>
      </c>
      <c r="I238" s="191"/>
      <c r="J238" s="192"/>
      <c r="K238" s="192"/>
      <c r="L238" s="193"/>
      <c r="M238" s="191"/>
      <c r="N238" s="192"/>
      <c r="O238" s="193"/>
      <c r="P238" s="7">
        <v>0</v>
      </c>
      <c r="Q238" s="175"/>
      <c r="R238" s="183"/>
      <c r="S238" s="183"/>
      <c r="T238" s="183"/>
      <c r="U238" s="183"/>
      <c r="V238" s="183"/>
      <c r="W238" s="207"/>
      <c r="X238" s="37"/>
    </row>
    <row r="239" spans="1:24">
      <c r="A239" s="30"/>
      <c r="B239" s="108"/>
      <c r="C239" s="116"/>
      <c r="D239" s="116"/>
      <c r="E239" s="110"/>
      <c r="F239" s="7" t="s">
        <v>27</v>
      </c>
      <c r="G239" s="178"/>
      <c r="H239" s="179"/>
      <c r="I239" s="179"/>
      <c r="J239" s="179"/>
      <c r="K239" s="179"/>
      <c r="L239" s="194"/>
      <c r="M239" s="4">
        <v>1.15</v>
      </c>
      <c r="N239" s="4">
        <v>17.58</v>
      </c>
      <c r="O239" s="20"/>
      <c r="P239" s="7">
        <v>1</v>
      </c>
      <c r="Q239" s="4">
        <v>16.6</v>
      </c>
      <c r="R239" s="4">
        <v>17</v>
      </c>
      <c r="S239" s="4">
        <v>18.33</v>
      </c>
      <c r="T239" s="178"/>
      <c r="U239" s="179"/>
      <c r="V239" s="179"/>
      <c r="W239" s="218"/>
      <c r="X239" s="37"/>
    </row>
    <row r="240" spans="1:24">
      <c r="A240" s="30"/>
      <c r="B240" s="108"/>
      <c r="C240" s="116"/>
      <c r="D240" s="116"/>
      <c r="E240" s="110"/>
      <c r="F240" s="7" t="s">
        <v>29</v>
      </c>
      <c r="G240" s="175"/>
      <c r="H240" s="183"/>
      <c r="I240" s="183"/>
      <c r="J240" s="183"/>
      <c r="K240" s="183"/>
      <c r="L240" s="176"/>
      <c r="M240" s="4">
        <v>1.04</v>
      </c>
      <c r="N240" s="4">
        <v>17.29</v>
      </c>
      <c r="O240" s="20"/>
      <c r="P240" s="7">
        <v>2</v>
      </c>
      <c r="Q240" s="4">
        <v>19.8</v>
      </c>
      <c r="R240" s="4">
        <v>19.5</v>
      </c>
      <c r="S240" s="4">
        <v>20</v>
      </c>
      <c r="T240" s="180"/>
      <c r="U240" s="181"/>
      <c r="V240" s="181"/>
      <c r="W240" s="206"/>
      <c r="X240" s="37"/>
    </row>
    <row r="241" spans="1:24">
      <c r="A241" s="30"/>
      <c r="B241" s="108"/>
      <c r="C241" s="116"/>
      <c r="D241" s="116"/>
      <c r="E241" s="110"/>
      <c r="F241" s="178"/>
      <c r="G241" s="179"/>
      <c r="H241" s="179"/>
      <c r="I241" s="179"/>
      <c r="J241" s="179"/>
      <c r="K241" s="179"/>
      <c r="L241" s="179"/>
      <c r="M241" s="179"/>
      <c r="N241" s="179"/>
      <c r="O241" s="194"/>
      <c r="P241" s="7">
        <v>3</v>
      </c>
      <c r="Q241" s="4">
        <v>23.1</v>
      </c>
      <c r="R241" s="4">
        <v>24.5</v>
      </c>
      <c r="S241" s="4">
        <v>22.8</v>
      </c>
      <c r="T241" s="180"/>
      <c r="U241" s="181"/>
      <c r="V241" s="181"/>
      <c r="W241" s="206"/>
      <c r="X241" s="37"/>
    </row>
    <row r="242" spans="1:24">
      <c r="A242" s="30"/>
      <c r="B242" s="108"/>
      <c r="C242" s="116"/>
      <c r="D242" s="116"/>
      <c r="E242" s="110"/>
      <c r="F242" s="180"/>
      <c r="G242" s="181"/>
      <c r="H242" s="181"/>
      <c r="I242" s="181"/>
      <c r="J242" s="181"/>
      <c r="K242" s="181"/>
      <c r="L242" s="181"/>
      <c r="M242" s="181"/>
      <c r="N242" s="181"/>
      <c r="O242" s="182"/>
      <c r="P242" s="7">
        <v>4</v>
      </c>
      <c r="Q242" s="4">
        <v>24.11</v>
      </c>
      <c r="R242" s="4">
        <v>24.6</v>
      </c>
      <c r="S242" s="4">
        <v>23.9</v>
      </c>
      <c r="T242" s="180"/>
      <c r="U242" s="181"/>
      <c r="V242" s="181"/>
      <c r="W242" s="206"/>
      <c r="X242" s="37"/>
    </row>
    <row r="243" spans="1:24">
      <c r="A243" s="30"/>
      <c r="B243" s="108"/>
      <c r="C243" s="116"/>
      <c r="D243" s="116"/>
      <c r="E243" s="110"/>
      <c r="F243" s="180"/>
      <c r="G243" s="181"/>
      <c r="H243" s="181"/>
      <c r="I243" s="181"/>
      <c r="J243" s="181"/>
      <c r="K243" s="181"/>
      <c r="L243" s="181"/>
      <c r="M243" s="181"/>
      <c r="N243" s="181"/>
      <c r="O243" s="182"/>
      <c r="P243" s="7">
        <v>5</v>
      </c>
      <c r="Q243" s="4">
        <v>25.7</v>
      </c>
      <c r="R243" s="4">
        <v>25.6</v>
      </c>
      <c r="S243" s="4">
        <v>25.8</v>
      </c>
      <c r="T243" s="180"/>
      <c r="U243" s="181"/>
      <c r="V243" s="181"/>
      <c r="W243" s="206"/>
      <c r="X243" s="37"/>
    </row>
    <row r="244" spans="1:24">
      <c r="A244" s="30"/>
      <c r="B244" s="108"/>
      <c r="C244" s="116"/>
      <c r="D244" s="116"/>
      <c r="E244" s="110"/>
      <c r="F244" s="180"/>
      <c r="G244" s="181"/>
      <c r="H244" s="181"/>
      <c r="I244" s="181"/>
      <c r="J244" s="181"/>
      <c r="K244" s="181"/>
      <c r="L244" s="181"/>
      <c r="M244" s="181"/>
      <c r="N244" s="181"/>
      <c r="O244" s="182"/>
      <c r="P244" s="7">
        <v>6</v>
      </c>
      <c r="Q244" s="4">
        <v>26.6</v>
      </c>
      <c r="R244" s="4">
        <v>27.8</v>
      </c>
      <c r="S244" s="4">
        <v>26.4</v>
      </c>
      <c r="T244" s="180"/>
      <c r="U244" s="181"/>
      <c r="V244" s="181"/>
      <c r="W244" s="206"/>
      <c r="X244" s="37"/>
    </row>
    <row r="245" spans="1:24">
      <c r="A245" s="30"/>
      <c r="B245" s="108"/>
      <c r="C245" s="116"/>
      <c r="D245" s="116"/>
      <c r="E245" s="110"/>
      <c r="F245" s="180"/>
      <c r="G245" s="181"/>
      <c r="H245" s="181"/>
      <c r="I245" s="181"/>
      <c r="J245" s="181"/>
      <c r="K245" s="181"/>
      <c r="L245" s="181"/>
      <c r="M245" s="181"/>
      <c r="N245" s="181"/>
      <c r="O245" s="182"/>
      <c r="P245" s="7">
        <v>7</v>
      </c>
      <c r="Q245" s="4">
        <v>28.4</v>
      </c>
      <c r="R245" s="4">
        <v>28.4</v>
      </c>
      <c r="S245" s="4">
        <v>28.4</v>
      </c>
      <c r="T245" s="180"/>
      <c r="U245" s="181"/>
      <c r="V245" s="181"/>
      <c r="W245" s="206"/>
      <c r="X245" s="37"/>
    </row>
    <row r="246" spans="1:24">
      <c r="A246" s="30"/>
      <c r="B246" s="108"/>
      <c r="C246" s="116"/>
      <c r="D246" s="116"/>
      <c r="E246" s="110"/>
      <c r="F246" s="180"/>
      <c r="G246" s="181"/>
      <c r="H246" s="181"/>
      <c r="I246" s="181"/>
      <c r="J246" s="181"/>
      <c r="K246" s="181"/>
      <c r="L246" s="181"/>
      <c r="M246" s="181"/>
      <c r="N246" s="181"/>
      <c r="O246" s="182"/>
      <c r="P246" s="7">
        <v>8</v>
      </c>
      <c r="Q246" s="4">
        <v>30.05</v>
      </c>
      <c r="R246" s="4">
        <v>30.5</v>
      </c>
      <c r="S246" s="4">
        <v>29.8</v>
      </c>
      <c r="T246" s="180"/>
      <c r="U246" s="181"/>
      <c r="V246" s="181"/>
      <c r="W246" s="206"/>
      <c r="X246" s="37"/>
    </row>
    <row r="247" spans="1:24">
      <c r="A247" s="30"/>
      <c r="B247" s="108"/>
      <c r="C247" s="116"/>
      <c r="D247" s="116"/>
      <c r="E247" s="110"/>
      <c r="F247" s="180"/>
      <c r="G247" s="181"/>
      <c r="H247" s="181"/>
      <c r="I247" s="181"/>
      <c r="J247" s="181"/>
      <c r="K247" s="181"/>
      <c r="L247" s="181"/>
      <c r="M247" s="181"/>
      <c r="N247" s="181"/>
      <c r="O247" s="182"/>
      <c r="P247" s="7">
        <v>9</v>
      </c>
      <c r="Q247" s="4">
        <v>31.8</v>
      </c>
      <c r="R247" s="4">
        <v>31.6</v>
      </c>
      <c r="S247" s="4">
        <v>30.9</v>
      </c>
      <c r="T247" s="180"/>
      <c r="U247" s="181"/>
      <c r="V247" s="181"/>
      <c r="W247" s="206"/>
      <c r="X247" s="37"/>
    </row>
    <row r="248" spans="1:24">
      <c r="A248" s="30"/>
      <c r="B248" s="108"/>
      <c r="C248" s="116"/>
      <c r="D248" s="116"/>
      <c r="E248" s="110"/>
      <c r="F248" s="180"/>
      <c r="G248" s="181"/>
      <c r="H248" s="181"/>
      <c r="I248" s="181"/>
      <c r="J248" s="181"/>
      <c r="K248" s="181"/>
      <c r="L248" s="181"/>
      <c r="M248" s="181"/>
      <c r="N248" s="181"/>
      <c r="O248" s="182"/>
      <c r="P248" s="7">
        <v>10</v>
      </c>
      <c r="Q248" s="4">
        <v>32.8</v>
      </c>
      <c r="R248" s="4">
        <v>33.3</v>
      </c>
      <c r="S248" s="4">
        <v>32.2</v>
      </c>
      <c r="T248" s="180"/>
      <c r="U248" s="181"/>
      <c r="V248" s="181"/>
      <c r="W248" s="206"/>
      <c r="X248" s="37"/>
    </row>
    <row r="249" spans="1:24">
      <c r="A249" s="30"/>
      <c r="B249" s="108"/>
      <c r="C249" s="116"/>
      <c r="D249" s="116"/>
      <c r="E249" s="110"/>
      <c r="F249" s="180"/>
      <c r="G249" s="181"/>
      <c r="H249" s="181"/>
      <c r="I249" s="181"/>
      <c r="J249" s="181"/>
      <c r="K249" s="181"/>
      <c r="L249" s="181"/>
      <c r="M249" s="181"/>
      <c r="N249" s="181"/>
      <c r="O249" s="182"/>
      <c r="P249" s="7">
        <v>11</v>
      </c>
      <c r="Q249" s="4">
        <v>34.6</v>
      </c>
      <c r="R249" s="4">
        <v>35</v>
      </c>
      <c r="S249" s="4">
        <v>34.3</v>
      </c>
      <c r="T249" s="180"/>
      <c r="U249" s="181"/>
      <c r="V249" s="181"/>
      <c r="W249" s="206"/>
      <c r="X249" s="37"/>
    </row>
    <row r="250" spans="1:24">
      <c r="A250" s="30"/>
      <c r="B250" s="108"/>
      <c r="C250" s="116"/>
      <c r="D250" s="116"/>
      <c r="E250" s="110"/>
      <c r="F250" s="180"/>
      <c r="G250" s="181"/>
      <c r="H250" s="181"/>
      <c r="I250" s="181"/>
      <c r="J250" s="181"/>
      <c r="K250" s="181"/>
      <c r="L250" s="181"/>
      <c r="M250" s="181"/>
      <c r="N250" s="181"/>
      <c r="O250" s="182"/>
      <c r="P250" s="7">
        <v>12</v>
      </c>
      <c r="Q250" s="4">
        <v>34.6</v>
      </c>
      <c r="R250" s="4">
        <v>35.4</v>
      </c>
      <c r="S250" s="4">
        <v>32.6</v>
      </c>
      <c r="T250" s="180"/>
      <c r="U250" s="181"/>
      <c r="V250" s="181"/>
      <c r="W250" s="206"/>
      <c r="X250" s="37"/>
    </row>
    <row r="251" spans="1:24">
      <c r="A251" s="30"/>
      <c r="B251" s="108"/>
      <c r="C251" s="116"/>
      <c r="D251" s="116"/>
      <c r="E251" s="110"/>
      <c r="F251" s="180"/>
      <c r="G251" s="181"/>
      <c r="H251" s="181"/>
      <c r="I251" s="181"/>
      <c r="J251" s="181"/>
      <c r="K251" s="181"/>
      <c r="L251" s="181"/>
      <c r="M251" s="181"/>
      <c r="N251" s="181"/>
      <c r="O251" s="182"/>
      <c r="P251" s="7">
        <v>13</v>
      </c>
      <c r="Q251" s="4">
        <v>35.4</v>
      </c>
      <c r="R251" s="4">
        <v>36</v>
      </c>
      <c r="S251" s="4">
        <v>35.3</v>
      </c>
      <c r="T251" s="180"/>
      <c r="U251" s="181"/>
      <c r="V251" s="181"/>
      <c r="W251" s="206"/>
      <c r="X251" s="37"/>
    </row>
    <row r="252" spans="1:24">
      <c r="A252" s="30"/>
      <c r="B252" s="108"/>
      <c r="C252" s="116"/>
      <c r="D252" s="116"/>
      <c r="E252" s="110"/>
      <c r="F252" s="180"/>
      <c r="G252" s="181"/>
      <c r="H252" s="181"/>
      <c r="I252" s="181"/>
      <c r="J252" s="181"/>
      <c r="K252" s="181"/>
      <c r="L252" s="181"/>
      <c r="M252" s="181"/>
      <c r="N252" s="181"/>
      <c r="O252" s="182"/>
      <c r="P252" s="7">
        <v>14</v>
      </c>
      <c r="Q252" s="4">
        <v>35.8</v>
      </c>
      <c r="R252" s="4">
        <v>35.8</v>
      </c>
      <c r="S252" s="115"/>
      <c r="T252" s="180"/>
      <c r="U252" s="181"/>
      <c r="V252" s="181"/>
      <c r="W252" s="206"/>
      <c r="X252" s="37"/>
    </row>
    <row r="253" spans="1:24">
      <c r="A253" s="30"/>
      <c r="B253" s="108"/>
      <c r="C253" s="116"/>
      <c r="D253" s="116"/>
      <c r="E253" s="110"/>
      <c r="F253" s="180"/>
      <c r="G253" s="181"/>
      <c r="H253" s="181"/>
      <c r="I253" s="181"/>
      <c r="J253" s="181"/>
      <c r="K253" s="181"/>
      <c r="L253" s="181"/>
      <c r="M253" s="181"/>
      <c r="N253" s="181"/>
      <c r="O253" s="182"/>
      <c r="P253" s="7">
        <v>15</v>
      </c>
      <c r="Q253" s="4">
        <v>38</v>
      </c>
      <c r="R253" s="4">
        <v>38</v>
      </c>
      <c r="S253" s="148"/>
      <c r="T253" s="180"/>
      <c r="U253" s="181"/>
      <c r="V253" s="181"/>
      <c r="W253" s="206"/>
      <c r="X253" s="37"/>
    </row>
    <row r="254" spans="1:24">
      <c r="A254" s="30"/>
      <c r="B254" s="108"/>
      <c r="C254" s="116"/>
      <c r="D254" s="116"/>
      <c r="E254" s="110"/>
      <c r="F254" s="180"/>
      <c r="G254" s="181"/>
      <c r="H254" s="181"/>
      <c r="I254" s="181"/>
      <c r="J254" s="181"/>
      <c r="K254" s="181"/>
      <c r="L254" s="181"/>
      <c r="M254" s="181"/>
      <c r="N254" s="181"/>
      <c r="O254" s="182"/>
      <c r="P254" s="7">
        <v>16</v>
      </c>
      <c r="Q254" s="4">
        <v>38.9</v>
      </c>
      <c r="R254" s="4">
        <v>39.8</v>
      </c>
      <c r="S254" s="4">
        <v>40.7</v>
      </c>
      <c r="T254" s="180"/>
      <c r="U254" s="181"/>
      <c r="V254" s="181"/>
      <c r="W254" s="206"/>
      <c r="X254" s="37"/>
    </row>
    <row r="255" spans="1:24">
      <c r="A255" s="30"/>
      <c r="B255" s="108"/>
      <c r="C255" s="116"/>
      <c r="D255" s="116"/>
      <c r="E255" s="110"/>
      <c r="F255" s="180"/>
      <c r="G255" s="181"/>
      <c r="H255" s="181"/>
      <c r="I255" s="181"/>
      <c r="J255" s="181"/>
      <c r="K255" s="181"/>
      <c r="L255" s="181"/>
      <c r="M255" s="181"/>
      <c r="N255" s="181"/>
      <c r="O255" s="182"/>
      <c r="P255" s="7">
        <v>17</v>
      </c>
      <c r="Q255" s="4">
        <v>39.7</v>
      </c>
      <c r="R255" s="20"/>
      <c r="S255" s="4">
        <v>39.7</v>
      </c>
      <c r="T255" s="180"/>
      <c r="U255" s="181"/>
      <c r="V255" s="181"/>
      <c r="W255" s="206"/>
      <c r="X255" s="37"/>
    </row>
    <row r="256" spans="1:24">
      <c r="A256" s="30"/>
      <c r="B256" s="108"/>
      <c r="C256" s="116"/>
      <c r="D256" s="116"/>
      <c r="E256" s="110"/>
      <c r="F256" s="180"/>
      <c r="G256" s="181"/>
      <c r="H256" s="181"/>
      <c r="I256" s="181"/>
      <c r="J256" s="181"/>
      <c r="K256" s="181"/>
      <c r="L256" s="181"/>
      <c r="M256" s="181"/>
      <c r="N256" s="181"/>
      <c r="O256" s="182"/>
      <c r="P256" s="7">
        <v>18</v>
      </c>
      <c r="Q256" s="4">
        <v>38.5</v>
      </c>
      <c r="R256" s="4">
        <v>38.5</v>
      </c>
      <c r="S256" s="115"/>
      <c r="T256" s="180"/>
      <c r="U256" s="181"/>
      <c r="V256" s="181"/>
      <c r="W256" s="206"/>
      <c r="X256" s="37"/>
    </row>
    <row r="257" spans="1:24">
      <c r="A257" s="30"/>
      <c r="B257" s="108"/>
      <c r="C257" s="116"/>
      <c r="D257" s="116"/>
      <c r="E257" s="110"/>
      <c r="F257" s="180"/>
      <c r="G257" s="181"/>
      <c r="H257" s="181"/>
      <c r="I257" s="181"/>
      <c r="J257" s="181"/>
      <c r="K257" s="181"/>
      <c r="L257" s="181"/>
      <c r="M257" s="181"/>
      <c r="N257" s="181"/>
      <c r="O257" s="182"/>
      <c r="P257" s="7">
        <v>19</v>
      </c>
      <c r="Q257" s="191"/>
      <c r="R257" s="193"/>
      <c r="S257" s="134"/>
      <c r="T257" s="180"/>
      <c r="U257" s="181"/>
      <c r="V257" s="181"/>
      <c r="W257" s="206"/>
      <c r="X257" s="37"/>
    </row>
    <row r="258" spans="1:24">
      <c r="A258" s="30"/>
      <c r="B258" s="108"/>
      <c r="C258" s="116"/>
      <c r="D258" s="116"/>
      <c r="E258" s="110"/>
      <c r="F258" s="180"/>
      <c r="G258" s="181"/>
      <c r="H258" s="181"/>
      <c r="I258" s="181"/>
      <c r="J258" s="181"/>
      <c r="K258" s="181"/>
      <c r="L258" s="181"/>
      <c r="M258" s="181"/>
      <c r="N258" s="181"/>
      <c r="O258" s="182"/>
      <c r="P258" s="7">
        <v>20</v>
      </c>
      <c r="Q258" s="4">
        <v>37</v>
      </c>
      <c r="R258" s="4">
        <v>37</v>
      </c>
      <c r="S258" s="134"/>
      <c r="T258" s="180"/>
      <c r="U258" s="181"/>
      <c r="V258" s="181"/>
      <c r="W258" s="206"/>
      <c r="X258" s="37"/>
    </row>
    <row r="259" spans="1:24">
      <c r="A259" s="30"/>
      <c r="B259" s="108"/>
      <c r="C259" s="116"/>
      <c r="D259" s="116"/>
      <c r="E259" s="110"/>
      <c r="F259" s="175"/>
      <c r="G259" s="183"/>
      <c r="H259" s="183"/>
      <c r="I259" s="183"/>
      <c r="J259" s="183"/>
      <c r="K259" s="183"/>
      <c r="L259" s="183"/>
      <c r="M259" s="183"/>
      <c r="N259" s="183"/>
      <c r="O259" s="176"/>
      <c r="P259" s="7">
        <v>21</v>
      </c>
      <c r="Q259" s="4">
        <v>40</v>
      </c>
      <c r="R259" s="4">
        <v>40</v>
      </c>
      <c r="S259" s="148"/>
      <c r="T259" s="180"/>
      <c r="U259" s="181"/>
      <c r="V259" s="181"/>
      <c r="W259" s="206"/>
      <c r="X259" s="37"/>
    </row>
    <row r="260" spans="1:24">
      <c r="A260" s="30"/>
      <c r="B260" s="108"/>
      <c r="C260" s="116"/>
      <c r="D260" s="116"/>
      <c r="E260" s="110" t="s">
        <v>144</v>
      </c>
      <c r="F260" s="7" t="s">
        <v>26</v>
      </c>
      <c r="G260" s="178"/>
      <c r="H260" s="179"/>
      <c r="I260" s="179"/>
      <c r="J260" s="179"/>
      <c r="K260" s="179"/>
      <c r="L260" s="194"/>
      <c r="M260" s="191"/>
      <c r="N260" s="192"/>
      <c r="O260" s="193"/>
      <c r="P260" s="7">
        <v>0</v>
      </c>
      <c r="Q260" s="4">
        <v>8.46</v>
      </c>
      <c r="R260" s="178"/>
      <c r="S260" s="194"/>
      <c r="T260" s="180"/>
      <c r="U260" s="181"/>
      <c r="V260" s="181"/>
      <c r="W260" s="206"/>
      <c r="X260" s="37"/>
    </row>
    <row r="261" spans="1:24">
      <c r="A261" s="30"/>
      <c r="B261" s="108"/>
      <c r="C261" s="116"/>
      <c r="D261" s="116"/>
      <c r="E261" s="110"/>
      <c r="F261" s="7" t="s">
        <v>27</v>
      </c>
      <c r="G261" s="180"/>
      <c r="H261" s="181"/>
      <c r="I261" s="181"/>
      <c r="J261" s="181"/>
      <c r="K261" s="181"/>
      <c r="L261" s="182"/>
      <c r="M261" s="4">
        <v>14.52</v>
      </c>
      <c r="N261" s="4">
        <v>2.2</v>
      </c>
      <c r="O261" s="20"/>
      <c r="P261" s="7">
        <v>1</v>
      </c>
      <c r="Q261" s="4">
        <v>11.66</v>
      </c>
      <c r="R261" s="180"/>
      <c r="S261" s="182"/>
      <c r="T261" s="180"/>
      <c r="U261" s="181"/>
      <c r="V261" s="181"/>
      <c r="W261" s="206"/>
      <c r="X261" s="37"/>
    </row>
    <row r="262" spans="1:24">
      <c r="A262" s="30"/>
      <c r="B262" s="108"/>
      <c r="C262" s="116"/>
      <c r="D262" s="116"/>
      <c r="E262" s="110"/>
      <c r="F262" s="7" t="s">
        <v>29</v>
      </c>
      <c r="G262" s="175"/>
      <c r="H262" s="183"/>
      <c r="I262" s="183"/>
      <c r="J262" s="183"/>
      <c r="K262" s="183"/>
      <c r="L262" s="176"/>
      <c r="M262" s="4">
        <v>11.9</v>
      </c>
      <c r="N262" s="4">
        <v>1.3</v>
      </c>
      <c r="O262" s="20"/>
      <c r="P262" s="7">
        <v>2</v>
      </c>
      <c r="Q262" s="4">
        <v>15.27</v>
      </c>
      <c r="R262" s="180"/>
      <c r="S262" s="182"/>
      <c r="T262" s="180"/>
      <c r="U262" s="181"/>
      <c r="V262" s="181"/>
      <c r="W262" s="206"/>
      <c r="X262" s="37"/>
    </row>
    <row r="263" spans="1:24">
      <c r="A263" s="30"/>
      <c r="B263" s="108"/>
      <c r="C263" s="116"/>
      <c r="D263" s="116"/>
      <c r="E263" s="110"/>
      <c r="F263" s="178"/>
      <c r="G263" s="179"/>
      <c r="H263" s="179"/>
      <c r="I263" s="179"/>
      <c r="J263" s="179"/>
      <c r="K263" s="179"/>
      <c r="L263" s="179"/>
      <c r="M263" s="179"/>
      <c r="N263" s="179"/>
      <c r="O263" s="194"/>
      <c r="P263" s="7">
        <v>3</v>
      </c>
      <c r="Q263" s="4">
        <v>18.19</v>
      </c>
      <c r="R263" s="180"/>
      <c r="S263" s="182"/>
      <c r="T263" s="180"/>
      <c r="U263" s="181"/>
      <c r="V263" s="181"/>
      <c r="W263" s="206"/>
      <c r="X263" s="37"/>
    </row>
    <row r="264" spans="1:24">
      <c r="A264" s="30"/>
      <c r="B264" s="108"/>
      <c r="C264" s="116"/>
      <c r="D264" s="116"/>
      <c r="E264" s="110"/>
      <c r="F264" s="180"/>
      <c r="G264" s="181"/>
      <c r="H264" s="181"/>
      <c r="I264" s="181"/>
      <c r="J264" s="181"/>
      <c r="K264" s="181"/>
      <c r="L264" s="181"/>
      <c r="M264" s="181"/>
      <c r="N264" s="181"/>
      <c r="O264" s="182"/>
      <c r="P264" s="7">
        <v>4</v>
      </c>
      <c r="Q264" s="4">
        <v>20.96</v>
      </c>
      <c r="R264" s="180"/>
      <c r="S264" s="182"/>
      <c r="T264" s="180"/>
      <c r="U264" s="181"/>
      <c r="V264" s="181"/>
      <c r="W264" s="206"/>
      <c r="X264" s="37"/>
    </row>
    <row r="265" spans="1:24">
      <c r="A265" s="30"/>
      <c r="B265" s="108"/>
      <c r="C265" s="116"/>
      <c r="D265" s="116"/>
      <c r="E265" s="110"/>
      <c r="F265" s="180"/>
      <c r="G265" s="181"/>
      <c r="H265" s="181"/>
      <c r="I265" s="181"/>
      <c r="J265" s="181"/>
      <c r="K265" s="181"/>
      <c r="L265" s="181"/>
      <c r="M265" s="181"/>
      <c r="N265" s="181"/>
      <c r="O265" s="182"/>
      <c r="P265" s="7">
        <v>5</v>
      </c>
      <c r="Q265" s="4">
        <v>24.07</v>
      </c>
      <c r="R265" s="180"/>
      <c r="S265" s="182"/>
      <c r="T265" s="180"/>
      <c r="U265" s="181"/>
      <c r="V265" s="181"/>
      <c r="W265" s="206"/>
      <c r="X265" s="37"/>
    </row>
    <row r="266" spans="1:24">
      <c r="A266" s="30"/>
      <c r="B266" s="108"/>
      <c r="C266" s="116"/>
      <c r="D266" s="116"/>
      <c r="E266" s="110"/>
      <c r="F266" s="180"/>
      <c r="G266" s="181"/>
      <c r="H266" s="181"/>
      <c r="I266" s="181"/>
      <c r="J266" s="181"/>
      <c r="K266" s="181"/>
      <c r="L266" s="181"/>
      <c r="M266" s="181"/>
      <c r="N266" s="181"/>
      <c r="O266" s="182"/>
      <c r="P266" s="7">
        <v>6</v>
      </c>
      <c r="Q266" s="4">
        <v>25.89</v>
      </c>
      <c r="R266" s="180"/>
      <c r="S266" s="182"/>
      <c r="T266" s="180"/>
      <c r="U266" s="181"/>
      <c r="V266" s="181"/>
      <c r="W266" s="206"/>
      <c r="X266" s="37"/>
    </row>
    <row r="267" spans="1:24">
      <c r="A267" s="30"/>
      <c r="B267" s="108"/>
      <c r="C267" s="116"/>
      <c r="D267" s="116"/>
      <c r="E267" s="110"/>
      <c r="F267" s="180"/>
      <c r="G267" s="181"/>
      <c r="H267" s="181"/>
      <c r="I267" s="181"/>
      <c r="J267" s="181"/>
      <c r="K267" s="181"/>
      <c r="L267" s="181"/>
      <c r="M267" s="181"/>
      <c r="N267" s="181"/>
      <c r="O267" s="182"/>
      <c r="P267" s="7">
        <v>7</v>
      </c>
      <c r="Q267" s="4">
        <v>27.19</v>
      </c>
      <c r="R267" s="180"/>
      <c r="S267" s="182"/>
      <c r="T267" s="180"/>
      <c r="U267" s="181"/>
      <c r="V267" s="181"/>
      <c r="W267" s="206"/>
      <c r="X267" s="37"/>
    </row>
    <row r="268" spans="1:24">
      <c r="A268" s="30"/>
      <c r="B268" s="108"/>
      <c r="C268" s="116"/>
      <c r="D268" s="116"/>
      <c r="E268" s="110"/>
      <c r="F268" s="175"/>
      <c r="G268" s="183"/>
      <c r="H268" s="183"/>
      <c r="I268" s="183"/>
      <c r="J268" s="183"/>
      <c r="K268" s="183"/>
      <c r="L268" s="183"/>
      <c r="M268" s="183"/>
      <c r="N268" s="183"/>
      <c r="O268" s="176"/>
      <c r="P268" s="7">
        <v>8</v>
      </c>
      <c r="Q268" s="4">
        <v>28.81</v>
      </c>
      <c r="R268" s="180"/>
      <c r="S268" s="182"/>
      <c r="T268" s="175"/>
      <c r="U268" s="183"/>
      <c r="V268" s="183"/>
      <c r="W268" s="207"/>
      <c r="X268" s="37"/>
    </row>
    <row r="269" spans="1:24">
      <c r="A269" s="30"/>
      <c r="B269" s="108"/>
      <c r="C269" s="116"/>
      <c r="D269" s="116"/>
      <c r="E269" s="110" t="s">
        <v>145</v>
      </c>
      <c r="F269" s="7" t="s">
        <v>26</v>
      </c>
      <c r="G269" s="4">
        <v>41.78</v>
      </c>
      <c r="H269" s="4">
        <v>0.205</v>
      </c>
      <c r="I269" s="4">
        <v>-0.55</v>
      </c>
      <c r="J269" s="178"/>
      <c r="K269" s="179"/>
      <c r="L269" s="194"/>
      <c r="M269" s="191"/>
      <c r="N269" s="192"/>
      <c r="O269" s="193"/>
      <c r="P269" s="7">
        <v>0</v>
      </c>
      <c r="Q269" s="4">
        <v>8.2</v>
      </c>
      <c r="R269" s="175"/>
      <c r="S269" s="176"/>
      <c r="T269" s="178"/>
      <c r="U269" s="179"/>
      <c r="V269" s="194"/>
      <c r="W269" s="67">
        <v>1</v>
      </c>
      <c r="X269" s="37"/>
    </row>
    <row r="270" spans="1:24">
      <c r="A270" s="30"/>
      <c r="B270" s="108"/>
      <c r="C270" s="116"/>
      <c r="D270" s="116"/>
      <c r="E270" s="110"/>
      <c r="F270" s="7" t="s">
        <v>27</v>
      </c>
      <c r="G270" s="4">
        <v>42.07</v>
      </c>
      <c r="H270" s="4">
        <v>0.192</v>
      </c>
      <c r="I270" s="4">
        <v>-0.48</v>
      </c>
      <c r="J270" s="180"/>
      <c r="K270" s="181"/>
      <c r="L270" s="182"/>
      <c r="M270" s="4">
        <v>23.2</v>
      </c>
      <c r="N270" s="178"/>
      <c r="O270" s="194"/>
      <c r="P270" s="7">
        <v>1</v>
      </c>
      <c r="Q270" s="4">
        <v>10.9</v>
      </c>
      <c r="R270" s="20"/>
      <c r="S270" s="4">
        <v>13.5</v>
      </c>
      <c r="T270" s="180"/>
      <c r="U270" s="181"/>
      <c r="V270" s="182"/>
      <c r="W270" s="67">
        <v>1</v>
      </c>
      <c r="X270" s="37"/>
    </row>
    <row r="271" spans="1:24">
      <c r="A271" s="30"/>
      <c r="B271" s="108"/>
      <c r="C271" s="116"/>
      <c r="D271" s="116"/>
      <c r="E271" s="110"/>
      <c r="F271" s="7" t="s">
        <v>29</v>
      </c>
      <c r="G271" s="4">
        <v>38.28</v>
      </c>
      <c r="H271" s="4">
        <v>0.236</v>
      </c>
      <c r="I271" s="4">
        <v>-0.592</v>
      </c>
      <c r="J271" s="175"/>
      <c r="K271" s="183"/>
      <c r="L271" s="176"/>
      <c r="M271" s="4">
        <v>17.4</v>
      </c>
      <c r="N271" s="175"/>
      <c r="O271" s="176"/>
      <c r="P271" s="7">
        <v>2</v>
      </c>
      <c r="Q271" s="4">
        <v>17.6</v>
      </c>
      <c r="R271" s="4">
        <v>19.3</v>
      </c>
      <c r="S271" s="4">
        <v>17.5</v>
      </c>
      <c r="T271" s="180"/>
      <c r="U271" s="181"/>
      <c r="V271" s="182"/>
      <c r="W271" s="67">
        <v>0.95</v>
      </c>
      <c r="X271" s="37"/>
    </row>
    <row r="272" spans="1:24">
      <c r="A272" s="30"/>
      <c r="B272" s="108"/>
      <c r="C272" s="116"/>
      <c r="D272" s="116"/>
      <c r="E272" s="110"/>
      <c r="F272" s="178"/>
      <c r="G272" s="179"/>
      <c r="H272" s="179"/>
      <c r="I272" s="179"/>
      <c r="J272" s="179"/>
      <c r="K272" s="179"/>
      <c r="L272" s="179"/>
      <c r="M272" s="179"/>
      <c r="N272" s="179"/>
      <c r="O272" s="194"/>
      <c r="P272" s="7">
        <v>3</v>
      </c>
      <c r="Q272" s="4">
        <v>22.2</v>
      </c>
      <c r="R272" s="4">
        <v>21.6</v>
      </c>
      <c r="S272" s="4">
        <v>21.8</v>
      </c>
      <c r="T272" s="180"/>
      <c r="U272" s="181"/>
      <c r="V272" s="182"/>
      <c r="W272" s="67">
        <v>0.9</v>
      </c>
      <c r="X272" s="37"/>
    </row>
    <row r="273" spans="1:24">
      <c r="A273" s="30"/>
      <c r="B273" s="108"/>
      <c r="C273" s="116"/>
      <c r="D273" s="116"/>
      <c r="E273" s="110"/>
      <c r="F273" s="180"/>
      <c r="G273" s="181"/>
      <c r="H273" s="181"/>
      <c r="I273" s="181"/>
      <c r="J273" s="181"/>
      <c r="K273" s="181"/>
      <c r="L273" s="181"/>
      <c r="M273" s="181"/>
      <c r="N273" s="181"/>
      <c r="O273" s="182"/>
      <c r="P273" s="7">
        <v>4</v>
      </c>
      <c r="Q273" s="4">
        <v>25.3</v>
      </c>
      <c r="R273" s="4">
        <v>24</v>
      </c>
      <c r="S273" s="4">
        <v>25.3</v>
      </c>
      <c r="T273" s="180"/>
      <c r="U273" s="181"/>
      <c r="V273" s="182"/>
      <c r="W273" s="67">
        <v>0.7</v>
      </c>
      <c r="X273" s="37"/>
    </row>
    <row r="274" spans="1:24">
      <c r="A274" s="30"/>
      <c r="B274" s="108"/>
      <c r="C274" s="116"/>
      <c r="D274" s="116"/>
      <c r="E274" s="110"/>
      <c r="F274" s="180"/>
      <c r="G274" s="181"/>
      <c r="H274" s="181"/>
      <c r="I274" s="181"/>
      <c r="J274" s="181"/>
      <c r="K274" s="181"/>
      <c r="L274" s="181"/>
      <c r="M274" s="181"/>
      <c r="N274" s="181"/>
      <c r="O274" s="182"/>
      <c r="P274" s="7">
        <v>5</v>
      </c>
      <c r="Q274" s="4">
        <v>28.1</v>
      </c>
      <c r="R274" s="4">
        <v>27.1</v>
      </c>
      <c r="S274" s="4">
        <v>28</v>
      </c>
      <c r="T274" s="180"/>
      <c r="U274" s="181"/>
      <c r="V274" s="182"/>
      <c r="W274" s="67">
        <v>0.55</v>
      </c>
      <c r="X274" s="37"/>
    </row>
    <row r="275" spans="1:24">
      <c r="A275" s="30"/>
      <c r="B275" s="108"/>
      <c r="C275" s="116"/>
      <c r="D275" s="116"/>
      <c r="E275" s="110"/>
      <c r="F275" s="180"/>
      <c r="G275" s="181"/>
      <c r="H275" s="181"/>
      <c r="I275" s="181"/>
      <c r="J275" s="181"/>
      <c r="K275" s="181"/>
      <c r="L275" s="181"/>
      <c r="M275" s="181"/>
      <c r="N275" s="181"/>
      <c r="O275" s="182"/>
      <c r="P275" s="7">
        <v>6</v>
      </c>
      <c r="Q275" s="4">
        <v>30.5</v>
      </c>
      <c r="R275" s="4">
        <v>31.1</v>
      </c>
      <c r="S275" s="4">
        <v>30.2</v>
      </c>
      <c r="T275" s="180"/>
      <c r="U275" s="181"/>
      <c r="V275" s="182"/>
      <c r="W275" s="67">
        <v>0.45</v>
      </c>
      <c r="X275" s="37"/>
    </row>
    <row r="276" spans="1:24">
      <c r="A276" s="30"/>
      <c r="B276" s="108"/>
      <c r="C276" s="116"/>
      <c r="D276" s="116"/>
      <c r="E276" s="110"/>
      <c r="F276" s="180"/>
      <c r="G276" s="181"/>
      <c r="H276" s="181"/>
      <c r="I276" s="181"/>
      <c r="J276" s="181"/>
      <c r="K276" s="181"/>
      <c r="L276" s="181"/>
      <c r="M276" s="181"/>
      <c r="N276" s="181"/>
      <c r="O276" s="182"/>
      <c r="P276" s="7">
        <v>7</v>
      </c>
      <c r="Q276" s="4">
        <v>32.7</v>
      </c>
      <c r="R276" s="4">
        <v>33.3</v>
      </c>
      <c r="S276" s="4">
        <v>31.9</v>
      </c>
      <c r="T276" s="180"/>
      <c r="U276" s="181"/>
      <c r="V276" s="182"/>
      <c r="W276" s="67">
        <v>0.3</v>
      </c>
      <c r="X276" s="37"/>
    </row>
    <row r="277" spans="1:24">
      <c r="A277" s="30"/>
      <c r="B277" s="108"/>
      <c r="C277" s="116"/>
      <c r="D277" s="116"/>
      <c r="E277" s="110"/>
      <c r="F277" s="180"/>
      <c r="G277" s="181"/>
      <c r="H277" s="181"/>
      <c r="I277" s="181"/>
      <c r="J277" s="181"/>
      <c r="K277" s="181"/>
      <c r="L277" s="181"/>
      <c r="M277" s="181"/>
      <c r="N277" s="181"/>
      <c r="O277" s="182"/>
      <c r="P277" s="7">
        <v>8</v>
      </c>
      <c r="Q277" s="4">
        <v>34.6</v>
      </c>
      <c r="R277" s="4">
        <v>34.6</v>
      </c>
      <c r="S277" s="115"/>
      <c r="T277" s="180"/>
      <c r="U277" s="181"/>
      <c r="V277" s="182"/>
      <c r="W277" s="67">
        <v>0.15</v>
      </c>
      <c r="X277" s="37"/>
    </row>
    <row r="278" spans="1:24">
      <c r="A278" s="30"/>
      <c r="B278" s="108"/>
      <c r="C278" s="116"/>
      <c r="D278" s="116"/>
      <c r="E278" s="110"/>
      <c r="F278" s="180"/>
      <c r="G278" s="181"/>
      <c r="H278" s="181"/>
      <c r="I278" s="181"/>
      <c r="J278" s="181"/>
      <c r="K278" s="181"/>
      <c r="L278" s="181"/>
      <c r="M278" s="181"/>
      <c r="N278" s="181"/>
      <c r="O278" s="182"/>
      <c r="P278" s="7">
        <v>9</v>
      </c>
      <c r="Q278" s="4">
        <v>36.2</v>
      </c>
      <c r="R278" s="4">
        <v>36.2</v>
      </c>
      <c r="S278" s="134"/>
      <c r="T278" s="180"/>
      <c r="U278" s="181"/>
      <c r="V278" s="182"/>
      <c r="W278" s="67">
        <v>0</v>
      </c>
      <c r="X278" s="37"/>
    </row>
    <row r="279" spans="1:24">
      <c r="A279" s="30"/>
      <c r="B279" s="108"/>
      <c r="C279" s="116"/>
      <c r="D279" s="116"/>
      <c r="E279" s="172"/>
      <c r="F279" s="180"/>
      <c r="G279" s="185"/>
      <c r="H279" s="185"/>
      <c r="I279" s="185"/>
      <c r="J279" s="185"/>
      <c r="K279" s="185"/>
      <c r="L279" s="185"/>
      <c r="M279" s="185"/>
      <c r="N279" s="185"/>
      <c r="O279" s="182"/>
      <c r="P279" s="114">
        <v>10</v>
      </c>
      <c r="Q279" s="54">
        <v>37.1</v>
      </c>
      <c r="R279" s="54">
        <v>37.1</v>
      </c>
      <c r="S279" s="134"/>
      <c r="T279" s="180"/>
      <c r="U279" s="185"/>
      <c r="V279" s="182"/>
      <c r="W279" s="68">
        <v>0</v>
      </c>
      <c r="X279" s="37"/>
    </row>
    <row r="280" ht="15.75" spans="1:24">
      <c r="A280" s="30"/>
      <c r="B280" s="108"/>
      <c r="C280" s="116"/>
      <c r="D280" s="116"/>
      <c r="E280" s="120" t="s">
        <v>38</v>
      </c>
      <c r="F280" s="180" t="s">
        <v>26</v>
      </c>
      <c r="G280" s="185">
        <v>46.54</v>
      </c>
      <c r="H280" s="185">
        <v>0.08</v>
      </c>
      <c r="I280" s="185">
        <v>-4.43</v>
      </c>
      <c r="J280" s="185"/>
      <c r="K280" s="185"/>
      <c r="L280" s="185"/>
      <c r="M280" s="185"/>
      <c r="N280" s="185"/>
      <c r="O280" s="182"/>
      <c r="P280" s="260">
        <v>43486</v>
      </c>
      <c r="Q280" s="150"/>
      <c r="R280" s="265"/>
      <c r="S280" s="185"/>
      <c r="T280" s="185"/>
      <c r="U280" s="185"/>
      <c r="V280" s="185"/>
      <c r="W280" s="266"/>
      <c r="X280" s="60"/>
    </row>
    <row r="281" ht="15.75" spans="1:24">
      <c r="A281" s="30"/>
      <c r="B281" s="247" t="s">
        <v>146</v>
      </c>
      <c r="C281" s="248" t="s">
        <v>147</v>
      </c>
      <c r="D281" s="248" t="s">
        <v>148</v>
      </c>
      <c r="E281" s="105" t="s">
        <v>149</v>
      </c>
      <c r="F281" s="139" t="s">
        <v>26</v>
      </c>
      <c r="G281" s="59">
        <v>45.28</v>
      </c>
      <c r="H281" s="59">
        <v>0.191</v>
      </c>
      <c r="I281" s="59">
        <v>-0.306</v>
      </c>
      <c r="J281" s="173"/>
      <c r="K281" s="198"/>
      <c r="L281" s="198"/>
      <c r="M281" s="198"/>
      <c r="N281" s="198"/>
      <c r="O281" s="174"/>
      <c r="P281" s="139">
        <v>0</v>
      </c>
      <c r="Q281" s="190"/>
      <c r="R281" s="173"/>
      <c r="S281" s="198"/>
      <c r="T281" s="198"/>
      <c r="U281" s="198"/>
      <c r="V281" s="198"/>
      <c r="W281" s="205"/>
      <c r="X281" s="60" t="s">
        <v>150</v>
      </c>
    </row>
    <row r="282" spans="1:24">
      <c r="A282" s="30"/>
      <c r="B282" s="249"/>
      <c r="C282" s="250"/>
      <c r="D282" s="250"/>
      <c r="E282" s="110"/>
      <c r="F282" s="7" t="s">
        <v>27</v>
      </c>
      <c r="G282" s="4">
        <v>44.72</v>
      </c>
      <c r="H282" s="4">
        <v>0.185</v>
      </c>
      <c r="I282" s="4">
        <v>-0.534</v>
      </c>
      <c r="J282" s="180"/>
      <c r="K282" s="181"/>
      <c r="L282" s="181"/>
      <c r="M282" s="181"/>
      <c r="N282" s="181"/>
      <c r="O282" s="182"/>
      <c r="P282" s="7">
        <v>1</v>
      </c>
      <c r="Q282" s="148"/>
      <c r="R282" s="180"/>
      <c r="S282" s="181"/>
      <c r="T282" s="181"/>
      <c r="U282" s="181"/>
      <c r="V282" s="181"/>
      <c r="W282" s="206"/>
      <c r="X282" s="61"/>
    </row>
    <row r="283" spans="1:24">
      <c r="A283" s="30"/>
      <c r="B283" s="249"/>
      <c r="C283" s="250"/>
      <c r="D283" s="250"/>
      <c r="E283" s="110"/>
      <c r="F283" s="7" t="s">
        <v>29</v>
      </c>
      <c r="G283" s="4">
        <v>45.76</v>
      </c>
      <c r="H283" s="4">
        <v>0.191</v>
      </c>
      <c r="I283" s="4">
        <v>-0.294</v>
      </c>
      <c r="J283" s="175"/>
      <c r="K283" s="183"/>
      <c r="L283" s="183"/>
      <c r="M283" s="183"/>
      <c r="N283" s="183"/>
      <c r="O283" s="176"/>
      <c r="P283" s="7">
        <v>2</v>
      </c>
      <c r="Q283" s="4">
        <v>16.6</v>
      </c>
      <c r="R283" s="180"/>
      <c r="S283" s="181"/>
      <c r="T283" s="181"/>
      <c r="U283" s="181"/>
      <c r="V283" s="181"/>
      <c r="W283" s="206"/>
      <c r="X283" s="61"/>
    </row>
    <row r="284" spans="1:24">
      <c r="A284" s="30"/>
      <c r="B284" s="249"/>
      <c r="C284" s="250"/>
      <c r="D284" s="250"/>
      <c r="E284" s="110"/>
      <c r="F284" s="178"/>
      <c r="G284" s="179"/>
      <c r="H284" s="179"/>
      <c r="I284" s="179"/>
      <c r="J284" s="179"/>
      <c r="K284" s="179"/>
      <c r="L284" s="179"/>
      <c r="M284" s="179"/>
      <c r="N284" s="179"/>
      <c r="O284" s="194"/>
      <c r="P284" s="7">
        <v>3</v>
      </c>
      <c r="Q284" s="4">
        <v>21</v>
      </c>
      <c r="R284" s="180"/>
      <c r="S284" s="181"/>
      <c r="T284" s="181"/>
      <c r="U284" s="181"/>
      <c r="V284" s="181"/>
      <c r="W284" s="206"/>
      <c r="X284" s="61"/>
    </row>
    <row r="285" spans="1:24">
      <c r="A285" s="30"/>
      <c r="B285" s="249"/>
      <c r="C285" s="250"/>
      <c r="D285" s="250"/>
      <c r="E285" s="110"/>
      <c r="F285" s="180"/>
      <c r="G285" s="181"/>
      <c r="H285" s="181"/>
      <c r="I285" s="181"/>
      <c r="J285" s="181"/>
      <c r="K285" s="181"/>
      <c r="L285" s="181"/>
      <c r="M285" s="181"/>
      <c r="N285" s="181"/>
      <c r="O285" s="182"/>
      <c r="P285" s="7">
        <v>4</v>
      </c>
      <c r="Q285" s="4">
        <v>25</v>
      </c>
      <c r="R285" s="180"/>
      <c r="S285" s="181"/>
      <c r="T285" s="181"/>
      <c r="U285" s="181"/>
      <c r="V285" s="181"/>
      <c r="W285" s="206"/>
      <c r="X285" s="61"/>
    </row>
    <row r="286" spans="1:24">
      <c r="A286" s="30"/>
      <c r="B286" s="249"/>
      <c r="C286" s="250"/>
      <c r="D286" s="250"/>
      <c r="E286" s="110"/>
      <c r="F286" s="180"/>
      <c r="G286" s="181"/>
      <c r="H286" s="181"/>
      <c r="I286" s="181"/>
      <c r="J286" s="181"/>
      <c r="K286" s="181"/>
      <c r="L286" s="181"/>
      <c r="M286" s="181"/>
      <c r="N286" s="181"/>
      <c r="O286" s="182"/>
      <c r="P286" s="7">
        <v>5</v>
      </c>
      <c r="Q286" s="4">
        <v>28.5</v>
      </c>
      <c r="R286" s="180"/>
      <c r="S286" s="181"/>
      <c r="T286" s="181"/>
      <c r="U286" s="181"/>
      <c r="V286" s="181"/>
      <c r="W286" s="206"/>
      <c r="X286" s="61"/>
    </row>
    <row r="287" spans="1:24">
      <c r="A287" s="30"/>
      <c r="B287" s="249"/>
      <c r="C287" s="250"/>
      <c r="D287" s="250"/>
      <c r="E287" s="110"/>
      <c r="F287" s="180"/>
      <c r="G287" s="181"/>
      <c r="H287" s="181"/>
      <c r="I287" s="181"/>
      <c r="J287" s="181"/>
      <c r="K287" s="181"/>
      <c r="L287" s="181"/>
      <c r="M287" s="181"/>
      <c r="N287" s="181"/>
      <c r="O287" s="182"/>
      <c r="P287" s="7">
        <v>6</v>
      </c>
      <c r="Q287" s="4">
        <v>32.5</v>
      </c>
      <c r="R287" s="180"/>
      <c r="S287" s="181"/>
      <c r="T287" s="181"/>
      <c r="U287" s="181"/>
      <c r="V287" s="181"/>
      <c r="W287" s="206"/>
      <c r="X287" s="61"/>
    </row>
    <row r="288" spans="1:24">
      <c r="A288" s="30"/>
      <c r="B288" s="249"/>
      <c r="C288" s="250"/>
      <c r="D288" s="250"/>
      <c r="E288" s="110"/>
      <c r="F288" s="180"/>
      <c r="G288" s="181"/>
      <c r="H288" s="181"/>
      <c r="I288" s="181"/>
      <c r="J288" s="181"/>
      <c r="K288" s="181"/>
      <c r="L288" s="181"/>
      <c r="M288" s="181"/>
      <c r="N288" s="181"/>
      <c r="O288" s="182"/>
      <c r="P288" s="7">
        <v>7</v>
      </c>
      <c r="Q288" s="4">
        <v>34.9</v>
      </c>
      <c r="R288" s="180"/>
      <c r="S288" s="181"/>
      <c r="T288" s="181"/>
      <c r="U288" s="181"/>
      <c r="V288" s="181"/>
      <c r="W288" s="206"/>
      <c r="X288" s="61"/>
    </row>
    <row r="289" spans="1:24">
      <c r="A289" s="30"/>
      <c r="B289" s="249"/>
      <c r="C289" s="250"/>
      <c r="D289" s="250"/>
      <c r="E289" s="110"/>
      <c r="F289" s="180"/>
      <c r="G289" s="181"/>
      <c r="H289" s="181"/>
      <c r="I289" s="181"/>
      <c r="J289" s="181"/>
      <c r="K289" s="181"/>
      <c r="L289" s="181"/>
      <c r="M289" s="181"/>
      <c r="N289" s="181"/>
      <c r="O289" s="182"/>
      <c r="P289" s="7">
        <v>8</v>
      </c>
      <c r="Q289" s="4">
        <v>35.8</v>
      </c>
      <c r="R289" s="180"/>
      <c r="S289" s="181"/>
      <c r="T289" s="181"/>
      <c r="U289" s="181"/>
      <c r="V289" s="181"/>
      <c r="W289" s="206"/>
      <c r="X289" s="61"/>
    </row>
    <row r="290" spans="1:24">
      <c r="A290" s="30"/>
      <c r="B290" s="249"/>
      <c r="C290" s="250"/>
      <c r="D290" s="250"/>
      <c r="E290" s="110"/>
      <c r="F290" s="180"/>
      <c r="G290" s="181"/>
      <c r="H290" s="181"/>
      <c r="I290" s="181"/>
      <c r="J290" s="181"/>
      <c r="K290" s="181"/>
      <c r="L290" s="181"/>
      <c r="M290" s="181"/>
      <c r="N290" s="181"/>
      <c r="O290" s="182"/>
      <c r="P290" s="7">
        <v>9</v>
      </c>
      <c r="Q290" s="4">
        <v>37.3</v>
      </c>
      <c r="R290" s="180"/>
      <c r="S290" s="181"/>
      <c r="T290" s="181"/>
      <c r="U290" s="181"/>
      <c r="V290" s="181"/>
      <c r="W290" s="206"/>
      <c r="X290" s="61"/>
    </row>
    <row r="291" spans="1:24">
      <c r="A291" s="30"/>
      <c r="B291" s="249"/>
      <c r="C291" s="250"/>
      <c r="D291" s="250"/>
      <c r="E291" s="110"/>
      <c r="F291" s="180"/>
      <c r="G291" s="181"/>
      <c r="H291" s="181"/>
      <c r="I291" s="181"/>
      <c r="J291" s="181"/>
      <c r="K291" s="181"/>
      <c r="L291" s="181"/>
      <c r="M291" s="181"/>
      <c r="N291" s="181"/>
      <c r="O291" s="182"/>
      <c r="P291" s="7">
        <v>10</v>
      </c>
      <c r="Q291" s="4">
        <v>38.8</v>
      </c>
      <c r="R291" s="180"/>
      <c r="S291" s="181"/>
      <c r="T291" s="181"/>
      <c r="U291" s="181"/>
      <c r="V291" s="181"/>
      <c r="W291" s="206"/>
      <c r="X291" s="61"/>
    </row>
    <row r="292" spans="1:24">
      <c r="A292" s="30"/>
      <c r="B292" s="249"/>
      <c r="C292" s="250"/>
      <c r="D292" s="250"/>
      <c r="E292" s="110"/>
      <c r="F292" s="180"/>
      <c r="G292" s="181"/>
      <c r="H292" s="181"/>
      <c r="I292" s="181"/>
      <c r="J292" s="181"/>
      <c r="K292" s="181"/>
      <c r="L292" s="181"/>
      <c r="M292" s="181"/>
      <c r="N292" s="181"/>
      <c r="O292" s="182"/>
      <c r="P292" s="7">
        <v>11</v>
      </c>
      <c r="Q292" s="4">
        <v>41.7</v>
      </c>
      <c r="R292" s="180"/>
      <c r="S292" s="181"/>
      <c r="T292" s="181"/>
      <c r="U292" s="181"/>
      <c r="V292" s="181"/>
      <c r="W292" s="206"/>
      <c r="X292" s="61"/>
    </row>
    <row r="293" spans="1:24">
      <c r="A293" s="30"/>
      <c r="B293" s="249"/>
      <c r="C293" s="250"/>
      <c r="D293" s="250"/>
      <c r="E293" s="110"/>
      <c r="F293" s="180"/>
      <c r="G293" s="181"/>
      <c r="H293" s="181"/>
      <c r="I293" s="181"/>
      <c r="J293" s="181"/>
      <c r="K293" s="181"/>
      <c r="L293" s="181"/>
      <c r="M293" s="181"/>
      <c r="N293" s="181"/>
      <c r="O293" s="182"/>
      <c r="P293" s="7">
        <v>12</v>
      </c>
      <c r="Q293" s="4">
        <v>38.7</v>
      </c>
      <c r="R293" s="180"/>
      <c r="S293" s="181"/>
      <c r="T293" s="181"/>
      <c r="U293" s="181"/>
      <c r="V293" s="181"/>
      <c r="W293" s="206"/>
      <c r="X293" s="61"/>
    </row>
    <row r="294" spans="1:24">
      <c r="A294" s="30"/>
      <c r="B294" s="249"/>
      <c r="C294" s="250"/>
      <c r="D294" s="250"/>
      <c r="E294" s="110"/>
      <c r="F294" s="180"/>
      <c r="G294" s="181"/>
      <c r="H294" s="181"/>
      <c r="I294" s="181"/>
      <c r="J294" s="181"/>
      <c r="K294" s="181"/>
      <c r="L294" s="181"/>
      <c r="M294" s="181"/>
      <c r="N294" s="181"/>
      <c r="O294" s="182"/>
      <c r="P294" s="7">
        <v>13</v>
      </c>
      <c r="Q294" s="4">
        <v>39.9</v>
      </c>
      <c r="R294" s="180"/>
      <c r="S294" s="181"/>
      <c r="T294" s="181"/>
      <c r="U294" s="181"/>
      <c r="V294" s="181"/>
      <c r="W294" s="206"/>
      <c r="X294" s="61"/>
    </row>
    <row r="295" spans="1:24">
      <c r="A295" s="30"/>
      <c r="B295" s="249"/>
      <c r="C295" s="250"/>
      <c r="D295" s="250"/>
      <c r="E295" s="110"/>
      <c r="F295" s="180"/>
      <c r="G295" s="181"/>
      <c r="H295" s="181"/>
      <c r="I295" s="181"/>
      <c r="J295" s="181"/>
      <c r="K295" s="181"/>
      <c r="L295" s="181"/>
      <c r="M295" s="181"/>
      <c r="N295" s="181"/>
      <c r="O295" s="182"/>
      <c r="P295" s="7">
        <v>14</v>
      </c>
      <c r="Q295" s="4">
        <v>41.6</v>
      </c>
      <c r="R295" s="180"/>
      <c r="S295" s="181"/>
      <c r="T295" s="181"/>
      <c r="U295" s="181"/>
      <c r="V295" s="181"/>
      <c r="W295" s="206"/>
      <c r="X295" s="61"/>
    </row>
    <row r="296" spans="1:24">
      <c r="A296" s="30"/>
      <c r="B296" s="249"/>
      <c r="C296" s="250"/>
      <c r="D296" s="250"/>
      <c r="E296" s="110"/>
      <c r="F296" s="180"/>
      <c r="G296" s="181"/>
      <c r="H296" s="181"/>
      <c r="I296" s="181"/>
      <c r="J296" s="181"/>
      <c r="K296" s="181"/>
      <c r="L296" s="181"/>
      <c r="M296" s="181"/>
      <c r="N296" s="181"/>
      <c r="O296" s="182"/>
      <c r="P296" s="7">
        <v>15</v>
      </c>
      <c r="Q296" s="4">
        <v>41.6</v>
      </c>
      <c r="R296" s="180"/>
      <c r="S296" s="181"/>
      <c r="T296" s="181"/>
      <c r="U296" s="181"/>
      <c r="V296" s="181"/>
      <c r="W296" s="206"/>
      <c r="X296" s="61"/>
    </row>
    <row r="297" spans="1:24">
      <c r="A297" s="30"/>
      <c r="B297" s="249"/>
      <c r="C297" s="250"/>
      <c r="D297" s="250"/>
      <c r="E297" s="110"/>
      <c r="F297" s="180"/>
      <c r="G297" s="181"/>
      <c r="H297" s="181"/>
      <c r="I297" s="181"/>
      <c r="J297" s="181"/>
      <c r="K297" s="181"/>
      <c r="L297" s="181"/>
      <c r="M297" s="181"/>
      <c r="N297" s="181"/>
      <c r="O297" s="182"/>
      <c r="P297" s="7">
        <v>16</v>
      </c>
      <c r="Q297" s="4">
        <v>44.1</v>
      </c>
      <c r="R297" s="180"/>
      <c r="S297" s="181"/>
      <c r="T297" s="181"/>
      <c r="U297" s="181"/>
      <c r="V297" s="181"/>
      <c r="W297" s="206"/>
      <c r="X297" s="61"/>
    </row>
    <row r="298" spans="1:24">
      <c r="A298" s="30"/>
      <c r="B298" s="249"/>
      <c r="C298" s="250"/>
      <c r="D298" s="250"/>
      <c r="E298" s="110"/>
      <c r="F298" s="180"/>
      <c r="G298" s="181"/>
      <c r="H298" s="181"/>
      <c r="I298" s="181"/>
      <c r="J298" s="181"/>
      <c r="K298" s="181"/>
      <c r="L298" s="181"/>
      <c r="M298" s="181"/>
      <c r="N298" s="181"/>
      <c r="O298" s="182"/>
      <c r="P298" s="7">
        <v>17</v>
      </c>
      <c r="Q298" s="20"/>
      <c r="R298" s="180"/>
      <c r="S298" s="181"/>
      <c r="T298" s="181"/>
      <c r="U298" s="181"/>
      <c r="V298" s="181"/>
      <c r="W298" s="206"/>
      <c r="X298" s="61"/>
    </row>
    <row r="299" spans="1:24">
      <c r="A299" s="30"/>
      <c r="B299" s="249"/>
      <c r="C299" s="250"/>
      <c r="D299" s="250"/>
      <c r="E299" s="110"/>
      <c r="F299" s="175"/>
      <c r="G299" s="183"/>
      <c r="H299" s="183"/>
      <c r="I299" s="183"/>
      <c r="J299" s="183"/>
      <c r="K299" s="183"/>
      <c r="L299" s="183"/>
      <c r="M299" s="183"/>
      <c r="N299" s="183"/>
      <c r="O299" s="176"/>
      <c r="P299" s="7">
        <v>18</v>
      </c>
      <c r="Q299" s="4">
        <v>46.5</v>
      </c>
      <c r="R299" s="180"/>
      <c r="S299" s="181"/>
      <c r="T299" s="181"/>
      <c r="U299" s="181"/>
      <c r="V299" s="181"/>
      <c r="W299" s="206"/>
      <c r="X299" s="62"/>
    </row>
    <row r="300" spans="1:24">
      <c r="A300" s="30"/>
      <c r="B300" s="249"/>
      <c r="C300" s="250"/>
      <c r="D300" s="250"/>
      <c r="E300" s="110" t="s">
        <v>151</v>
      </c>
      <c r="F300" s="109" t="s">
        <v>26</v>
      </c>
      <c r="G300" s="251">
        <v>54.1</v>
      </c>
      <c r="H300" s="251">
        <v>0.182</v>
      </c>
      <c r="I300" s="251">
        <v>-2.531</v>
      </c>
      <c r="J300" s="252"/>
      <c r="K300" s="253"/>
      <c r="L300" s="253"/>
      <c r="M300" s="253"/>
      <c r="N300" s="253"/>
      <c r="O300" s="261"/>
      <c r="P300" s="109">
        <v>0</v>
      </c>
      <c r="Q300" s="251">
        <v>17.1</v>
      </c>
      <c r="R300" s="180"/>
      <c r="S300" s="181"/>
      <c r="T300" s="181"/>
      <c r="U300" s="181"/>
      <c r="V300" s="181"/>
      <c r="W300" s="206"/>
      <c r="X300" s="60" t="s">
        <v>152</v>
      </c>
    </row>
    <row r="301" spans="1:24">
      <c r="A301" s="30"/>
      <c r="B301" s="249"/>
      <c r="C301" s="250"/>
      <c r="D301" s="250"/>
      <c r="E301" s="110"/>
      <c r="F301" s="109" t="s">
        <v>27</v>
      </c>
      <c r="G301" s="251">
        <v>52.7</v>
      </c>
      <c r="H301" s="251">
        <v>0.187</v>
      </c>
      <c r="I301" s="251">
        <v>-2.761</v>
      </c>
      <c r="J301" s="254"/>
      <c r="K301" s="255"/>
      <c r="L301" s="255"/>
      <c r="M301" s="255"/>
      <c r="N301" s="255"/>
      <c r="O301" s="262"/>
      <c r="P301" s="109">
        <v>1</v>
      </c>
      <c r="Q301" s="251">
        <v>25.3</v>
      </c>
      <c r="R301" s="180"/>
      <c r="S301" s="181"/>
      <c r="T301" s="181"/>
      <c r="U301" s="181"/>
      <c r="V301" s="181"/>
      <c r="W301" s="206"/>
      <c r="X301" s="61"/>
    </row>
    <row r="302" spans="1:24">
      <c r="A302" s="30"/>
      <c r="B302" s="249"/>
      <c r="C302" s="250"/>
      <c r="D302" s="250"/>
      <c r="E302" s="110"/>
      <c r="F302" s="109" t="s">
        <v>29</v>
      </c>
      <c r="G302" s="251">
        <v>52.3</v>
      </c>
      <c r="H302" s="251">
        <v>0.203</v>
      </c>
      <c r="I302" s="251">
        <v>-2.225</v>
      </c>
      <c r="J302" s="256"/>
      <c r="K302" s="257"/>
      <c r="L302" s="257"/>
      <c r="M302" s="257"/>
      <c r="N302" s="257"/>
      <c r="O302" s="263"/>
      <c r="P302" s="109">
        <v>2</v>
      </c>
      <c r="Q302" s="251">
        <v>31</v>
      </c>
      <c r="R302" s="180"/>
      <c r="S302" s="181"/>
      <c r="T302" s="181"/>
      <c r="U302" s="181"/>
      <c r="V302" s="181"/>
      <c r="W302" s="206"/>
      <c r="X302" s="61"/>
    </row>
    <row r="303" spans="1:24">
      <c r="A303" s="30"/>
      <c r="B303" s="249"/>
      <c r="C303" s="250"/>
      <c r="D303" s="250"/>
      <c r="E303" s="110"/>
      <c r="F303" s="252"/>
      <c r="G303" s="253"/>
      <c r="H303" s="253"/>
      <c r="I303" s="253"/>
      <c r="J303" s="253"/>
      <c r="K303" s="253"/>
      <c r="L303" s="253"/>
      <c r="M303" s="253"/>
      <c r="N303" s="253"/>
      <c r="O303" s="261"/>
      <c r="P303" s="109">
        <v>3</v>
      </c>
      <c r="Q303" s="251">
        <v>34.6</v>
      </c>
      <c r="R303" s="180"/>
      <c r="S303" s="181"/>
      <c r="T303" s="181"/>
      <c r="U303" s="181"/>
      <c r="V303" s="181"/>
      <c r="W303" s="206"/>
      <c r="X303" s="61"/>
    </row>
    <row r="304" spans="1:24">
      <c r="A304" s="30"/>
      <c r="B304" s="249"/>
      <c r="C304" s="250"/>
      <c r="D304" s="250"/>
      <c r="E304" s="110"/>
      <c r="F304" s="254"/>
      <c r="G304" s="255"/>
      <c r="H304" s="255"/>
      <c r="I304" s="255"/>
      <c r="J304" s="255"/>
      <c r="K304" s="255"/>
      <c r="L304" s="255"/>
      <c r="M304" s="255"/>
      <c r="N304" s="255"/>
      <c r="O304" s="262"/>
      <c r="P304" s="109">
        <v>4</v>
      </c>
      <c r="Q304" s="251">
        <v>37.5</v>
      </c>
      <c r="R304" s="180"/>
      <c r="S304" s="181"/>
      <c r="T304" s="181"/>
      <c r="U304" s="181"/>
      <c r="V304" s="181"/>
      <c r="W304" s="206"/>
      <c r="X304" s="61"/>
    </row>
    <row r="305" spans="1:24">
      <c r="A305" s="30"/>
      <c r="B305" s="249"/>
      <c r="C305" s="250"/>
      <c r="D305" s="250"/>
      <c r="E305" s="110"/>
      <c r="F305" s="254"/>
      <c r="G305" s="255"/>
      <c r="H305" s="255"/>
      <c r="I305" s="255"/>
      <c r="J305" s="255"/>
      <c r="K305" s="255"/>
      <c r="L305" s="255"/>
      <c r="M305" s="255"/>
      <c r="N305" s="255"/>
      <c r="O305" s="262"/>
      <c r="P305" s="109">
        <v>5</v>
      </c>
      <c r="Q305" s="251">
        <v>39.1</v>
      </c>
      <c r="R305" s="180"/>
      <c r="S305" s="181"/>
      <c r="T305" s="181"/>
      <c r="U305" s="181"/>
      <c r="V305" s="181"/>
      <c r="W305" s="206"/>
      <c r="X305" s="61"/>
    </row>
    <row r="306" spans="1:24">
      <c r="A306" s="30"/>
      <c r="B306" s="249"/>
      <c r="C306" s="250"/>
      <c r="D306" s="250"/>
      <c r="E306" s="110"/>
      <c r="F306" s="254"/>
      <c r="G306" s="255"/>
      <c r="H306" s="255"/>
      <c r="I306" s="255"/>
      <c r="J306" s="255"/>
      <c r="K306" s="255"/>
      <c r="L306" s="255"/>
      <c r="M306" s="255"/>
      <c r="N306" s="255"/>
      <c r="O306" s="262"/>
      <c r="P306" s="109">
        <v>6</v>
      </c>
      <c r="Q306" s="251">
        <v>43.5</v>
      </c>
      <c r="R306" s="180"/>
      <c r="S306" s="181"/>
      <c r="T306" s="181"/>
      <c r="U306" s="181"/>
      <c r="V306" s="181"/>
      <c r="W306" s="206"/>
      <c r="X306" s="61"/>
    </row>
    <row r="307" spans="1:24">
      <c r="A307" s="30"/>
      <c r="B307" s="249"/>
      <c r="C307" s="250"/>
      <c r="D307" s="250"/>
      <c r="E307" s="110"/>
      <c r="F307" s="254"/>
      <c r="G307" s="255"/>
      <c r="H307" s="255"/>
      <c r="I307" s="255"/>
      <c r="J307" s="255"/>
      <c r="K307" s="255"/>
      <c r="L307" s="255"/>
      <c r="M307" s="255"/>
      <c r="N307" s="255"/>
      <c r="O307" s="262"/>
      <c r="P307" s="109">
        <v>7</v>
      </c>
      <c r="Q307" s="251">
        <v>45.6</v>
      </c>
      <c r="R307" s="180"/>
      <c r="S307" s="181"/>
      <c r="T307" s="181"/>
      <c r="U307" s="181"/>
      <c r="V307" s="181"/>
      <c r="W307" s="206"/>
      <c r="X307" s="61"/>
    </row>
    <row r="308" spans="1:24">
      <c r="A308" s="30"/>
      <c r="B308" s="249"/>
      <c r="C308" s="250"/>
      <c r="D308" s="250"/>
      <c r="E308" s="110"/>
      <c r="F308" s="254"/>
      <c r="G308" s="255"/>
      <c r="H308" s="255"/>
      <c r="I308" s="255"/>
      <c r="J308" s="255"/>
      <c r="K308" s="255"/>
      <c r="L308" s="255"/>
      <c r="M308" s="255"/>
      <c r="N308" s="255"/>
      <c r="O308" s="262"/>
      <c r="P308" s="109">
        <v>8</v>
      </c>
      <c r="Q308" s="251">
        <v>48.4</v>
      </c>
      <c r="R308" s="180"/>
      <c r="S308" s="181"/>
      <c r="T308" s="181"/>
      <c r="U308" s="181"/>
      <c r="V308" s="181"/>
      <c r="W308" s="206"/>
      <c r="X308" s="61"/>
    </row>
    <row r="309" spans="1:24">
      <c r="A309" s="30"/>
      <c r="B309" s="249"/>
      <c r="C309" s="250"/>
      <c r="D309" s="250"/>
      <c r="E309" s="110"/>
      <c r="F309" s="254"/>
      <c r="G309" s="255"/>
      <c r="H309" s="255"/>
      <c r="I309" s="255"/>
      <c r="J309" s="255"/>
      <c r="K309" s="255"/>
      <c r="L309" s="255"/>
      <c r="M309" s="255"/>
      <c r="N309" s="255"/>
      <c r="O309" s="262"/>
      <c r="P309" s="109">
        <v>9</v>
      </c>
      <c r="Q309" s="251">
        <v>49.8</v>
      </c>
      <c r="R309" s="180"/>
      <c r="S309" s="181"/>
      <c r="T309" s="181"/>
      <c r="U309" s="181"/>
      <c r="V309" s="181"/>
      <c r="W309" s="206"/>
      <c r="X309" s="61"/>
    </row>
    <row r="310" spans="1:24">
      <c r="A310" s="30"/>
      <c r="B310" s="249"/>
      <c r="C310" s="250"/>
      <c r="D310" s="250"/>
      <c r="E310" s="110"/>
      <c r="F310" s="256"/>
      <c r="G310" s="257"/>
      <c r="H310" s="257"/>
      <c r="I310" s="257"/>
      <c r="J310" s="257"/>
      <c r="K310" s="257"/>
      <c r="L310" s="257"/>
      <c r="M310" s="257"/>
      <c r="N310" s="257"/>
      <c r="O310" s="263"/>
      <c r="P310" s="109">
        <v>10</v>
      </c>
      <c r="Q310" s="251">
        <v>50.9</v>
      </c>
      <c r="R310" s="175"/>
      <c r="S310" s="183"/>
      <c r="T310" s="183"/>
      <c r="U310" s="183"/>
      <c r="V310" s="183"/>
      <c r="W310" s="207"/>
      <c r="X310" s="62"/>
    </row>
    <row r="311" spans="1:24">
      <c r="A311" s="30"/>
      <c r="B311" s="249"/>
      <c r="C311" s="250"/>
      <c r="D311" s="250"/>
      <c r="E311" s="110" t="s">
        <v>153</v>
      </c>
      <c r="F311" s="191"/>
      <c r="G311" s="192"/>
      <c r="H311" s="192"/>
      <c r="I311" s="192"/>
      <c r="J311" s="192"/>
      <c r="K311" s="192"/>
      <c r="L311" s="192"/>
      <c r="M311" s="193"/>
      <c r="N311" s="156">
        <v>21.5</v>
      </c>
      <c r="O311" s="191"/>
      <c r="P311" s="192"/>
      <c r="Q311" s="192"/>
      <c r="R311" s="192"/>
      <c r="S311" s="192"/>
      <c r="T311" s="192"/>
      <c r="U311" s="192"/>
      <c r="V311" s="192"/>
      <c r="W311" s="208"/>
      <c r="X311" s="37"/>
    </row>
    <row r="312" spans="1:24">
      <c r="A312" s="30"/>
      <c r="B312" s="249"/>
      <c r="C312" s="250"/>
      <c r="D312" s="250"/>
      <c r="E312" s="110" t="s">
        <v>154</v>
      </c>
      <c r="F312" s="7" t="s">
        <v>26</v>
      </c>
      <c r="G312" s="178"/>
      <c r="H312" s="179"/>
      <c r="I312" s="179"/>
      <c r="J312" s="179"/>
      <c r="K312" s="179"/>
      <c r="L312" s="194"/>
      <c r="M312" s="251" t="s">
        <v>155</v>
      </c>
      <c r="N312" s="4" t="s">
        <v>156</v>
      </c>
      <c r="O312" s="178"/>
      <c r="P312" s="179"/>
      <c r="Q312" s="179"/>
      <c r="R312" s="179"/>
      <c r="S312" s="179"/>
      <c r="T312" s="179"/>
      <c r="U312" s="179"/>
      <c r="V312" s="179"/>
      <c r="W312" s="218"/>
      <c r="X312" s="37"/>
    </row>
    <row r="313" spans="1:24">
      <c r="A313" s="30"/>
      <c r="B313" s="249"/>
      <c r="C313" s="250"/>
      <c r="D313" s="250"/>
      <c r="E313" s="110"/>
      <c r="F313" s="7" t="s">
        <v>27</v>
      </c>
      <c r="G313" s="180"/>
      <c r="H313" s="181"/>
      <c r="I313" s="181"/>
      <c r="J313" s="181"/>
      <c r="K313" s="181"/>
      <c r="L313" s="182"/>
      <c r="M313" s="115"/>
      <c r="N313" s="4">
        <v>28.1</v>
      </c>
      <c r="O313" s="180"/>
      <c r="P313" s="181"/>
      <c r="Q313" s="181"/>
      <c r="R313" s="181"/>
      <c r="S313" s="181"/>
      <c r="T313" s="181"/>
      <c r="U313" s="181"/>
      <c r="V313" s="181"/>
      <c r="W313" s="206"/>
      <c r="X313" s="37"/>
    </row>
    <row r="314" spans="1:24">
      <c r="A314" s="30"/>
      <c r="B314" s="249"/>
      <c r="C314" s="250"/>
      <c r="D314" s="250"/>
      <c r="E314" s="110"/>
      <c r="F314" s="7" t="s">
        <v>29</v>
      </c>
      <c r="G314" s="175"/>
      <c r="H314" s="183"/>
      <c r="I314" s="183"/>
      <c r="J314" s="183"/>
      <c r="K314" s="183"/>
      <c r="L314" s="176"/>
      <c r="M314" s="148"/>
      <c r="N314" s="4">
        <v>29.2</v>
      </c>
      <c r="O314" s="175"/>
      <c r="P314" s="183"/>
      <c r="Q314" s="183"/>
      <c r="R314" s="183"/>
      <c r="S314" s="183"/>
      <c r="T314" s="183"/>
      <c r="U314" s="183"/>
      <c r="V314" s="183"/>
      <c r="W314" s="207"/>
      <c r="X314" s="37"/>
    </row>
    <row r="315" ht="15.75" spans="1:24">
      <c r="A315" s="30"/>
      <c r="B315" s="258"/>
      <c r="C315" s="259"/>
      <c r="D315" s="259"/>
      <c r="E315" s="113" t="s">
        <v>157</v>
      </c>
      <c r="F315" s="149" t="s">
        <v>26</v>
      </c>
      <c r="G315" s="226"/>
      <c r="H315" s="233"/>
      <c r="I315" s="239" t="s">
        <v>117</v>
      </c>
      <c r="J315" s="239">
        <v>40.269</v>
      </c>
      <c r="K315" s="239">
        <v>2.0483</v>
      </c>
      <c r="L315" s="264" t="s">
        <v>158</v>
      </c>
      <c r="M315" s="241"/>
      <c r="N315" s="241"/>
      <c r="O315" s="241"/>
      <c r="P315" s="241"/>
      <c r="Q315" s="241"/>
      <c r="R315" s="241"/>
      <c r="S315" s="241"/>
      <c r="T315" s="241"/>
      <c r="U315" s="241"/>
      <c r="V315" s="241"/>
      <c r="W315" s="246"/>
      <c r="X315" s="37"/>
    </row>
    <row r="316" ht="15.75" spans="1:24">
      <c r="A316" s="30"/>
      <c r="B316" s="108" t="s">
        <v>159</v>
      </c>
      <c r="C316" s="116" t="s">
        <v>160</v>
      </c>
      <c r="D316" s="116" t="s">
        <v>161</v>
      </c>
      <c r="E316" s="128" t="s">
        <v>162</v>
      </c>
      <c r="F316" s="132" t="s">
        <v>26</v>
      </c>
      <c r="G316" s="180"/>
      <c r="H316" s="182"/>
      <c r="I316" s="49" t="s">
        <v>117</v>
      </c>
      <c r="J316" s="49" t="s">
        <v>163</v>
      </c>
      <c r="K316" s="49">
        <v>5</v>
      </c>
      <c r="L316" s="49">
        <v>0.5</v>
      </c>
      <c r="M316" s="175"/>
      <c r="N316" s="183"/>
      <c r="O316" s="176"/>
      <c r="P316" s="180"/>
      <c r="Q316" s="185"/>
      <c r="R316" s="185"/>
      <c r="S316" s="185"/>
      <c r="T316" s="185"/>
      <c r="U316" s="185"/>
      <c r="V316" s="185"/>
      <c r="W316" s="206"/>
      <c r="X316" s="37"/>
    </row>
    <row r="317" spans="1:24">
      <c r="A317" s="30"/>
      <c r="B317" s="108"/>
      <c r="C317" s="116"/>
      <c r="D317" s="116"/>
      <c r="E317" s="110"/>
      <c r="F317" s="7" t="s">
        <v>27</v>
      </c>
      <c r="G317" s="180"/>
      <c r="H317" s="182"/>
      <c r="I317" s="115"/>
      <c r="J317" s="177" t="s">
        <v>164</v>
      </c>
      <c r="K317" s="84"/>
      <c r="L317" s="20"/>
      <c r="M317" s="4">
        <v>2</v>
      </c>
      <c r="N317" s="4">
        <v>23.5</v>
      </c>
      <c r="O317" s="115"/>
      <c r="P317" s="180"/>
      <c r="Q317" s="181"/>
      <c r="R317" s="181"/>
      <c r="S317" s="181"/>
      <c r="T317" s="181"/>
      <c r="U317" s="181"/>
      <c r="V317" s="181"/>
      <c r="W317" s="206"/>
      <c r="X317" s="37"/>
    </row>
    <row r="318" spans="1:24">
      <c r="A318" s="30"/>
      <c r="B318" s="108"/>
      <c r="C318" s="116"/>
      <c r="D318" s="116"/>
      <c r="E318" s="110"/>
      <c r="F318" s="7" t="s">
        <v>29</v>
      </c>
      <c r="G318" s="175"/>
      <c r="H318" s="176"/>
      <c r="I318" s="148"/>
      <c r="J318" s="191"/>
      <c r="K318" s="192"/>
      <c r="L318" s="193"/>
      <c r="M318" s="4">
        <v>3</v>
      </c>
      <c r="N318" s="4">
        <v>30.1</v>
      </c>
      <c r="O318" s="134"/>
      <c r="P318" s="180"/>
      <c r="Q318" s="181"/>
      <c r="R318" s="181"/>
      <c r="S318" s="181"/>
      <c r="T318" s="181"/>
      <c r="U318" s="181"/>
      <c r="V318" s="181"/>
      <c r="W318" s="206"/>
      <c r="X318" s="37"/>
    </row>
    <row r="319" spans="1:24">
      <c r="A319" s="30"/>
      <c r="B319" s="108"/>
      <c r="C319" s="116"/>
      <c r="D319" s="116"/>
      <c r="E319" s="110" t="s">
        <v>165</v>
      </c>
      <c r="F319" s="7" t="s">
        <v>26</v>
      </c>
      <c r="G319" s="4">
        <v>78.99</v>
      </c>
      <c r="H319" s="4">
        <v>0.103</v>
      </c>
      <c r="I319" s="4">
        <v>-0.89</v>
      </c>
      <c r="J319" s="178"/>
      <c r="K319" s="179"/>
      <c r="L319" s="194"/>
      <c r="M319" s="115"/>
      <c r="N319" s="20"/>
      <c r="O319" s="134"/>
      <c r="P319" s="180"/>
      <c r="Q319" s="181"/>
      <c r="R319" s="181"/>
      <c r="S319" s="181"/>
      <c r="T319" s="181"/>
      <c r="U319" s="181"/>
      <c r="V319" s="181"/>
      <c r="W319" s="206"/>
      <c r="X319" s="37"/>
    </row>
    <row r="320" spans="1:24">
      <c r="A320" s="30"/>
      <c r="B320" s="108"/>
      <c r="C320" s="116"/>
      <c r="D320" s="116"/>
      <c r="E320" s="110"/>
      <c r="F320" s="7" t="s">
        <v>27</v>
      </c>
      <c r="G320" s="4">
        <v>63.11</v>
      </c>
      <c r="H320" s="4">
        <v>0.157</v>
      </c>
      <c r="I320" s="4">
        <v>-0.4</v>
      </c>
      <c r="J320" s="180"/>
      <c r="K320" s="181"/>
      <c r="L320" s="182"/>
      <c r="M320" s="148"/>
      <c r="N320" s="4">
        <v>32.6</v>
      </c>
      <c r="O320" s="134"/>
      <c r="P320" s="180"/>
      <c r="Q320" s="181"/>
      <c r="R320" s="181"/>
      <c r="S320" s="181"/>
      <c r="T320" s="181"/>
      <c r="U320" s="181"/>
      <c r="V320" s="181"/>
      <c r="W320" s="206"/>
      <c r="X320" s="37"/>
    </row>
    <row r="321" spans="1:24">
      <c r="A321" s="30"/>
      <c r="B321" s="108"/>
      <c r="C321" s="116"/>
      <c r="D321" s="116"/>
      <c r="E321" s="110"/>
      <c r="F321" s="7" t="s">
        <v>29</v>
      </c>
      <c r="G321" s="4">
        <v>87.64</v>
      </c>
      <c r="H321" s="4">
        <v>0.092</v>
      </c>
      <c r="I321" s="4">
        <v>-0.756</v>
      </c>
      <c r="J321" s="180"/>
      <c r="K321" s="181"/>
      <c r="L321" s="182"/>
      <c r="M321" s="268" t="s">
        <v>166</v>
      </c>
      <c r="N321" s="4">
        <v>39.1</v>
      </c>
      <c r="O321" s="134"/>
      <c r="P321" s="175"/>
      <c r="Q321" s="183"/>
      <c r="R321" s="183"/>
      <c r="S321" s="183"/>
      <c r="T321" s="183"/>
      <c r="U321" s="183"/>
      <c r="V321" s="183"/>
      <c r="W321" s="207"/>
      <c r="X321" s="37"/>
    </row>
    <row r="322" spans="1:24">
      <c r="A322" s="30"/>
      <c r="B322" s="108"/>
      <c r="C322" s="116"/>
      <c r="D322" s="116"/>
      <c r="E322" s="110" t="s">
        <v>167</v>
      </c>
      <c r="F322" s="7" t="s">
        <v>26</v>
      </c>
      <c r="G322" s="191"/>
      <c r="H322" s="192"/>
      <c r="I322" s="193"/>
      <c r="J322" s="180"/>
      <c r="K322" s="181"/>
      <c r="L322" s="182"/>
      <c r="M322" s="269"/>
      <c r="N322" s="270"/>
      <c r="O322" s="134"/>
      <c r="P322" s="7">
        <v>0</v>
      </c>
      <c r="Q322" s="115"/>
      <c r="R322" s="191"/>
      <c r="S322" s="192"/>
      <c r="T322" s="192"/>
      <c r="U322" s="192"/>
      <c r="V322" s="192"/>
      <c r="W322" s="208"/>
      <c r="X322" s="37"/>
    </row>
    <row r="323" spans="1:24">
      <c r="A323" s="30"/>
      <c r="B323" s="108"/>
      <c r="C323" s="116"/>
      <c r="D323" s="116"/>
      <c r="E323" s="110"/>
      <c r="F323" s="7" t="s">
        <v>27</v>
      </c>
      <c r="G323" s="4">
        <v>57.5</v>
      </c>
      <c r="H323" s="4">
        <v>0.33</v>
      </c>
      <c r="I323" s="4">
        <v>-0.03</v>
      </c>
      <c r="J323" s="180"/>
      <c r="K323" s="181"/>
      <c r="L323" s="182"/>
      <c r="M323" s="156">
        <v>2</v>
      </c>
      <c r="N323" s="204"/>
      <c r="O323" s="148"/>
      <c r="P323" s="7">
        <v>1</v>
      </c>
      <c r="Q323" s="134"/>
      <c r="R323" s="4">
        <v>16.6</v>
      </c>
      <c r="S323" s="4">
        <v>16.7</v>
      </c>
      <c r="T323" s="178"/>
      <c r="U323" s="179"/>
      <c r="V323" s="179"/>
      <c r="W323" s="218"/>
      <c r="X323" s="37"/>
    </row>
    <row r="324" spans="1:24">
      <c r="A324" s="30"/>
      <c r="B324" s="108"/>
      <c r="C324" s="116"/>
      <c r="D324" s="116"/>
      <c r="E324" s="110"/>
      <c r="F324" s="7" t="s">
        <v>29</v>
      </c>
      <c r="G324" s="4">
        <v>83.5</v>
      </c>
      <c r="H324" s="4">
        <v>0.19</v>
      </c>
      <c r="I324" s="4">
        <v>-0.18</v>
      </c>
      <c r="J324" s="175"/>
      <c r="K324" s="183"/>
      <c r="L324" s="176"/>
      <c r="M324" s="156">
        <v>3</v>
      </c>
      <c r="N324" s="271"/>
      <c r="O324" s="20"/>
      <c r="P324" s="7">
        <v>2</v>
      </c>
      <c r="Q324" s="134"/>
      <c r="R324" s="4">
        <v>28.1</v>
      </c>
      <c r="S324" s="4">
        <v>28.3</v>
      </c>
      <c r="T324" s="180"/>
      <c r="U324" s="181"/>
      <c r="V324" s="181"/>
      <c r="W324" s="206"/>
      <c r="X324" s="37"/>
    </row>
    <row r="325" spans="1:24">
      <c r="A325" s="30"/>
      <c r="B325" s="108"/>
      <c r="C325" s="116"/>
      <c r="D325" s="116"/>
      <c r="E325" s="110"/>
      <c r="F325" s="178"/>
      <c r="G325" s="179"/>
      <c r="H325" s="179"/>
      <c r="I325" s="179"/>
      <c r="J325" s="179"/>
      <c r="K325" s="179"/>
      <c r="L325" s="179"/>
      <c r="M325" s="179"/>
      <c r="N325" s="179"/>
      <c r="O325" s="194"/>
      <c r="P325" s="7">
        <v>3</v>
      </c>
      <c r="Q325" s="134"/>
      <c r="R325" s="4">
        <v>36.3</v>
      </c>
      <c r="S325" s="4">
        <v>37.8</v>
      </c>
      <c r="T325" s="180"/>
      <c r="U325" s="181"/>
      <c r="V325" s="181"/>
      <c r="W325" s="206"/>
      <c r="X325" s="37"/>
    </row>
    <row r="326" spans="1:24">
      <c r="A326" s="30"/>
      <c r="B326" s="108"/>
      <c r="C326" s="116"/>
      <c r="D326" s="116"/>
      <c r="E326" s="110"/>
      <c r="F326" s="180"/>
      <c r="G326" s="181"/>
      <c r="H326" s="181"/>
      <c r="I326" s="181"/>
      <c r="J326" s="181"/>
      <c r="K326" s="181"/>
      <c r="L326" s="181"/>
      <c r="M326" s="181"/>
      <c r="N326" s="181"/>
      <c r="O326" s="182"/>
      <c r="P326" s="7">
        <v>4</v>
      </c>
      <c r="Q326" s="134"/>
      <c r="R326" s="4">
        <v>42.3</v>
      </c>
      <c r="S326" s="4">
        <v>45.7</v>
      </c>
      <c r="T326" s="180"/>
      <c r="U326" s="181"/>
      <c r="V326" s="181"/>
      <c r="W326" s="206"/>
      <c r="X326" s="37"/>
    </row>
    <row r="327" spans="1:24">
      <c r="A327" s="30"/>
      <c r="B327" s="108"/>
      <c r="C327" s="116"/>
      <c r="D327" s="116"/>
      <c r="E327" s="110"/>
      <c r="F327" s="180"/>
      <c r="G327" s="181"/>
      <c r="H327" s="181"/>
      <c r="I327" s="181"/>
      <c r="J327" s="181"/>
      <c r="K327" s="181"/>
      <c r="L327" s="181"/>
      <c r="M327" s="181"/>
      <c r="N327" s="181"/>
      <c r="O327" s="182"/>
      <c r="P327" s="7">
        <v>5</v>
      </c>
      <c r="Q327" s="134"/>
      <c r="R327" s="4">
        <v>46.6</v>
      </c>
      <c r="S327" s="4">
        <v>52.2</v>
      </c>
      <c r="T327" s="180"/>
      <c r="U327" s="181"/>
      <c r="V327" s="181"/>
      <c r="W327" s="206"/>
      <c r="X327" s="37"/>
    </row>
    <row r="328" spans="1:24">
      <c r="A328" s="30"/>
      <c r="B328" s="108"/>
      <c r="C328" s="116"/>
      <c r="D328" s="116"/>
      <c r="E328" s="110"/>
      <c r="F328" s="180"/>
      <c r="G328" s="181"/>
      <c r="H328" s="181"/>
      <c r="I328" s="181"/>
      <c r="J328" s="181"/>
      <c r="K328" s="181"/>
      <c r="L328" s="181"/>
      <c r="M328" s="181"/>
      <c r="N328" s="181"/>
      <c r="O328" s="182"/>
      <c r="P328" s="7">
        <v>6</v>
      </c>
      <c r="Q328" s="134"/>
      <c r="R328" s="4">
        <v>49.6</v>
      </c>
      <c r="S328" s="4">
        <v>57.6</v>
      </c>
      <c r="T328" s="180"/>
      <c r="U328" s="181"/>
      <c r="V328" s="181"/>
      <c r="W328" s="206"/>
      <c r="X328" s="37"/>
    </row>
    <row r="329" spans="1:24">
      <c r="A329" s="30"/>
      <c r="B329" s="108"/>
      <c r="C329" s="116"/>
      <c r="D329" s="116"/>
      <c r="E329" s="110"/>
      <c r="F329" s="180"/>
      <c r="G329" s="181"/>
      <c r="H329" s="181"/>
      <c r="I329" s="181"/>
      <c r="J329" s="181"/>
      <c r="K329" s="181"/>
      <c r="L329" s="181"/>
      <c r="M329" s="181"/>
      <c r="N329" s="181"/>
      <c r="O329" s="182"/>
      <c r="P329" s="7">
        <v>7</v>
      </c>
      <c r="Q329" s="134"/>
      <c r="R329" s="4">
        <v>51.8</v>
      </c>
      <c r="S329" s="4">
        <v>62.1</v>
      </c>
      <c r="T329" s="180"/>
      <c r="U329" s="181"/>
      <c r="V329" s="181"/>
      <c r="W329" s="206"/>
      <c r="X329" s="37"/>
    </row>
    <row r="330" spans="1:24">
      <c r="A330" s="30"/>
      <c r="B330" s="108"/>
      <c r="C330" s="116"/>
      <c r="D330" s="116"/>
      <c r="E330" s="110"/>
      <c r="F330" s="180"/>
      <c r="G330" s="181"/>
      <c r="H330" s="181"/>
      <c r="I330" s="181"/>
      <c r="J330" s="181"/>
      <c r="K330" s="181"/>
      <c r="L330" s="181"/>
      <c r="M330" s="181"/>
      <c r="N330" s="181"/>
      <c r="O330" s="182"/>
      <c r="P330" s="7">
        <v>8</v>
      </c>
      <c r="Q330" s="134"/>
      <c r="R330" s="4">
        <v>53.4</v>
      </c>
      <c r="S330" s="4">
        <v>65.7</v>
      </c>
      <c r="T330" s="180"/>
      <c r="U330" s="181"/>
      <c r="V330" s="181"/>
      <c r="W330" s="206"/>
      <c r="X330" s="37"/>
    </row>
    <row r="331" spans="1:24">
      <c r="A331" s="30"/>
      <c r="B331" s="108"/>
      <c r="C331" s="116"/>
      <c r="D331" s="116"/>
      <c r="E331" s="110"/>
      <c r="F331" s="180"/>
      <c r="G331" s="181"/>
      <c r="H331" s="181"/>
      <c r="I331" s="181"/>
      <c r="J331" s="181"/>
      <c r="K331" s="181"/>
      <c r="L331" s="181"/>
      <c r="M331" s="181"/>
      <c r="N331" s="181"/>
      <c r="O331" s="182"/>
      <c r="P331" s="7">
        <v>9</v>
      </c>
      <c r="Q331" s="134"/>
      <c r="R331" s="115"/>
      <c r="S331" s="4">
        <v>68.8</v>
      </c>
      <c r="T331" s="180"/>
      <c r="U331" s="181"/>
      <c r="V331" s="181"/>
      <c r="W331" s="206"/>
      <c r="X331" s="37"/>
    </row>
    <row r="332" spans="1:24">
      <c r="A332" s="30"/>
      <c r="B332" s="108"/>
      <c r="C332" s="116"/>
      <c r="D332" s="116"/>
      <c r="E332" s="110"/>
      <c r="F332" s="180"/>
      <c r="G332" s="181"/>
      <c r="H332" s="181"/>
      <c r="I332" s="181"/>
      <c r="J332" s="181"/>
      <c r="K332" s="181"/>
      <c r="L332" s="181"/>
      <c r="M332" s="181"/>
      <c r="N332" s="181"/>
      <c r="O332" s="182"/>
      <c r="P332" s="7">
        <v>10</v>
      </c>
      <c r="Q332" s="134"/>
      <c r="R332" s="134"/>
      <c r="S332" s="4">
        <v>71.4</v>
      </c>
      <c r="T332" s="180"/>
      <c r="U332" s="181"/>
      <c r="V332" s="181"/>
      <c r="W332" s="206"/>
      <c r="X332" s="37"/>
    </row>
    <row r="333" spans="1:24">
      <c r="A333" s="30"/>
      <c r="B333" s="108"/>
      <c r="C333" s="116"/>
      <c r="D333" s="116"/>
      <c r="E333" s="110"/>
      <c r="F333" s="175"/>
      <c r="G333" s="183"/>
      <c r="H333" s="183"/>
      <c r="I333" s="183"/>
      <c r="J333" s="183"/>
      <c r="K333" s="183"/>
      <c r="L333" s="183"/>
      <c r="M333" s="183"/>
      <c r="N333" s="183"/>
      <c r="O333" s="176"/>
      <c r="P333" s="7">
        <v>11</v>
      </c>
      <c r="Q333" s="134"/>
      <c r="R333" s="134"/>
      <c r="S333" s="4">
        <v>73.4</v>
      </c>
      <c r="T333" s="180"/>
      <c r="U333" s="181"/>
      <c r="V333" s="181"/>
      <c r="W333" s="206"/>
      <c r="X333" s="37"/>
    </row>
    <row r="334" spans="1:24">
      <c r="A334" s="30"/>
      <c r="B334" s="108"/>
      <c r="C334" s="116"/>
      <c r="D334" s="116"/>
      <c r="E334" s="110"/>
      <c r="F334" s="191"/>
      <c r="G334" s="192"/>
      <c r="H334" s="192"/>
      <c r="I334" s="192"/>
      <c r="J334" s="192"/>
      <c r="K334" s="192"/>
      <c r="L334" s="192"/>
      <c r="M334" s="192"/>
      <c r="N334" s="192"/>
      <c r="O334" s="193"/>
      <c r="P334" s="7">
        <v>12</v>
      </c>
      <c r="Q334" s="134"/>
      <c r="R334" s="134"/>
      <c r="S334" s="4">
        <v>75.2</v>
      </c>
      <c r="T334" s="180"/>
      <c r="U334" s="181"/>
      <c r="V334" s="181"/>
      <c r="W334" s="206"/>
      <c r="X334" s="37"/>
    </row>
    <row r="335" spans="1:24">
      <c r="A335" s="30"/>
      <c r="B335" s="108"/>
      <c r="C335" s="116"/>
      <c r="D335" s="116"/>
      <c r="E335" s="110" t="s">
        <v>168</v>
      </c>
      <c r="F335" s="7" t="s">
        <v>26</v>
      </c>
      <c r="G335" s="4">
        <v>83.2</v>
      </c>
      <c r="H335" s="4">
        <v>0.0656</v>
      </c>
      <c r="I335" s="4">
        <v>-1.745</v>
      </c>
      <c r="J335" s="178"/>
      <c r="K335" s="179"/>
      <c r="L335" s="194"/>
      <c r="M335" s="191"/>
      <c r="N335" s="192"/>
      <c r="O335" s="193"/>
      <c r="P335" s="7">
        <v>0</v>
      </c>
      <c r="Q335" s="148"/>
      <c r="R335" s="148"/>
      <c r="S335" s="20"/>
      <c r="T335" s="180"/>
      <c r="U335" s="181"/>
      <c r="V335" s="181"/>
      <c r="W335" s="206"/>
      <c r="X335" s="37"/>
    </row>
    <row r="336" spans="1:24">
      <c r="A336" s="30"/>
      <c r="B336" s="108"/>
      <c r="C336" s="116"/>
      <c r="D336" s="116"/>
      <c r="E336" s="110"/>
      <c r="F336" s="7" t="s">
        <v>27</v>
      </c>
      <c r="G336" s="4">
        <v>78.1</v>
      </c>
      <c r="H336" s="4">
        <v>0.0751</v>
      </c>
      <c r="I336" s="4">
        <v>-1.765</v>
      </c>
      <c r="J336" s="180"/>
      <c r="K336" s="181"/>
      <c r="L336" s="182"/>
      <c r="M336" s="4" t="s">
        <v>169</v>
      </c>
      <c r="N336" s="4">
        <v>20</v>
      </c>
      <c r="O336" s="115"/>
      <c r="P336" s="7">
        <v>1</v>
      </c>
      <c r="Q336" s="4">
        <v>13.7</v>
      </c>
      <c r="R336" s="4">
        <v>13.6</v>
      </c>
      <c r="S336" s="4">
        <v>13.3</v>
      </c>
      <c r="T336" s="180"/>
      <c r="U336" s="181"/>
      <c r="V336" s="181"/>
      <c r="W336" s="206"/>
      <c r="X336" s="37"/>
    </row>
    <row r="337" spans="1:24">
      <c r="A337" s="30"/>
      <c r="B337" s="108"/>
      <c r="C337" s="116"/>
      <c r="D337" s="116"/>
      <c r="E337" s="110"/>
      <c r="F337" s="7" t="s">
        <v>29</v>
      </c>
      <c r="G337" s="4">
        <v>87.8</v>
      </c>
      <c r="H337" s="4">
        <v>0.0611</v>
      </c>
      <c r="I337" s="4">
        <v>-1.797</v>
      </c>
      <c r="J337" s="175"/>
      <c r="K337" s="183"/>
      <c r="L337" s="176"/>
      <c r="M337" s="4" t="s">
        <v>170</v>
      </c>
      <c r="N337" s="4">
        <v>29</v>
      </c>
      <c r="O337" s="148"/>
      <c r="P337" s="7">
        <v>2</v>
      </c>
      <c r="Q337" s="4">
        <v>18.3</v>
      </c>
      <c r="R337" s="4">
        <v>18.2</v>
      </c>
      <c r="S337" s="4">
        <v>18.1</v>
      </c>
      <c r="T337" s="180"/>
      <c r="U337" s="181"/>
      <c r="V337" s="181"/>
      <c r="W337" s="206"/>
      <c r="X337" s="37"/>
    </row>
    <row r="338" spans="1:24">
      <c r="A338" s="30"/>
      <c r="B338" s="108"/>
      <c r="C338" s="116"/>
      <c r="D338" s="116"/>
      <c r="E338" s="110"/>
      <c r="F338" s="178"/>
      <c r="G338" s="179"/>
      <c r="H338" s="179"/>
      <c r="I338" s="179"/>
      <c r="J338" s="179"/>
      <c r="K338" s="179"/>
      <c r="L338" s="179"/>
      <c r="M338" s="179"/>
      <c r="N338" s="179"/>
      <c r="O338" s="194"/>
      <c r="P338" s="7">
        <v>3</v>
      </c>
      <c r="Q338" s="4">
        <v>21.8</v>
      </c>
      <c r="R338" s="4">
        <v>21.7</v>
      </c>
      <c r="S338" s="4">
        <v>21.8</v>
      </c>
      <c r="T338" s="180"/>
      <c r="U338" s="181"/>
      <c r="V338" s="181"/>
      <c r="W338" s="206"/>
      <c r="X338" s="37"/>
    </row>
    <row r="339" spans="1:24">
      <c r="A339" s="30"/>
      <c r="B339" s="108"/>
      <c r="C339" s="116"/>
      <c r="D339" s="116"/>
      <c r="E339" s="110"/>
      <c r="F339" s="180"/>
      <c r="G339" s="181"/>
      <c r="H339" s="181"/>
      <c r="I339" s="181"/>
      <c r="J339" s="181"/>
      <c r="K339" s="181"/>
      <c r="L339" s="181"/>
      <c r="M339" s="181"/>
      <c r="N339" s="181"/>
      <c r="O339" s="182"/>
      <c r="P339" s="7">
        <v>4</v>
      </c>
      <c r="Q339" s="4">
        <v>25.5</v>
      </c>
      <c r="R339" s="4">
        <v>25.4</v>
      </c>
      <c r="S339" s="4">
        <v>25.5</v>
      </c>
      <c r="T339" s="180"/>
      <c r="U339" s="181"/>
      <c r="V339" s="181"/>
      <c r="W339" s="206"/>
      <c r="X339" s="37"/>
    </row>
    <row r="340" spans="1:24">
      <c r="A340" s="30"/>
      <c r="B340" s="108"/>
      <c r="C340" s="116"/>
      <c r="D340" s="116"/>
      <c r="E340" s="110"/>
      <c r="F340" s="180"/>
      <c r="G340" s="181"/>
      <c r="H340" s="181"/>
      <c r="I340" s="181"/>
      <c r="J340" s="181"/>
      <c r="K340" s="181"/>
      <c r="L340" s="181"/>
      <c r="M340" s="181"/>
      <c r="N340" s="181"/>
      <c r="O340" s="182"/>
      <c r="P340" s="7">
        <v>5</v>
      </c>
      <c r="Q340" s="4">
        <v>29.5</v>
      </c>
      <c r="R340" s="4">
        <v>29.4</v>
      </c>
      <c r="S340" s="4">
        <v>29.5</v>
      </c>
      <c r="T340" s="180"/>
      <c r="U340" s="181"/>
      <c r="V340" s="181"/>
      <c r="W340" s="206"/>
      <c r="X340" s="37"/>
    </row>
    <row r="341" spans="1:24">
      <c r="A341" s="30"/>
      <c r="B341" s="108"/>
      <c r="C341" s="116"/>
      <c r="D341" s="116"/>
      <c r="E341" s="110"/>
      <c r="F341" s="180"/>
      <c r="G341" s="181"/>
      <c r="H341" s="181"/>
      <c r="I341" s="181"/>
      <c r="J341" s="181"/>
      <c r="K341" s="181"/>
      <c r="L341" s="181"/>
      <c r="M341" s="181"/>
      <c r="N341" s="181"/>
      <c r="O341" s="182"/>
      <c r="P341" s="7">
        <v>6</v>
      </c>
      <c r="Q341" s="4">
        <v>33.2</v>
      </c>
      <c r="R341" s="4">
        <v>33</v>
      </c>
      <c r="S341" s="4">
        <v>33.2</v>
      </c>
      <c r="T341" s="180"/>
      <c r="U341" s="181"/>
      <c r="V341" s="181"/>
      <c r="W341" s="206"/>
      <c r="X341" s="37"/>
    </row>
    <row r="342" spans="1:24">
      <c r="A342" s="30"/>
      <c r="B342" s="108"/>
      <c r="C342" s="116"/>
      <c r="D342" s="116"/>
      <c r="E342" s="110"/>
      <c r="F342" s="180"/>
      <c r="G342" s="181"/>
      <c r="H342" s="181"/>
      <c r="I342" s="181"/>
      <c r="J342" s="181"/>
      <c r="K342" s="181"/>
      <c r="L342" s="181"/>
      <c r="M342" s="181"/>
      <c r="N342" s="181"/>
      <c r="O342" s="182"/>
      <c r="P342" s="7">
        <v>7</v>
      </c>
      <c r="Q342" s="4">
        <v>36.5</v>
      </c>
      <c r="R342" s="4">
        <v>36.2</v>
      </c>
      <c r="S342" s="4">
        <v>36.5</v>
      </c>
      <c r="T342" s="180"/>
      <c r="U342" s="181"/>
      <c r="V342" s="181"/>
      <c r="W342" s="206"/>
      <c r="X342" s="37"/>
    </row>
    <row r="343" spans="1:24">
      <c r="A343" s="30"/>
      <c r="B343" s="108"/>
      <c r="C343" s="116"/>
      <c r="D343" s="116"/>
      <c r="E343" s="110"/>
      <c r="F343" s="180"/>
      <c r="G343" s="181"/>
      <c r="H343" s="181"/>
      <c r="I343" s="181"/>
      <c r="J343" s="181"/>
      <c r="K343" s="181"/>
      <c r="L343" s="181"/>
      <c r="M343" s="181"/>
      <c r="N343" s="181"/>
      <c r="O343" s="182"/>
      <c r="P343" s="7">
        <v>8</v>
      </c>
      <c r="Q343" s="4">
        <v>40.2</v>
      </c>
      <c r="R343" s="4">
        <v>40.3</v>
      </c>
      <c r="S343" s="4">
        <v>40.3</v>
      </c>
      <c r="T343" s="180"/>
      <c r="U343" s="181"/>
      <c r="V343" s="181"/>
      <c r="W343" s="206"/>
      <c r="X343" s="37"/>
    </row>
    <row r="344" spans="1:24">
      <c r="A344" s="30"/>
      <c r="B344" s="108"/>
      <c r="C344" s="116"/>
      <c r="D344" s="116"/>
      <c r="E344" s="110"/>
      <c r="F344" s="180"/>
      <c r="G344" s="181"/>
      <c r="H344" s="181"/>
      <c r="I344" s="181"/>
      <c r="J344" s="181"/>
      <c r="K344" s="181"/>
      <c r="L344" s="181"/>
      <c r="M344" s="181"/>
      <c r="N344" s="181"/>
      <c r="O344" s="182"/>
      <c r="P344" s="7">
        <v>9</v>
      </c>
      <c r="Q344" s="4">
        <v>44.3</v>
      </c>
      <c r="R344" s="115"/>
      <c r="S344" s="4">
        <v>44.3</v>
      </c>
      <c r="T344" s="180"/>
      <c r="U344" s="181"/>
      <c r="V344" s="181"/>
      <c r="W344" s="206"/>
      <c r="X344" s="37"/>
    </row>
    <row r="345" spans="1:24">
      <c r="A345" s="30"/>
      <c r="B345" s="108"/>
      <c r="C345" s="116"/>
      <c r="D345" s="116"/>
      <c r="E345" s="110"/>
      <c r="F345" s="180"/>
      <c r="G345" s="181"/>
      <c r="H345" s="181"/>
      <c r="I345" s="181"/>
      <c r="J345" s="181"/>
      <c r="K345" s="181"/>
      <c r="L345" s="181"/>
      <c r="M345" s="181"/>
      <c r="N345" s="181"/>
      <c r="O345" s="182"/>
      <c r="P345" s="7">
        <v>10</v>
      </c>
      <c r="Q345" s="4">
        <v>48.3</v>
      </c>
      <c r="R345" s="134"/>
      <c r="S345" s="4">
        <v>48.3</v>
      </c>
      <c r="T345" s="180"/>
      <c r="U345" s="181"/>
      <c r="V345" s="181"/>
      <c r="W345" s="206"/>
      <c r="X345" s="37"/>
    </row>
    <row r="346" spans="1:24">
      <c r="A346" s="30"/>
      <c r="B346" s="108"/>
      <c r="C346" s="116"/>
      <c r="D346" s="116"/>
      <c r="E346" s="110"/>
      <c r="F346" s="180"/>
      <c r="G346" s="181"/>
      <c r="H346" s="181"/>
      <c r="I346" s="181"/>
      <c r="J346" s="181"/>
      <c r="K346" s="181"/>
      <c r="L346" s="181"/>
      <c r="M346" s="181"/>
      <c r="N346" s="181"/>
      <c r="O346" s="182"/>
      <c r="P346" s="7">
        <v>11</v>
      </c>
      <c r="Q346" s="4">
        <v>52.4</v>
      </c>
      <c r="R346" s="134"/>
      <c r="S346" s="4">
        <v>52.4</v>
      </c>
      <c r="T346" s="180"/>
      <c r="U346" s="181"/>
      <c r="V346" s="181"/>
      <c r="W346" s="206"/>
      <c r="X346" s="37"/>
    </row>
    <row r="347" spans="1:24">
      <c r="A347" s="30"/>
      <c r="B347" s="108"/>
      <c r="C347" s="116"/>
      <c r="D347" s="116"/>
      <c r="E347" s="110"/>
      <c r="F347" s="180"/>
      <c r="G347" s="181"/>
      <c r="H347" s="181"/>
      <c r="I347" s="181"/>
      <c r="J347" s="181"/>
      <c r="K347" s="181"/>
      <c r="L347" s="181"/>
      <c r="M347" s="181"/>
      <c r="N347" s="181"/>
      <c r="O347" s="182"/>
      <c r="P347" s="7">
        <v>12</v>
      </c>
      <c r="Q347" s="4">
        <v>56.3</v>
      </c>
      <c r="R347" s="134"/>
      <c r="S347" s="4">
        <v>56.3</v>
      </c>
      <c r="T347" s="180"/>
      <c r="U347" s="181"/>
      <c r="V347" s="181"/>
      <c r="W347" s="206"/>
      <c r="X347" s="37"/>
    </row>
    <row r="348" spans="1:24">
      <c r="A348" s="30"/>
      <c r="B348" s="108"/>
      <c r="C348" s="116"/>
      <c r="D348" s="116"/>
      <c r="E348" s="110"/>
      <c r="F348" s="180"/>
      <c r="G348" s="181"/>
      <c r="H348" s="181"/>
      <c r="I348" s="181"/>
      <c r="J348" s="181"/>
      <c r="K348" s="181"/>
      <c r="L348" s="181"/>
      <c r="M348" s="181"/>
      <c r="N348" s="181"/>
      <c r="O348" s="182"/>
      <c r="P348" s="7">
        <v>13</v>
      </c>
      <c r="Q348" s="4">
        <v>59.8</v>
      </c>
      <c r="R348" s="134"/>
      <c r="S348" s="4">
        <v>59.8</v>
      </c>
      <c r="T348" s="180"/>
      <c r="U348" s="181"/>
      <c r="V348" s="181"/>
      <c r="W348" s="206"/>
      <c r="X348" s="37"/>
    </row>
    <row r="349" spans="1:24">
      <c r="A349" s="30"/>
      <c r="B349" s="108"/>
      <c r="C349" s="116"/>
      <c r="D349" s="116"/>
      <c r="E349" s="110"/>
      <c r="F349" s="180"/>
      <c r="G349" s="181"/>
      <c r="H349" s="181"/>
      <c r="I349" s="181"/>
      <c r="J349" s="181"/>
      <c r="K349" s="181"/>
      <c r="L349" s="181"/>
      <c r="M349" s="181"/>
      <c r="N349" s="181"/>
      <c r="O349" s="182"/>
      <c r="P349" s="7">
        <v>14</v>
      </c>
      <c r="Q349" s="4">
        <v>63.4</v>
      </c>
      <c r="R349" s="134"/>
      <c r="S349" s="4">
        <v>63.4</v>
      </c>
      <c r="T349" s="180"/>
      <c r="U349" s="181"/>
      <c r="V349" s="181"/>
      <c r="W349" s="206"/>
      <c r="X349" s="37"/>
    </row>
    <row r="350" ht="15.75" spans="1:24">
      <c r="A350" s="30"/>
      <c r="B350" s="123"/>
      <c r="C350" s="119"/>
      <c r="D350" s="119"/>
      <c r="E350" s="113"/>
      <c r="F350" s="221"/>
      <c r="G350" s="200"/>
      <c r="H350" s="200"/>
      <c r="I350" s="200"/>
      <c r="J350" s="200"/>
      <c r="K350" s="200"/>
      <c r="L350" s="200"/>
      <c r="M350" s="200"/>
      <c r="N350" s="200"/>
      <c r="O350" s="201"/>
      <c r="P350" s="149">
        <v>15</v>
      </c>
      <c r="Q350" s="65">
        <v>66.3</v>
      </c>
      <c r="R350" s="125"/>
      <c r="S350" s="65">
        <v>66.3</v>
      </c>
      <c r="T350" s="221"/>
      <c r="U350" s="200"/>
      <c r="V350" s="200"/>
      <c r="W350" s="222"/>
      <c r="X350" s="37"/>
    </row>
    <row r="351" ht="15.75" spans="2:23">
      <c r="B351" s="267"/>
      <c r="C351" s="267"/>
      <c r="D351" s="267"/>
      <c r="E351" s="267"/>
      <c r="F351" s="267"/>
      <c r="G351" s="267"/>
      <c r="H351" s="267"/>
      <c r="I351" s="267"/>
      <c r="J351" s="267"/>
      <c r="K351" s="267"/>
      <c r="L351" s="267"/>
      <c r="M351" s="267"/>
      <c r="N351" s="267"/>
      <c r="O351" s="267"/>
      <c r="P351" s="267"/>
      <c r="Q351" s="267"/>
      <c r="R351" s="267"/>
      <c r="S351" s="267"/>
      <c r="T351" s="267"/>
      <c r="U351" s="267"/>
      <c r="V351" s="267"/>
      <c r="W351" s="267"/>
    </row>
  </sheetData>
  <mergeCells count="291">
    <mergeCell ref="M3:N3"/>
    <mergeCell ref="T3:V3"/>
    <mergeCell ref="T14:V14"/>
    <mergeCell ref="F24:I24"/>
    <mergeCell ref="L24:V24"/>
    <mergeCell ref="Y24:AA24"/>
    <mergeCell ref="P25:W25"/>
    <mergeCell ref="Y25:AA25"/>
    <mergeCell ref="M36:N36"/>
    <mergeCell ref="T42:V42"/>
    <mergeCell ref="J71:O71"/>
    <mergeCell ref="T87:W87"/>
    <mergeCell ref="J93:K93"/>
    <mergeCell ref="F99:O99"/>
    <mergeCell ref="M100:S100"/>
    <mergeCell ref="T100:W100"/>
    <mergeCell ref="F103:K103"/>
    <mergeCell ref="M103:U103"/>
    <mergeCell ref="H105:J105"/>
    <mergeCell ref="K105:M105"/>
    <mergeCell ref="I113:K113"/>
    <mergeCell ref="R116:W116"/>
    <mergeCell ref="J120:O120"/>
    <mergeCell ref="R120:S120"/>
    <mergeCell ref="J126:L126"/>
    <mergeCell ref="L133:W133"/>
    <mergeCell ref="J134:L134"/>
    <mergeCell ref="R134:S134"/>
    <mergeCell ref="J148:O148"/>
    <mergeCell ref="F166:I166"/>
    <mergeCell ref="M166:N166"/>
    <mergeCell ref="M176:O176"/>
    <mergeCell ref="L181:O181"/>
    <mergeCell ref="N227:O227"/>
    <mergeCell ref="N230:O230"/>
    <mergeCell ref="Q230:W230"/>
    <mergeCell ref="G235:H235"/>
    <mergeCell ref="L235:W235"/>
    <mergeCell ref="O236:P236"/>
    <mergeCell ref="L237:O237"/>
    <mergeCell ref="I238:L238"/>
    <mergeCell ref="M238:O238"/>
    <mergeCell ref="Q257:R257"/>
    <mergeCell ref="M260:O260"/>
    <mergeCell ref="M269:O269"/>
    <mergeCell ref="F311:M311"/>
    <mergeCell ref="O311:W311"/>
    <mergeCell ref="G315:H315"/>
    <mergeCell ref="M315:W315"/>
    <mergeCell ref="M316:O316"/>
    <mergeCell ref="J317:K317"/>
    <mergeCell ref="J318:L318"/>
    <mergeCell ref="G322:I322"/>
    <mergeCell ref="R322:W322"/>
    <mergeCell ref="F334:O334"/>
    <mergeCell ref="M335:O335"/>
    <mergeCell ref="B3:B35"/>
    <mergeCell ref="B36:B41"/>
    <mergeCell ref="B42:B57"/>
    <mergeCell ref="B71:B86"/>
    <mergeCell ref="B87:B103"/>
    <mergeCell ref="B104:B112"/>
    <mergeCell ref="B113:B125"/>
    <mergeCell ref="B126:B132"/>
    <mergeCell ref="B134:B166"/>
    <mergeCell ref="B168:B175"/>
    <mergeCell ref="B176:B180"/>
    <mergeCell ref="B181:B226"/>
    <mergeCell ref="B227:B235"/>
    <mergeCell ref="B236:B279"/>
    <mergeCell ref="B281:B315"/>
    <mergeCell ref="B316:B350"/>
    <mergeCell ref="C3:C27"/>
    <mergeCell ref="C36:C41"/>
    <mergeCell ref="C42:C57"/>
    <mergeCell ref="C71:C86"/>
    <mergeCell ref="C87:C103"/>
    <mergeCell ref="C104:C112"/>
    <mergeCell ref="C113:C125"/>
    <mergeCell ref="C126:C132"/>
    <mergeCell ref="C134:C166"/>
    <mergeCell ref="C168:C175"/>
    <mergeCell ref="C176:C180"/>
    <mergeCell ref="C181:C226"/>
    <mergeCell ref="C227:C235"/>
    <mergeCell ref="C236:C279"/>
    <mergeCell ref="C281:C315"/>
    <mergeCell ref="C316:C350"/>
    <mergeCell ref="D3:D27"/>
    <mergeCell ref="D36:D41"/>
    <mergeCell ref="D42:D57"/>
    <mergeCell ref="D71:D86"/>
    <mergeCell ref="D87:D103"/>
    <mergeCell ref="D104:D112"/>
    <mergeCell ref="D113:D125"/>
    <mergeCell ref="D126:D132"/>
    <mergeCell ref="D134:D166"/>
    <mergeCell ref="D168:D175"/>
    <mergeCell ref="D176:D180"/>
    <mergeCell ref="D181:D226"/>
    <mergeCell ref="D227:D235"/>
    <mergeCell ref="D236:D279"/>
    <mergeCell ref="D281:D315"/>
    <mergeCell ref="D316:D350"/>
    <mergeCell ref="E3:E13"/>
    <mergeCell ref="E14:E23"/>
    <mergeCell ref="E25:E27"/>
    <mergeCell ref="E28:E34"/>
    <mergeCell ref="E36:E41"/>
    <mergeCell ref="E42:E53"/>
    <mergeCell ref="E54:E57"/>
    <mergeCell ref="E71:E76"/>
    <mergeCell ref="E77:E79"/>
    <mergeCell ref="E80:E84"/>
    <mergeCell ref="E87:E92"/>
    <mergeCell ref="E93:E99"/>
    <mergeCell ref="E100:E102"/>
    <mergeCell ref="E104:E105"/>
    <mergeCell ref="E106:E112"/>
    <mergeCell ref="E113:E115"/>
    <mergeCell ref="E116:E119"/>
    <mergeCell ref="E120:E125"/>
    <mergeCell ref="E126:E132"/>
    <mergeCell ref="E134:E147"/>
    <mergeCell ref="E148:E162"/>
    <mergeCell ref="E163:E165"/>
    <mergeCell ref="E168:E175"/>
    <mergeCell ref="E176:E180"/>
    <mergeCell ref="E181:E183"/>
    <mergeCell ref="E184:E204"/>
    <mergeCell ref="E205:E226"/>
    <mergeCell ref="E227:E229"/>
    <mergeCell ref="E230:E234"/>
    <mergeCell ref="E236:E237"/>
    <mergeCell ref="E238:E259"/>
    <mergeCell ref="E260:E268"/>
    <mergeCell ref="E269:E279"/>
    <mergeCell ref="E281:E299"/>
    <mergeCell ref="E300:E310"/>
    <mergeCell ref="E312:E314"/>
    <mergeCell ref="E316:E318"/>
    <mergeCell ref="E319:E321"/>
    <mergeCell ref="E322:E334"/>
    <mergeCell ref="E335:E350"/>
    <mergeCell ref="F39:F41"/>
    <mergeCell ref="F90:F92"/>
    <mergeCell ref="F116:F119"/>
    <mergeCell ref="I317:I318"/>
    <mergeCell ref="J55:J57"/>
    <mergeCell ref="L4:L5"/>
    <mergeCell ref="L43:L44"/>
    <mergeCell ref="L177:L178"/>
    <mergeCell ref="M25:M27"/>
    <mergeCell ref="M77:M79"/>
    <mergeCell ref="M182:M183"/>
    <mergeCell ref="M313:M314"/>
    <mergeCell ref="M319:M320"/>
    <mergeCell ref="N104:N105"/>
    <mergeCell ref="O36:O41"/>
    <mergeCell ref="O42:O44"/>
    <mergeCell ref="O104:O108"/>
    <mergeCell ref="O134:O136"/>
    <mergeCell ref="O149:O150"/>
    <mergeCell ref="O163:O166"/>
    <mergeCell ref="O168:O170"/>
    <mergeCell ref="O177:O178"/>
    <mergeCell ref="O182:O183"/>
    <mergeCell ref="O231:O234"/>
    <mergeCell ref="O317:O323"/>
    <mergeCell ref="O336:O337"/>
    <mergeCell ref="Q116:Q120"/>
    <mergeCell ref="Q231:Q234"/>
    <mergeCell ref="Q281:Q282"/>
    <mergeCell ref="Q322:Q335"/>
    <mergeCell ref="R52:R53"/>
    <mergeCell ref="R219:R226"/>
    <mergeCell ref="R331:R335"/>
    <mergeCell ref="R344:R350"/>
    <mergeCell ref="S174:S175"/>
    <mergeCell ref="S225:S226"/>
    <mergeCell ref="S252:S253"/>
    <mergeCell ref="S256:S259"/>
    <mergeCell ref="S277:S279"/>
    <mergeCell ref="W42:W53"/>
    <mergeCell ref="W117:W119"/>
    <mergeCell ref="X281:X299"/>
    <mergeCell ref="X300:X310"/>
    <mergeCell ref="J3:K5"/>
    <mergeCell ref="J14:N16"/>
    <mergeCell ref="G25:I27"/>
    <mergeCell ref="J26:L27"/>
    <mergeCell ref="Y4:Z13"/>
    <mergeCell ref="O26:W27"/>
    <mergeCell ref="G37:L41"/>
    <mergeCell ref="M39:N41"/>
    <mergeCell ref="U36:W41"/>
    <mergeCell ref="F45:O53"/>
    <mergeCell ref="J42:K44"/>
    <mergeCell ref="F54:I57"/>
    <mergeCell ref="M54:W57"/>
    <mergeCell ref="Q227:W229"/>
    <mergeCell ref="U88:W92"/>
    <mergeCell ref="F74:O76"/>
    <mergeCell ref="G72:J73"/>
    <mergeCell ref="K72:O73"/>
    <mergeCell ref="R71:S76"/>
    <mergeCell ref="U71:W76"/>
    <mergeCell ref="G77:I79"/>
    <mergeCell ref="J78:L79"/>
    <mergeCell ref="P77:T79"/>
    <mergeCell ref="R87:S92"/>
    <mergeCell ref="J87:O92"/>
    <mergeCell ref="G88:I92"/>
    <mergeCell ref="F96:O98"/>
    <mergeCell ref="G94:O95"/>
    <mergeCell ref="G100:I102"/>
    <mergeCell ref="J101:U102"/>
    <mergeCell ref="R93:S99"/>
    <mergeCell ref="U93:W99"/>
    <mergeCell ref="V101:W103"/>
    <mergeCell ref="R121:S125"/>
    <mergeCell ref="T117:V119"/>
    <mergeCell ref="G113:H119"/>
    <mergeCell ref="F123:O125"/>
    <mergeCell ref="G121:O122"/>
    <mergeCell ref="I116:O119"/>
    <mergeCell ref="L113:O115"/>
    <mergeCell ref="P113:W115"/>
    <mergeCell ref="T120:W125"/>
    <mergeCell ref="R126:W132"/>
    <mergeCell ref="F104:G105"/>
    <mergeCell ref="F109:O112"/>
    <mergeCell ref="J106:M108"/>
    <mergeCell ref="T104:W112"/>
    <mergeCell ref="P104:S105"/>
    <mergeCell ref="F137:O147"/>
    <mergeCell ref="G135:M136"/>
    <mergeCell ref="S146:W147"/>
    <mergeCell ref="T134:W145"/>
    <mergeCell ref="F151:O162"/>
    <mergeCell ref="G149:L150"/>
    <mergeCell ref="J163:M165"/>
    <mergeCell ref="R148:V159"/>
    <mergeCell ref="Q160:W161"/>
    <mergeCell ref="P162:W166"/>
    <mergeCell ref="F171:O175"/>
    <mergeCell ref="J169:M170"/>
    <mergeCell ref="T168:V175"/>
    <mergeCell ref="F179:O180"/>
    <mergeCell ref="G177:J178"/>
    <mergeCell ref="R176:W180"/>
    <mergeCell ref="G181:H183"/>
    <mergeCell ref="I182:L183"/>
    <mergeCell ref="J184:O186"/>
    <mergeCell ref="F187:O204"/>
    <mergeCell ref="J205:O207"/>
    <mergeCell ref="F208:O226"/>
    <mergeCell ref="P181:W183"/>
    <mergeCell ref="R184:W205"/>
    <mergeCell ref="T207:W226"/>
    <mergeCell ref="G227:M229"/>
    <mergeCell ref="O228:P229"/>
    <mergeCell ref="J230:L232"/>
    <mergeCell ref="F233:N234"/>
    <mergeCell ref="T231:W234"/>
    <mergeCell ref="F236:H237"/>
    <mergeCell ref="F241:O259"/>
    <mergeCell ref="F263:O268"/>
    <mergeCell ref="F272:O279"/>
    <mergeCell ref="J269:L271"/>
    <mergeCell ref="N270:O271"/>
    <mergeCell ref="G260:L262"/>
    <mergeCell ref="G239:L240"/>
    <mergeCell ref="Q236:W238"/>
    <mergeCell ref="T239:W268"/>
    <mergeCell ref="R260:S269"/>
    <mergeCell ref="T269:V279"/>
    <mergeCell ref="F284:O299"/>
    <mergeCell ref="J281:O283"/>
    <mergeCell ref="J300:O302"/>
    <mergeCell ref="F303:O310"/>
    <mergeCell ref="R281:W310"/>
    <mergeCell ref="G312:L314"/>
    <mergeCell ref="O312:W314"/>
    <mergeCell ref="F338:O350"/>
    <mergeCell ref="J335:L337"/>
    <mergeCell ref="F325:O333"/>
    <mergeCell ref="J319:L324"/>
    <mergeCell ref="G316:H318"/>
    <mergeCell ref="P316:W321"/>
    <mergeCell ref="T323:W350"/>
  </mergeCells>
  <hyperlinks>
    <hyperlink ref="E3" r:id="rId1" display="Pajuelo et al., 1999"/>
    <hyperlink ref="E14" r:id="rId2" display="Lorenzo Nespereira et al., 1997"/>
    <hyperlink ref="E24" r:id="rId3" display="Dulcic et al., 1998"/>
    <hyperlink ref="E25" r:id="rId4" display="Gonçalves, J.M.S., 2000"/>
    <hyperlink ref="E14:E23" r:id="rId2" display="Lorenzo Nespereira et al., 1997"/>
    <hyperlink ref="E36" r:id="rId5" display="Curtis et al., 2006"/>
    <hyperlink ref="E42" r:id="rId6" display="Pineiro et Sainza, 2003"/>
    <hyperlink ref="E54" r:id="rId7" display="Murua et al., 1998"/>
    <hyperlink ref="E71:E76" r:id="rId8" display="Alemany et al., 1993"/>
    <hyperlink ref="E87" r:id="rId9" display="Tserpes et al., 2001"/>
    <hyperlink ref="E100" r:id="rId10" display="Palacios Sargatal, 2017"/>
    <hyperlink ref="E93:E99" r:id="rId11" display="Ilhan et al., 2010"/>
    <hyperlink ref="E103" r:id="rId12" display="Torcu-Koc et al., 2004"/>
    <hyperlink ref="E77" r:id="rId13" display="Amenzoui et al., 2006"/>
    <hyperlink ref="E80:E84" r:id="rId14" display="Tsikliras et al, 2013"/>
    <hyperlink ref="E85" r:id="rId15" display="Sinovcic et al., 1983"/>
    <hyperlink ref="E86" r:id="rId16" display="Nunes et al., 2011"/>
    <hyperlink ref="E104" r:id="rId17" display="Amin et al., 2016"/>
    <hyperlink ref="E106" r:id="rId18" display="Renones, et al., 1995"/>
    <hyperlink ref="E113" r:id="rId19" display="Rispoli et Wilson, 2007"/>
    <hyperlink ref="E116:E119" r:id="rId20" display="Svensson et al., 1988"/>
    <hyperlink ref="E126:E132" r:id="rId21" display="Milton, 1983"/>
    <hyperlink ref="E134" r:id="rId22" display="Monteiro et al., 2010"/>
    <hyperlink ref="E148" r:id="rId23" display="Kallianiotis et al.? 2005"/>
    <hyperlink ref="E163" r:id="rId24" display="Turkmen et al., 2003"/>
    <hyperlink ref="E166" r:id="rId25" display="Ali et al., 2016"/>
    <hyperlink ref="E168" r:id="rId26" display="Skeljo, 2012"/>
    <hyperlink ref="E176" r:id="rId27" display="Orsi Relini, L., 2004"/>
    <hyperlink ref="E181" r:id="rId28" display="Colmenero et al., 2012"/>
    <hyperlink ref="E184" r:id="rId29" display="Landa et al., 2001"/>
    <hyperlink ref="E205" r:id="rId30" display="Landa et al., 1998"/>
    <hyperlink ref="E227" r:id="rId31" display="Ouannes-Gorbel et al., 2007"/>
    <hyperlink ref="E230:E234" r:id="rId32" display="Quignard, 1966 et Bach, 1985"/>
    <hyperlink ref="E236" r:id="rId33" display="Papaconstantinou et al., 1986"/>
    <hyperlink ref="E238" r:id="rId34" display="Coelho et al., 2010"/>
    <hyperlink ref="E260" r:id="rId35" display="Yapici et al., 2019"/>
    <hyperlink ref="E269" r:id="rId36" display="Pajuelo et al., 1998"/>
    <hyperlink ref="E316" r:id="rId37" display="Kara, 1997"/>
    <hyperlink ref="E319" r:id="rId38" display="Cambié et al., 2015"/>
    <hyperlink ref="E322" r:id="rId39" display="Campillo et al., 1993"/>
    <hyperlink ref="E335" r:id="rId40" display="Wassef, El emary, 1989"/>
    <hyperlink ref="E281" r:id="rId41" display="Kraljevic et al., 2007"/>
    <hyperlink ref="E300" r:id="rId42" display="Dominguez-Seoane et al., 2006"/>
    <hyperlink ref="E311" r:id="rId43" display="Mouine et al., 2011"/>
    <hyperlink ref="E312" r:id="rId44" display="Pajuelo et al., 2008"/>
    <hyperlink ref="E315" r:id="rId45" display="Taieb et al., 2013"/>
    <hyperlink ref="E25:E27" r:id="rId4" display="Gonçalves, J.M.S., 2000"/>
    <hyperlink ref="E54:E57" r:id="rId7" display="Murua et al., 1998"/>
    <hyperlink ref="E54:E57" r:id="rId7" display="Murua et al., 1998"/>
    <hyperlink ref="E100:E102" r:id="rId10" display="Palacios Sargatal, 2017"/>
    <hyperlink ref="E113:E115" r:id="rId19" display="Rispoli et Wilson, 2007"/>
    <hyperlink ref="E168:E175" r:id="rId26" display="Skeljo, 2012"/>
    <hyperlink ref="E176:E180" r:id="rId27" display="Orsi Relini, L., 2004"/>
    <hyperlink ref="E236:E237" r:id="rId33" display="Papaconstantinou et al., 1986"/>
    <hyperlink ref="E316:E318" r:id="rId37" display="Kara, 1997"/>
    <hyperlink ref="E133" r:id="rId46" display="Carrasson et al., 2003"/>
    <hyperlink ref="E28:E34" r:id="rId47" display="Boughamou et al., 2015"/>
    <hyperlink ref="E167" r:id="rId48" display="Abecasis et al., 2007"/>
    <hyperlink ref="E280" r:id="rId48" display="Abecasis et al., 2007"/>
    <hyperlink ref="E35" r:id="rId48" display="Abecasis et al., 2007"/>
  </hyperlink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selection activeCell="E1" sqref="E1:G17"/>
    </sheetView>
  </sheetViews>
  <sheetFormatPr defaultColWidth="9.14285714285714" defaultRowHeight="15" outlineLevelCol="6"/>
  <cols>
    <col min="1" max="1" width="25.8571428571429" style="3" customWidth="1"/>
    <col min="2" max="2" width="14" style="3" customWidth="1"/>
    <col min="3" max="3" width="23.7142857142857" style="3" customWidth="1"/>
    <col min="4" max="6" width="9.14285714285714" style="3"/>
    <col min="7" max="7" width="13" style="3" customWidth="1"/>
    <col min="8" max="16384" width="9.14285714285714" style="3"/>
  </cols>
  <sheetData>
    <row r="1" spans="1:7">
      <c r="A1" s="6" t="s">
        <v>0</v>
      </c>
      <c r="B1" s="6" t="s">
        <v>1</v>
      </c>
      <c r="C1" s="6" t="s">
        <v>2</v>
      </c>
      <c r="D1" s="6" t="s">
        <v>268</v>
      </c>
      <c r="E1" s="6" t="s">
        <v>269</v>
      </c>
      <c r="F1" s="6" t="s">
        <v>270</v>
      </c>
      <c r="G1" s="6" t="s">
        <v>271</v>
      </c>
    </row>
    <row r="2" spans="1:7">
      <c r="A2" s="7" t="s">
        <v>55</v>
      </c>
      <c r="B2" s="6" t="s">
        <v>56</v>
      </c>
      <c r="C2" s="6" t="s">
        <v>57</v>
      </c>
      <c r="D2" s="6"/>
      <c r="E2" s="6"/>
      <c r="F2" s="6"/>
      <c r="G2" s="6"/>
    </row>
    <row r="3" spans="1:7">
      <c r="A3" s="7" t="s">
        <v>40</v>
      </c>
      <c r="B3" s="6" t="s">
        <v>41</v>
      </c>
      <c r="C3" s="6" t="s">
        <v>42</v>
      </c>
      <c r="D3" s="6">
        <v>2.029</v>
      </c>
      <c r="E3" s="6">
        <v>5.933</v>
      </c>
      <c r="F3" s="6">
        <v>0.625</v>
      </c>
      <c r="G3" s="6">
        <v>0.625</v>
      </c>
    </row>
    <row r="4" spans="1:7">
      <c r="A4" s="7" t="s">
        <v>45</v>
      </c>
      <c r="B4" s="6" t="s">
        <v>46</v>
      </c>
      <c r="C4" s="6" t="s">
        <v>47</v>
      </c>
      <c r="D4" s="6">
        <v>7.431</v>
      </c>
      <c r="E4" s="6">
        <v>318.12</v>
      </c>
      <c r="F4" s="6">
        <v>0.067</v>
      </c>
      <c r="G4" s="6">
        <v>0.758</v>
      </c>
    </row>
    <row r="5" spans="1:7">
      <c r="A5" s="7" t="s">
        <v>66</v>
      </c>
      <c r="B5" s="6" t="s">
        <v>67</v>
      </c>
      <c r="C5" s="6" t="s">
        <v>68</v>
      </c>
      <c r="D5" s="6"/>
      <c r="E5" s="6"/>
      <c r="F5" s="6"/>
      <c r="G5" s="6"/>
    </row>
    <row r="6" spans="1:7">
      <c r="A6" s="7" t="s">
        <v>159</v>
      </c>
      <c r="B6" s="6" t="s">
        <v>160</v>
      </c>
      <c r="C6" s="6" t="s">
        <v>161</v>
      </c>
      <c r="D6" s="6"/>
      <c r="E6" s="6"/>
      <c r="F6" s="6"/>
      <c r="G6" s="6"/>
    </row>
    <row r="7" spans="1:7">
      <c r="A7" s="7" t="s">
        <v>75</v>
      </c>
      <c r="B7" s="6" t="s">
        <v>76</v>
      </c>
      <c r="C7" s="6" t="s">
        <v>77</v>
      </c>
      <c r="D7" s="6"/>
      <c r="E7" s="6"/>
      <c r="F7" s="6"/>
      <c r="G7" s="6"/>
    </row>
    <row r="8" spans="1:7">
      <c r="A8" s="7" t="s">
        <v>100</v>
      </c>
      <c r="B8" s="6" t="s">
        <v>101</v>
      </c>
      <c r="C8" s="6" t="s">
        <v>102</v>
      </c>
      <c r="D8" s="6"/>
      <c r="E8" s="6"/>
      <c r="F8" s="6"/>
      <c r="G8" s="6"/>
    </row>
    <row r="9" spans="1:7">
      <c r="A9" s="6" t="s">
        <v>146</v>
      </c>
      <c r="B9" s="6" t="s">
        <v>147</v>
      </c>
      <c r="C9" s="6" t="s">
        <v>148</v>
      </c>
      <c r="D9" s="6"/>
      <c r="E9" s="6"/>
      <c r="F9" s="6"/>
      <c r="G9" s="6"/>
    </row>
    <row r="10" spans="1:7">
      <c r="A10" s="7" t="s">
        <v>134</v>
      </c>
      <c r="B10" s="6" t="s">
        <v>135</v>
      </c>
      <c r="C10" s="6" t="s">
        <v>136</v>
      </c>
      <c r="D10" s="6"/>
      <c r="E10" s="6"/>
      <c r="F10" s="6"/>
      <c r="G10" s="6"/>
    </row>
    <row r="11" spans="1:7">
      <c r="A11" s="7" t="s">
        <v>109</v>
      </c>
      <c r="B11" s="6" t="s">
        <v>110</v>
      </c>
      <c r="C11" s="6" t="s">
        <v>111</v>
      </c>
      <c r="D11" s="6"/>
      <c r="E11" s="6"/>
      <c r="F11" s="6"/>
      <c r="G11" s="6"/>
    </row>
    <row r="12" spans="1:7">
      <c r="A12" s="7" t="s">
        <v>113</v>
      </c>
      <c r="B12" s="6" t="s">
        <v>114</v>
      </c>
      <c r="C12" s="6" t="s">
        <v>115</v>
      </c>
      <c r="D12" s="6"/>
      <c r="E12" s="6"/>
      <c r="F12" s="6"/>
      <c r="G12" s="6"/>
    </row>
    <row r="13" spans="1:7">
      <c r="A13" s="8" t="s">
        <v>92</v>
      </c>
      <c r="B13" s="6" t="s">
        <v>93</v>
      </c>
      <c r="C13" s="6" t="s">
        <v>94</v>
      </c>
      <c r="D13" s="6"/>
      <c r="E13" s="6"/>
      <c r="F13" s="6"/>
      <c r="G13" s="6"/>
    </row>
    <row r="14" spans="1:7">
      <c r="A14" s="7" t="s">
        <v>82</v>
      </c>
      <c r="B14" s="6" t="s">
        <v>83</v>
      </c>
      <c r="C14" s="6" t="s">
        <v>84</v>
      </c>
      <c r="D14" s="6"/>
      <c r="E14" s="6"/>
      <c r="F14" s="6"/>
      <c r="G14" s="6"/>
    </row>
    <row r="15" spans="1:7">
      <c r="A15" s="7" t="s">
        <v>119</v>
      </c>
      <c r="B15" s="6" t="s">
        <v>120</v>
      </c>
      <c r="C15" s="6" t="s">
        <v>121</v>
      </c>
      <c r="D15" s="6"/>
      <c r="E15" s="6"/>
      <c r="F15" s="6"/>
      <c r="G15" s="6"/>
    </row>
    <row r="16" spans="1:7">
      <c r="A16" s="8" t="s">
        <v>126</v>
      </c>
      <c r="B16" s="6" t="s">
        <v>127</v>
      </c>
      <c r="C16" s="6" t="s">
        <v>128</v>
      </c>
      <c r="D16" s="6"/>
      <c r="E16" s="6"/>
      <c r="F16" s="6"/>
      <c r="G16" s="6"/>
    </row>
    <row r="17" spans="1:7">
      <c r="A17" s="7" t="s">
        <v>22</v>
      </c>
      <c r="B17" s="6" t="s">
        <v>23</v>
      </c>
      <c r="C17" s="6" t="s">
        <v>24</v>
      </c>
      <c r="D17" s="6">
        <v>6.045</v>
      </c>
      <c r="E17" s="6">
        <v>109.64</v>
      </c>
      <c r="F17" s="6">
        <v>0.141</v>
      </c>
      <c r="G17" s="6">
        <v>0.551</v>
      </c>
    </row>
    <row r="27" spans="5:5">
      <c r="E27" s="9"/>
    </row>
    <row r="28" spans="5:5">
      <c r="E28" s="9"/>
    </row>
    <row r="29" spans="5:5">
      <c r="E29" s="9"/>
    </row>
    <row r="30" spans="5:5">
      <c r="E30" s="9"/>
    </row>
    <row r="31" spans="5:5">
      <c r="E31" s="10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8"/>
  <sheetViews>
    <sheetView topLeftCell="L1" workbookViewId="0">
      <selection activeCell="A1" sqref="$A1:$XFD1"/>
    </sheetView>
  </sheetViews>
  <sheetFormatPr defaultColWidth="9.14285714285714" defaultRowHeight="15"/>
  <cols>
    <col min="1" max="1" width="14" customWidth="1"/>
    <col min="2" max="2" width="16.8571428571429" customWidth="1"/>
    <col min="3" max="3" width="17" customWidth="1"/>
    <col min="4" max="4" width="19.2857142857143" customWidth="1"/>
    <col min="5" max="5" width="22.5714285714286" customWidth="1"/>
    <col min="6" max="6" width="14.8571428571429" customWidth="1"/>
    <col min="7" max="7" width="31" customWidth="1"/>
    <col min="8" max="8" width="9.42857142857143" customWidth="1"/>
    <col min="9" max="9" width="11.5714285714286" customWidth="1"/>
    <col min="10" max="10" width="12.4285714285714" customWidth="1"/>
    <col min="11" max="11" width="5.57142857142857" customWidth="1"/>
    <col min="12" max="12" width="16.1428571428571" customWidth="1"/>
    <col min="13" max="15" width="10.5714285714286" customWidth="1"/>
    <col min="16" max="16" width="9.57142857142857" customWidth="1"/>
    <col min="17" max="17" width="10.2857142857143" customWidth="1"/>
    <col min="18" max="18" width="5.71428571428571" customWidth="1"/>
    <col min="19" max="19" width="6.42857142857143" customWidth="1"/>
    <col min="20" max="20" width="6.71428571428571" customWidth="1"/>
    <col min="21" max="22" width="5.57142857142857" customWidth="1"/>
    <col min="23" max="23" width="6.85714285714286" customWidth="1"/>
    <col min="24" max="25" width="7.57142857142857" customWidth="1"/>
    <col min="26" max="30" width="6.57142857142857" customWidth="1"/>
    <col min="31" max="31" width="12.1428571428571" customWidth="1"/>
    <col min="32" max="32" width="11.2857142857143" customWidth="1"/>
    <col min="33" max="33" width="9.28571428571429" customWidth="1"/>
    <col min="34" max="34" width="9.85714285714286" customWidth="1"/>
  </cols>
  <sheetData>
    <row r="1" spans="1:36">
      <c r="A1" s="1" t="s">
        <v>1</v>
      </c>
      <c r="B1" s="1" t="s">
        <v>171</v>
      </c>
      <c r="C1" s="1" t="s">
        <v>2</v>
      </c>
      <c r="D1" s="1" t="s">
        <v>172</v>
      </c>
      <c r="E1" s="1" t="s">
        <v>173</v>
      </c>
      <c r="F1" s="1" t="s">
        <v>174</v>
      </c>
      <c r="G1" s="1" t="s">
        <v>175</v>
      </c>
      <c r="H1" s="2" t="s">
        <v>176</v>
      </c>
      <c r="I1" s="2" t="s">
        <v>177</v>
      </c>
      <c r="J1" s="2" t="s">
        <v>178</v>
      </c>
      <c r="K1" s="2" t="s">
        <v>179</v>
      </c>
      <c r="L1" s="2" t="s">
        <v>180</v>
      </c>
      <c r="M1" s="2" t="s">
        <v>181</v>
      </c>
      <c r="N1" s="2" t="s">
        <v>14</v>
      </c>
      <c r="O1" s="2" t="s">
        <v>215</v>
      </c>
      <c r="P1" s="2" t="s">
        <v>182</v>
      </c>
      <c r="Q1" s="2" t="s">
        <v>183</v>
      </c>
      <c r="R1" s="2" t="s">
        <v>184</v>
      </c>
      <c r="S1" s="2" t="s">
        <v>185</v>
      </c>
      <c r="T1" s="2" t="s">
        <v>186</v>
      </c>
      <c r="U1" s="2" t="s">
        <v>187</v>
      </c>
      <c r="V1" s="2" t="s">
        <v>5</v>
      </c>
      <c r="W1" s="2" t="s">
        <v>188</v>
      </c>
      <c r="X1" s="2" t="s">
        <v>189</v>
      </c>
      <c r="Y1" s="2" t="s">
        <v>6</v>
      </c>
      <c r="Z1" s="2" t="s">
        <v>190</v>
      </c>
      <c r="AA1" s="2" t="s">
        <v>191</v>
      </c>
      <c r="AB1" s="2" t="s">
        <v>7</v>
      </c>
      <c r="AC1" s="2" t="s">
        <v>216</v>
      </c>
      <c r="AD1" s="2" t="s">
        <v>217</v>
      </c>
      <c r="AE1" s="2" t="s">
        <v>192</v>
      </c>
      <c r="AF1" s="2" t="s">
        <v>193</v>
      </c>
      <c r="AG1" s="2" t="s">
        <v>194</v>
      </c>
      <c r="AH1" s="5" t="s">
        <v>195</v>
      </c>
      <c r="AI1" t="s">
        <v>272</v>
      </c>
      <c r="AJ1" t="s">
        <v>273</v>
      </c>
    </row>
    <row r="2" spans="1:34">
      <c r="A2" s="3" t="s">
        <v>67</v>
      </c>
      <c r="B2" s="3" t="s">
        <v>66</v>
      </c>
      <c r="C2" s="3" t="s">
        <v>68</v>
      </c>
      <c r="D2" s="3" t="s">
        <v>210</v>
      </c>
      <c r="E2" s="3" t="s">
        <v>71</v>
      </c>
      <c r="F2" s="3" t="s">
        <v>196</v>
      </c>
      <c r="G2" s="3" t="s">
        <v>198</v>
      </c>
      <c r="H2" s="3">
        <v>6</v>
      </c>
      <c r="I2" s="3">
        <v>6</v>
      </c>
      <c r="J2" s="3">
        <v>6</v>
      </c>
      <c r="K2" s="3">
        <v>1000</v>
      </c>
      <c r="L2" s="3">
        <v>0.5</v>
      </c>
      <c r="M2" s="2"/>
      <c r="N2" s="2"/>
      <c r="O2" s="2"/>
      <c r="P2" s="4">
        <v>10.09</v>
      </c>
      <c r="Q2" s="4"/>
      <c r="R2" s="3">
        <v>1</v>
      </c>
      <c r="S2" s="3">
        <v>1</v>
      </c>
      <c r="T2" s="3">
        <v>72.46</v>
      </c>
      <c r="U2" s="3">
        <v>0.22</v>
      </c>
      <c r="V2" s="3"/>
      <c r="W2" s="3">
        <v>23.88</v>
      </c>
      <c r="X2" s="3">
        <v>23.88</v>
      </c>
      <c r="Y2" s="3"/>
      <c r="Z2" s="3">
        <v>0.298</v>
      </c>
      <c r="AA2" s="3">
        <v>0.298</v>
      </c>
      <c r="AB2" s="3">
        <v>-1.577</v>
      </c>
      <c r="AC2" s="3"/>
      <c r="AD2" s="3"/>
      <c r="AE2" s="3">
        <v>2</v>
      </c>
      <c r="AF2" s="3">
        <v>2</v>
      </c>
      <c r="AG2" s="3"/>
      <c r="AH2" s="3">
        <v>1</v>
      </c>
    </row>
    <row r="3" spans="13:17">
      <c r="M3" s="3"/>
      <c r="N3" s="3"/>
      <c r="O3" s="3"/>
      <c r="P3" s="4">
        <v>12.79</v>
      </c>
      <c r="Q3" s="4">
        <v>12.79</v>
      </c>
    </row>
    <row r="4" spans="1:3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>
        <v>15.84</v>
      </c>
      <c r="Q4" s="4">
        <v>15.84</v>
      </c>
      <c r="R4" s="3">
        <v>1</v>
      </c>
      <c r="S4" s="3">
        <v>1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>
        <v>1</v>
      </c>
    </row>
    <row r="5" spans="1:34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>
        <v>17.61</v>
      </c>
      <c r="Q5" s="4">
        <v>17.61</v>
      </c>
      <c r="R5" s="3">
        <v>1</v>
      </c>
      <c r="S5" s="3">
        <v>1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>
        <v>1</v>
      </c>
    </row>
    <row r="6" spans="1:3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4">
        <v>19.2</v>
      </c>
      <c r="Q6" s="4">
        <v>19.2</v>
      </c>
      <c r="R6" s="3">
        <v>1</v>
      </c>
      <c r="S6" s="3">
        <v>1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>
        <v>1</v>
      </c>
    </row>
    <row r="7" spans="1:34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4">
        <v>20.61</v>
      </c>
      <c r="Q7" s="4">
        <v>20.61</v>
      </c>
      <c r="R7" s="3">
        <v>1</v>
      </c>
      <c r="S7" s="3">
        <v>1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>
        <v>1</v>
      </c>
    </row>
    <row r="8" spans="1:36">
      <c r="A8" s="3" t="s">
        <v>67</v>
      </c>
      <c r="B8" s="3" t="s">
        <v>66</v>
      </c>
      <c r="C8" s="3" t="s">
        <v>68</v>
      </c>
      <c r="D8" s="3" t="s">
        <v>274</v>
      </c>
      <c r="E8" s="3" t="s">
        <v>71</v>
      </c>
      <c r="F8" s="3" t="s">
        <v>196</v>
      </c>
      <c r="G8" s="3" t="s">
        <v>198</v>
      </c>
      <c r="H8">
        <v>5</v>
      </c>
      <c r="I8">
        <v>5</v>
      </c>
      <c r="J8">
        <v>5</v>
      </c>
      <c r="K8">
        <v>1000</v>
      </c>
      <c r="L8">
        <v>0.5</v>
      </c>
      <c r="N8">
        <v>0</v>
      </c>
      <c r="O8">
        <v>8.748</v>
      </c>
      <c r="R8">
        <v>1</v>
      </c>
      <c r="S8">
        <v>1</v>
      </c>
      <c r="V8">
        <v>22.39</v>
      </c>
      <c r="Y8">
        <v>0.38</v>
      </c>
      <c r="AB8">
        <v>-0.53</v>
      </c>
      <c r="AH8">
        <v>2</v>
      </c>
      <c r="AI8" t="s">
        <v>275</v>
      </c>
      <c r="AJ8" t="s">
        <v>276</v>
      </c>
    </row>
    <row r="9" spans="14:34">
      <c r="N9">
        <v>1</v>
      </c>
      <c r="O9">
        <v>11.85</v>
      </c>
      <c r="R9">
        <v>1</v>
      </c>
      <c r="S9">
        <v>1</v>
      </c>
      <c r="AH9">
        <v>2</v>
      </c>
    </row>
    <row r="10" spans="14:34">
      <c r="N10">
        <v>2</v>
      </c>
      <c r="O10">
        <v>15.11</v>
      </c>
      <c r="R10">
        <v>1</v>
      </c>
      <c r="S10">
        <v>1</v>
      </c>
      <c r="AH10">
        <v>2</v>
      </c>
    </row>
    <row r="11" spans="14:34">
      <c r="N11">
        <v>3</v>
      </c>
      <c r="O11">
        <v>17.91</v>
      </c>
      <c r="R11">
        <v>1</v>
      </c>
      <c r="S11">
        <v>1</v>
      </c>
      <c r="AH11">
        <v>2</v>
      </c>
    </row>
    <row r="12" spans="14:34">
      <c r="N12">
        <v>4</v>
      </c>
      <c r="O12">
        <v>19.3</v>
      </c>
      <c r="R12">
        <v>1</v>
      </c>
      <c r="S12">
        <v>1</v>
      </c>
      <c r="AH12">
        <v>2</v>
      </c>
    </row>
    <row r="13" spans="14:34">
      <c r="N13">
        <v>5</v>
      </c>
      <c r="O13">
        <v>19.91</v>
      </c>
      <c r="R13">
        <v>1</v>
      </c>
      <c r="S13">
        <v>1</v>
      </c>
      <c r="AH13">
        <v>2</v>
      </c>
    </row>
    <row r="14" spans="1:36">
      <c r="A14" s="3" t="s">
        <v>67</v>
      </c>
      <c r="B14" s="3" t="s">
        <v>66</v>
      </c>
      <c r="C14" s="3" t="s">
        <v>68</v>
      </c>
      <c r="D14" s="3" t="s">
        <v>277</v>
      </c>
      <c r="E14" s="3" t="s">
        <v>71</v>
      </c>
      <c r="F14" s="3" t="s">
        <v>196</v>
      </c>
      <c r="G14" s="3" t="s">
        <v>198</v>
      </c>
      <c r="H14">
        <v>4</v>
      </c>
      <c r="I14">
        <v>4</v>
      </c>
      <c r="J14">
        <v>4</v>
      </c>
      <c r="K14">
        <v>1000</v>
      </c>
      <c r="L14">
        <v>0.5</v>
      </c>
      <c r="N14">
        <v>0</v>
      </c>
      <c r="R14">
        <v>1</v>
      </c>
      <c r="S14">
        <v>1</v>
      </c>
      <c r="V14">
        <v>33.55</v>
      </c>
      <c r="Y14">
        <v>0.111</v>
      </c>
      <c r="AB14">
        <v>-3.17</v>
      </c>
      <c r="AE14">
        <v>2</v>
      </c>
      <c r="AF14">
        <v>2</v>
      </c>
      <c r="AH14">
        <v>3</v>
      </c>
      <c r="AI14" t="s">
        <v>275</v>
      </c>
      <c r="AJ14" t="s">
        <v>278</v>
      </c>
    </row>
    <row r="15" spans="14:34">
      <c r="N15">
        <v>1</v>
      </c>
      <c r="O15">
        <v>12.28</v>
      </c>
      <c r="R15">
        <v>1</v>
      </c>
      <c r="S15">
        <v>1</v>
      </c>
      <c r="AH15">
        <v>3</v>
      </c>
    </row>
    <row r="16" spans="14:34">
      <c r="N16">
        <v>2</v>
      </c>
      <c r="O16">
        <v>14.6</v>
      </c>
      <c r="R16">
        <v>1</v>
      </c>
      <c r="S16">
        <v>1</v>
      </c>
      <c r="AH16">
        <v>3</v>
      </c>
    </row>
    <row r="17" spans="14:34">
      <c r="N17">
        <v>3</v>
      </c>
      <c r="O17">
        <v>16.37</v>
      </c>
      <c r="R17">
        <v>1</v>
      </c>
      <c r="S17">
        <v>1</v>
      </c>
      <c r="AH17">
        <v>3</v>
      </c>
    </row>
    <row r="18" spans="14:34">
      <c r="N18">
        <v>4</v>
      </c>
      <c r="O18">
        <v>18.55</v>
      </c>
      <c r="R18">
        <v>1</v>
      </c>
      <c r="S18">
        <v>1</v>
      </c>
      <c r="AH18">
        <v>3</v>
      </c>
    </row>
    <row r="19" spans="1:36">
      <c r="A19" s="3" t="s">
        <v>67</v>
      </c>
      <c r="B19" s="3" t="s">
        <v>66</v>
      </c>
      <c r="C19" s="3" t="s">
        <v>68</v>
      </c>
      <c r="D19" s="3" t="s">
        <v>279</v>
      </c>
      <c r="E19" s="3" t="s">
        <v>71</v>
      </c>
      <c r="F19" s="3" t="s">
        <v>196</v>
      </c>
      <c r="G19" s="3" t="s">
        <v>198</v>
      </c>
      <c r="H19">
        <v>11</v>
      </c>
      <c r="I19">
        <v>11</v>
      </c>
      <c r="J19">
        <v>11</v>
      </c>
      <c r="K19">
        <v>1000</v>
      </c>
      <c r="L19">
        <v>0.5</v>
      </c>
      <c r="N19">
        <v>2</v>
      </c>
      <c r="O19">
        <v>13.83</v>
      </c>
      <c r="R19">
        <v>1</v>
      </c>
      <c r="S19">
        <v>1</v>
      </c>
      <c r="AH19">
        <v>4</v>
      </c>
      <c r="AI19" t="s">
        <v>280</v>
      </c>
      <c r="AJ19" t="s">
        <v>281</v>
      </c>
    </row>
    <row r="20" spans="14:34">
      <c r="N20">
        <v>3</v>
      </c>
      <c r="O20">
        <v>16.34</v>
      </c>
      <c r="R20">
        <v>1</v>
      </c>
      <c r="S20">
        <v>1</v>
      </c>
      <c r="V20">
        <v>27.84</v>
      </c>
      <c r="Y20">
        <v>0.17</v>
      </c>
      <c r="AB20">
        <v>-1.87</v>
      </c>
      <c r="AH20">
        <v>4</v>
      </c>
    </row>
    <row r="21" spans="14:34">
      <c r="N21">
        <v>4</v>
      </c>
      <c r="O21">
        <v>18</v>
      </c>
      <c r="R21">
        <v>1</v>
      </c>
      <c r="S21">
        <v>1</v>
      </c>
      <c r="AH21">
        <v>4</v>
      </c>
    </row>
    <row r="22" spans="14:34">
      <c r="N22">
        <v>5</v>
      </c>
      <c r="O22">
        <v>19.28</v>
      </c>
      <c r="R22">
        <v>1</v>
      </c>
      <c r="S22">
        <v>1</v>
      </c>
      <c r="AH22">
        <v>4</v>
      </c>
    </row>
    <row r="23" spans="14:34">
      <c r="N23">
        <v>6</v>
      </c>
      <c r="O23">
        <v>20.47</v>
      </c>
      <c r="R23">
        <v>1</v>
      </c>
      <c r="S23">
        <v>1</v>
      </c>
      <c r="AH23">
        <v>4</v>
      </c>
    </row>
    <row r="24" spans="14:34">
      <c r="N24">
        <v>7</v>
      </c>
      <c r="O24">
        <v>21.56</v>
      </c>
      <c r="R24">
        <v>1</v>
      </c>
      <c r="S24">
        <v>1</v>
      </c>
      <c r="AH24">
        <v>4</v>
      </c>
    </row>
    <row r="25" spans="14:34">
      <c r="N25">
        <v>8</v>
      </c>
      <c r="O25">
        <v>22.61</v>
      </c>
      <c r="R25">
        <v>1</v>
      </c>
      <c r="S25">
        <v>1</v>
      </c>
      <c r="AH25">
        <v>4</v>
      </c>
    </row>
    <row r="26" spans="14:34">
      <c r="N26">
        <v>9</v>
      </c>
      <c r="O26">
        <v>24.09</v>
      </c>
      <c r="R26">
        <v>1</v>
      </c>
      <c r="S26">
        <v>1</v>
      </c>
      <c r="AH26">
        <v>4</v>
      </c>
    </row>
    <row r="27" spans="14:34">
      <c r="N27">
        <v>10</v>
      </c>
      <c r="O27">
        <v>24.5</v>
      </c>
      <c r="R27">
        <v>1</v>
      </c>
      <c r="S27">
        <v>1</v>
      </c>
      <c r="AH27">
        <v>4</v>
      </c>
    </row>
    <row r="28" spans="14:34">
      <c r="N28">
        <v>11</v>
      </c>
      <c r="O28">
        <v>24.83</v>
      </c>
      <c r="R28">
        <v>1</v>
      </c>
      <c r="S28">
        <v>1</v>
      </c>
      <c r="AH28">
        <v>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0"/>
  <sheetViews>
    <sheetView zoomScale="85" zoomScaleNormal="85" topLeftCell="B1" workbookViewId="0">
      <pane ySplit="1" topLeftCell="A2" activePane="bottomLeft" state="frozen"/>
      <selection/>
      <selection pane="bottomLeft" activeCell="E14" sqref="E14"/>
    </sheetView>
  </sheetViews>
  <sheetFormatPr defaultColWidth="9.14285714285714" defaultRowHeight="15"/>
  <cols>
    <col min="1" max="1" width="14" style="3" customWidth="1"/>
    <col min="2" max="2" width="25.8571428571429" style="3" customWidth="1"/>
    <col min="3" max="3" width="23.7142857142857" style="3" customWidth="1"/>
    <col min="4" max="4" width="31" style="3" customWidth="1"/>
    <col min="5" max="5" width="29.4285714285714" style="3" customWidth="1"/>
    <col min="6" max="6" width="14.8571428571429" style="3" customWidth="1"/>
    <col min="7" max="7" width="31" style="3" customWidth="1"/>
    <col min="8" max="8" width="9.42857142857143" style="3" customWidth="1"/>
    <col min="9" max="9" width="11.5714285714286" style="3" customWidth="1"/>
    <col min="10" max="10" width="12.4285714285714" style="3" customWidth="1"/>
    <col min="11" max="11" width="5.57142857142857" style="3" customWidth="1"/>
    <col min="12" max="12" width="16.1428571428571" style="3" customWidth="1"/>
    <col min="13" max="13" width="10.5714285714286" style="3" customWidth="1"/>
    <col min="14" max="14" width="9.57142857142857" style="3" customWidth="1"/>
    <col min="15" max="15" width="10.2857142857143" style="3" customWidth="1"/>
    <col min="16" max="16" width="5.71428571428571" style="3" customWidth="1"/>
    <col min="17" max="17" width="6.42857142857143" style="3" customWidth="1"/>
    <col min="18" max="18" width="6.71428571428571" style="3" customWidth="1"/>
    <col min="19" max="19" width="5.57142857142857" style="3" customWidth="1"/>
    <col min="20" max="20" width="6.85714285714286" style="3" customWidth="1"/>
    <col min="21" max="21" width="7.57142857142857" style="3" customWidth="1"/>
    <col min="22" max="23" width="6.57142857142857" style="3" customWidth="1"/>
    <col min="24" max="24" width="12.1428571428571" style="3" customWidth="1"/>
    <col min="25" max="25" width="11.2857142857143" style="3" customWidth="1"/>
    <col min="26" max="26" width="9.28571428571429" style="3" customWidth="1"/>
    <col min="27" max="16384" width="9.14285714285714" style="3"/>
  </cols>
  <sheetData>
    <row r="1" s="95" customFormat="1" spans="1:27">
      <c r="A1" s="96" t="s">
        <v>1</v>
      </c>
      <c r="B1" s="96" t="s">
        <v>171</v>
      </c>
      <c r="C1" s="96" t="s">
        <v>2</v>
      </c>
      <c r="D1" s="96" t="s">
        <v>172</v>
      </c>
      <c r="E1" s="96" t="s">
        <v>173</v>
      </c>
      <c r="F1" s="96" t="s">
        <v>174</v>
      </c>
      <c r="G1" s="96" t="s">
        <v>175</v>
      </c>
      <c r="H1" s="97" t="s">
        <v>176</v>
      </c>
      <c r="I1" s="97" t="s">
        <v>177</v>
      </c>
      <c r="J1" s="97" t="s">
        <v>178</v>
      </c>
      <c r="K1" s="97" t="s">
        <v>179</v>
      </c>
      <c r="L1" s="97" t="s">
        <v>180</v>
      </c>
      <c r="M1" s="97" t="s">
        <v>181</v>
      </c>
      <c r="N1" s="97" t="s">
        <v>182</v>
      </c>
      <c r="O1" s="97" t="s">
        <v>183</v>
      </c>
      <c r="P1" s="97" t="s">
        <v>184</v>
      </c>
      <c r="Q1" s="97" t="s">
        <v>185</v>
      </c>
      <c r="R1" s="97" t="s">
        <v>186</v>
      </c>
      <c r="S1" s="97" t="s">
        <v>187</v>
      </c>
      <c r="T1" s="97" t="s">
        <v>188</v>
      </c>
      <c r="U1" s="97" t="s">
        <v>189</v>
      </c>
      <c r="V1" s="97" t="s">
        <v>190</v>
      </c>
      <c r="W1" s="97" t="s">
        <v>191</v>
      </c>
      <c r="X1" s="97" t="s">
        <v>192</v>
      </c>
      <c r="Y1" s="97" t="s">
        <v>193</v>
      </c>
      <c r="Z1" s="97" t="s">
        <v>194</v>
      </c>
      <c r="AA1" s="95" t="s">
        <v>195</v>
      </c>
    </row>
    <row r="2" spans="1:28">
      <c r="A2" s="9" t="s">
        <v>147</v>
      </c>
      <c r="B2" s="9" t="s">
        <v>146</v>
      </c>
      <c r="C2" s="9" t="s">
        <v>148</v>
      </c>
      <c r="D2" s="9"/>
      <c r="E2" s="9"/>
      <c r="F2" s="3" t="s">
        <v>196</v>
      </c>
      <c r="G2" s="3" t="s">
        <v>197</v>
      </c>
      <c r="H2" s="9">
        <v>10</v>
      </c>
      <c r="I2" s="9">
        <v>10</v>
      </c>
      <c r="J2" s="9">
        <v>10</v>
      </c>
      <c r="K2" s="9">
        <v>1000</v>
      </c>
      <c r="L2" s="9">
        <v>0.5</v>
      </c>
      <c r="M2" s="9"/>
      <c r="N2" s="98">
        <v>17.1</v>
      </c>
      <c r="O2" s="98">
        <v>17.1</v>
      </c>
      <c r="P2" s="9">
        <v>1</v>
      </c>
      <c r="Q2" s="9">
        <v>1</v>
      </c>
      <c r="R2" s="3">
        <v>40.269</v>
      </c>
      <c r="S2" s="3">
        <v>2.0483</v>
      </c>
      <c r="T2" s="9">
        <v>52.3</v>
      </c>
      <c r="U2" s="9">
        <v>52.7</v>
      </c>
      <c r="V2" s="9">
        <v>0.203</v>
      </c>
      <c r="W2" s="9">
        <v>0.187</v>
      </c>
      <c r="X2" s="9">
        <v>2</v>
      </c>
      <c r="Y2" s="9">
        <v>2</v>
      </c>
      <c r="Z2" s="9"/>
      <c r="AA2" s="9">
        <v>1</v>
      </c>
      <c r="AB2" s="9"/>
    </row>
    <row r="3" spans="1:28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8">
        <v>25.3</v>
      </c>
      <c r="O3" s="98">
        <v>25.3</v>
      </c>
      <c r="P3" s="9">
        <v>1</v>
      </c>
      <c r="Q3" s="9">
        <v>1</v>
      </c>
      <c r="R3" s="9"/>
      <c r="S3" s="9"/>
      <c r="T3" s="9"/>
      <c r="U3" s="9"/>
      <c r="V3" s="9"/>
      <c r="W3" s="9"/>
      <c r="X3" s="9"/>
      <c r="Y3" s="9"/>
      <c r="Z3" s="9"/>
      <c r="AA3" s="9">
        <v>1</v>
      </c>
      <c r="AB3" s="9"/>
    </row>
    <row r="4" spans="1:28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8">
        <v>31</v>
      </c>
      <c r="O4" s="98">
        <v>31</v>
      </c>
      <c r="P4" s="9">
        <v>1</v>
      </c>
      <c r="Q4" s="9">
        <v>1</v>
      </c>
      <c r="R4" s="9"/>
      <c r="S4" s="9"/>
      <c r="T4" s="9"/>
      <c r="U4" s="9"/>
      <c r="V4" s="9"/>
      <c r="W4" s="9"/>
      <c r="X4" s="9"/>
      <c r="Y4" s="9"/>
      <c r="Z4" s="9"/>
      <c r="AA4" s="9">
        <v>1</v>
      </c>
      <c r="AB4" s="9"/>
    </row>
    <row r="5" spans="1:28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8">
        <v>34.6</v>
      </c>
      <c r="O5" s="98">
        <v>34.6</v>
      </c>
      <c r="P5" s="9">
        <v>1</v>
      </c>
      <c r="Q5" s="9">
        <v>1</v>
      </c>
      <c r="R5" s="9"/>
      <c r="S5" s="9"/>
      <c r="T5" s="9"/>
      <c r="U5" s="9"/>
      <c r="V5" s="9"/>
      <c r="W5" s="9"/>
      <c r="X5" s="9"/>
      <c r="Y5" s="9"/>
      <c r="Z5" s="9"/>
      <c r="AA5" s="9">
        <v>1</v>
      </c>
      <c r="AB5" s="9"/>
    </row>
    <row r="6" spans="1:28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8">
        <v>37.5</v>
      </c>
      <c r="O6" s="98">
        <v>37.5</v>
      </c>
      <c r="P6" s="9">
        <v>1</v>
      </c>
      <c r="Q6" s="9">
        <v>1</v>
      </c>
      <c r="R6" s="9"/>
      <c r="S6" s="9"/>
      <c r="T6" s="9"/>
      <c r="U6" s="9"/>
      <c r="V6" s="9"/>
      <c r="W6" s="9"/>
      <c r="X6" s="9"/>
      <c r="Y6" s="9"/>
      <c r="Z6" s="9"/>
      <c r="AA6" s="9">
        <v>1</v>
      </c>
      <c r="AB6" s="9"/>
    </row>
    <row r="7" spans="1:28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8">
        <v>39.1</v>
      </c>
      <c r="O7" s="98">
        <v>39.1</v>
      </c>
      <c r="P7" s="9">
        <v>1</v>
      </c>
      <c r="Q7" s="9">
        <v>1</v>
      </c>
      <c r="R7" s="9"/>
      <c r="S7" s="9"/>
      <c r="T7" s="9"/>
      <c r="U7" s="9"/>
      <c r="V7" s="9"/>
      <c r="W7" s="9"/>
      <c r="X7" s="9"/>
      <c r="Y7" s="9"/>
      <c r="Z7" s="9"/>
      <c r="AA7" s="9">
        <v>1</v>
      </c>
      <c r="AB7" s="9"/>
    </row>
    <row r="8" spans="1:2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8">
        <v>43.5</v>
      </c>
      <c r="O8" s="98">
        <v>43.5</v>
      </c>
      <c r="P8" s="9">
        <v>1</v>
      </c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>
        <v>1</v>
      </c>
      <c r="AB8" s="9"/>
    </row>
    <row r="9" spans="1:28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8">
        <v>45.6</v>
      </c>
      <c r="O9" s="98">
        <v>45.6</v>
      </c>
      <c r="P9" s="9">
        <v>1</v>
      </c>
      <c r="Q9" s="9">
        <v>1</v>
      </c>
      <c r="R9" s="9"/>
      <c r="S9" s="9"/>
      <c r="T9" s="9"/>
      <c r="U9" s="9"/>
      <c r="V9" s="9"/>
      <c r="W9" s="9"/>
      <c r="X9" s="9"/>
      <c r="Y9" s="9"/>
      <c r="Z9" s="9"/>
      <c r="AA9" s="9">
        <v>1</v>
      </c>
      <c r="AB9" s="9"/>
    </row>
    <row r="10" spans="1:28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8">
        <v>48.4</v>
      </c>
      <c r="O10" s="98">
        <v>48.4</v>
      </c>
      <c r="P10" s="9">
        <v>1</v>
      </c>
      <c r="Q10" s="9">
        <v>1</v>
      </c>
      <c r="R10" s="9"/>
      <c r="S10" s="9"/>
      <c r="T10" s="9"/>
      <c r="U10" s="9"/>
      <c r="V10" s="9"/>
      <c r="W10" s="9"/>
      <c r="X10" s="9"/>
      <c r="Y10" s="9"/>
      <c r="Z10" s="9"/>
      <c r="AA10" s="9">
        <v>1</v>
      </c>
      <c r="AB10" s="9"/>
    </row>
    <row r="11" spans="1:28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8">
        <v>49.8</v>
      </c>
      <c r="O11" s="98">
        <v>49.8</v>
      </c>
      <c r="P11" s="9">
        <v>1</v>
      </c>
      <c r="Q11" s="9">
        <v>1</v>
      </c>
      <c r="R11" s="9"/>
      <c r="S11" s="9"/>
      <c r="T11" s="9"/>
      <c r="U11" s="9"/>
      <c r="V11" s="9"/>
      <c r="W11" s="9"/>
      <c r="X11" s="9"/>
      <c r="Y11" s="9"/>
      <c r="Z11" s="9"/>
      <c r="AA11" s="9">
        <v>1</v>
      </c>
      <c r="AB11" s="9"/>
    </row>
    <row r="12" spans="1:28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8">
        <v>50.9</v>
      </c>
      <c r="O12" s="98">
        <v>50.9</v>
      </c>
      <c r="P12" s="9">
        <v>1</v>
      </c>
      <c r="Q12" s="9">
        <v>1</v>
      </c>
      <c r="R12" s="9"/>
      <c r="S12" s="9"/>
      <c r="T12" s="9"/>
      <c r="U12" s="9"/>
      <c r="V12" s="9"/>
      <c r="W12" s="9"/>
      <c r="X12" s="9"/>
      <c r="Y12" s="9"/>
      <c r="Z12" s="9"/>
      <c r="AA12" s="9">
        <v>1</v>
      </c>
      <c r="AB12" s="9"/>
    </row>
    <row r="13" spans="1:28">
      <c r="A13" s="3" t="s">
        <v>56</v>
      </c>
      <c r="B13" s="3" t="s">
        <v>55</v>
      </c>
      <c r="C13" s="3" t="s">
        <v>57</v>
      </c>
      <c r="F13" s="3" t="s">
        <v>196</v>
      </c>
      <c r="G13" s="3" t="s">
        <v>197</v>
      </c>
      <c r="H13" s="9">
        <v>5</v>
      </c>
      <c r="I13" s="9">
        <v>5</v>
      </c>
      <c r="J13" s="9">
        <v>5</v>
      </c>
      <c r="K13" s="9">
        <v>1000</v>
      </c>
      <c r="L13" s="9">
        <v>0.5</v>
      </c>
      <c r="M13" s="9"/>
      <c r="N13" s="9">
        <v>8.48</v>
      </c>
      <c r="O13" s="9">
        <v>9.08</v>
      </c>
      <c r="P13" s="9">
        <v>1</v>
      </c>
      <c r="Q13" s="9">
        <v>1</v>
      </c>
      <c r="R13" s="3">
        <v>6.858</v>
      </c>
      <c r="S13" s="3">
        <v>2.497</v>
      </c>
      <c r="T13" s="3">
        <v>17.21</v>
      </c>
      <c r="U13" s="3">
        <v>16.59</v>
      </c>
      <c r="V13" s="3">
        <v>0.53</v>
      </c>
      <c r="W13" s="3">
        <v>0.65</v>
      </c>
      <c r="X13" s="3">
        <v>1</v>
      </c>
      <c r="Y13" s="3">
        <v>1</v>
      </c>
      <c r="Z13" s="9"/>
      <c r="AA13" s="9">
        <v>1</v>
      </c>
      <c r="AB13" s="9"/>
    </row>
    <row r="14" spans="8:28">
      <c r="H14" s="9"/>
      <c r="I14" s="9"/>
      <c r="J14" s="9"/>
      <c r="K14" s="9"/>
      <c r="L14" s="9"/>
      <c r="M14" s="9"/>
      <c r="N14" s="4">
        <v>12.1</v>
      </c>
      <c r="O14" s="4">
        <v>12.4</v>
      </c>
      <c r="P14" s="9">
        <v>1</v>
      </c>
      <c r="Q14" s="9">
        <v>1</v>
      </c>
      <c r="R14" s="9"/>
      <c r="S14" s="9"/>
      <c r="T14" s="9"/>
      <c r="U14" s="9"/>
      <c r="V14" s="9"/>
      <c r="W14" s="9"/>
      <c r="X14" s="9"/>
      <c r="Y14" s="9"/>
      <c r="Z14" s="9"/>
      <c r="AA14" s="9">
        <v>1</v>
      </c>
      <c r="AB14" s="9"/>
    </row>
    <row r="15" spans="8:28">
      <c r="H15" s="9"/>
      <c r="I15" s="9"/>
      <c r="J15" s="9"/>
      <c r="K15" s="9"/>
      <c r="L15" s="9"/>
      <c r="M15" s="9"/>
      <c r="N15" s="4">
        <v>14.2</v>
      </c>
      <c r="O15" s="4">
        <v>14.3</v>
      </c>
      <c r="P15" s="9">
        <v>1</v>
      </c>
      <c r="Q15" s="9">
        <v>1</v>
      </c>
      <c r="R15" s="9"/>
      <c r="S15" s="9"/>
      <c r="T15" s="9"/>
      <c r="U15" s="9"/>
      <c r="V15" s="9"/>
      <c r="W15" s="9"/>
      <c r="X15" s="9"/>
      <c r="Y15" s="9"/>
      <c r="Z15" s="9"/>
      <c r="AA15" s="9">
        <v>1</v>
      </c>
      <c r="AB15" s="9"/>
    </row>
    <row r="16" spans="8:28">
      <c r="H16" s="9"/>
      <c r="I16" s="9"/>
      <c r="J16" s="9"/>
      <c r="K16" s="9"/>
      <c r="L16" s="9"/>
      <c r="M16" s="9"/>
      <c r="N16" s="4">
        <v>15.4</v>
      </c>
      <c r="O16" s="4">
        <v>15.3</v>
      </c>
      <c r="P16" s="9">
        <v>1</v>
      </c>
      <c r="Q16" s="9">
        <v>1</v>
      </c>
      <c r="R16" s="9"/>
      <c r="S16" s="9"/>
      <c r="T16" s="9"/>
      <c r="U16" s="9"/>
      <c r="V16" s="9"/>
      <c r="W16" s="9"/>
      <c r="X16" s="9"/>
      <c r="Y16" s="9"/>
      <c r="Z16" s="9"/>
      <c r="AA16" s="9">
        <v>1</v>
      </c>
      <c r="AB16" s="9"/>
    </row>
    <row r="17" spans="8:28">
      <c r="H17" s="9"/>
      <c r="I17" s="9"/>
      <c r="J17" s="9"/>
      <c r="K17" s="9"/>
      <c r="L17" s="9"/>
      <c r="M17" s="9"/>
      <c r="N17" s="4">
        <v>16.1</v>
      </c>
      <c r="O17" s="4">
        <v>15.9</v>
      </c>
      <c r="P17" s="9">
        <v>1</v>
      </c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>
        <v>1</v>
      </c>
      <c r="AB17" s="9"/>
    </row>
    <row r="18" spans="8:28">
      <c r="H18" s="9"/>
      <c r="I18" s="9"/>
      <c r="J18" s="9"/>
      <c r="K18" s="9"/>
      <c r="L18" s="9"/>
      <c r="M18" s="9"/>
      <c r="N18" s="4">
        <v>16.6</v>
      </c>
      <c r="O18" s="4">
        <v>16.1</v>
      </c>
      <c r="P18" s="9">
        <v>1</v>
      </c>
      <c r="Q18" s="9">
        <v>1</v>
      </c>
      <c r="R18" s="9"/>
      <c r="S18" s="9"/>
      <c r="T18" s="9"/>
      <c r="U18" s="9"/>
      <c r="V18" s="9"/>
      <c r="W18" s="9"/>
      <c r="X18" s="9"/>
      <c r="Y18" s="9"/>
      <c r="Z18" s="9"/>
      <c r="AA18" s="9">
        <v>1</v>
      </c>
      <c r="AB18" s="9"/>
    </row>
    <row r="19" spans="1:28">
      <c r="A19" s="3" t="s">
        <v>41</v>
      </c>
      <c r="B19" s="3" t="s">
        <v>40</v>
      </c>
      <c r="C19" s="3" t="s">
        <v>42</v>
      </c>
      <c r="F19" s="3" t="s">
        <v>196</v>
      </c>
      <c r="G19" s="3" t="s">
        <v>198</v>
      </c>
      <c r="H19" s="3">
        <v>5</v>
      </c>
      <c r="I19" s="3">
        <v>5</v>
      </c>
      <c r="J19" s="3">
        <v>5</v>
      </c>
      <c r="K19" s="3">
        <v>1000</v>
      </c>
      <c r="L19" s="3">
        <v>0.5</v>
      </c>
      <c r="M19" s="9"/>
      <c r="N19" s="49">
        <v>11</v>
      </c>
      <c r="O19" s="49">
        <v>11</v>
      </c>
      <c r="P19" s="9">
        <v>1</v>
      </c>
      <c r="Q19" s="9">
        <v>1</v>
      </c>
      <c r="R19" s="3">
        <v>78.54</v>
      </c>
      <c r="S19" s="3">
        <v>0.16</v>
      </c>
      <c r="T19" s="3">
        <v>19.76</v>
      </c>
      <c r="U19" s="3">
        <v>19.76</v>
      </c>
      <c r="V19" s="3">
        <v>0.571</v>
      </c>
      <c r="W19" s="3">
        <v>0.571</v>
      </c>
      <c r="X19" s="3">
        <v>1</v>
      </c>
      <c r="Y19" s="3">
        <v>1</v>
      </c>
      <c r="AB19" s="9"/>
    </row>
    <row r="20" spans="8:28">
      <c r="H20" s="9"/>
      <c r="I20" s="9"/>
      <c r="J20" s="9"/>
      <c r="K20" s="9"/>
      <c r="L20" s="9"/>
      <c r="M20" s="9"/>
      <c r="N20" s="4">
        <v>13.5</v>
      </c>
      <c r="O20" s="4">
        <v>13.5</v>
      </c>
      <c r="P20" s="9">
        <v>1</v>
      </c>
      <c r="Q20" s="9">
        <v>1</v>
      </c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8:28">
      <c r="H21" s="9"/>
      <c r="I21" s="9"/>
      <c r="J21" s="9"/>
      <c r="K21" s="9"/>
      <c r="L21" s="9"/>
      <c r="M21" s="9"/>
      <c r="N21" s="4">
        <v>16.5</v>
      </c>
      <c r="O21" s="4">
        <v>16.5</v>
      </c>
      <c r="P21" s="9">
        <v>1</v>
      </c>
      <c r="Q21" s="9">
        <v>1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8:28">
      <c r="H22" s="9"/>
      <c r="I22" s="9"/>
      <c r="J22" s="9"/>
      <c r="K22" s="9"/>
      <c r="L22" s="9"/>
      <c r="M22" s="9"/>
      <c r="N22" s="4">
        <v>18</v>
      </c>
      <c r="O22" s="4">
        <v>18</v>
      </c>
      <c r="P22" s="9">
        <v>1</v>
      </c>
      <c r="Q22" s="9">
        <v>1</v>
      </c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8:28">
      <c r="H23" s="9"/>
      <c r="I23" s="9"/>
      <c r="J23" s="9"/>
      <c r="K23" s="9"/>
      <c r="L23" s="9"/>
      <c r="M23" s="9"/>
      <c r="N23" s="4">
        <v>18.5</v>
      </c>
      <c r="O23" s="4">
        <v>18.5</v>
      </c>
      <c r="P23" s="9">
        <v>1</v>
      </c>
      <c r="Q23" s="9">
        <v>1</v>
      </c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ht="15.75" spans="1:28">
      <c r="A24" s="3" t="s">
        <v>46</v>
      </c>
      <c r="B24" s="3" t="s">
        <v>45</v>
      </c>
      <c r="C24" s="3" t="s">
        <v>47</v>
      </c>
      <c r="F24" s="3" t="s">
        <v>196</v>
      </c>
      <c r="G24" s="3" t="s">
        <v>197</v>
      </c>
      <c r="H24" s="9"/>
      <c r="I24" s="9"/>
      <c r="J24" s="9"/>
      <c r="K24" s="9"/>
      <c r="L24" s="9"/>
      <c r="M24" s="9"/>
      <c r="N24" s="65">
        <v>19</v>
      </c>
      <c r="O24" s="65">
        <v>19</v>
      </c>
      <c r="P24" s="9">
        <v>1</v>
      </c>
      <c r="Q24" s="9">
        <v>1</v>
      </c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ht="15.75" spans="8:28">
      <c r="H25" s="9"/>
      <c r="I25" s="9"/>
      <c r="J25" s="9"/>
      <c r="K25" s="9"/>
      <c r="L25" s="9"/>
      <c r="M25" s="9"/>
      <c r="N25" s="49">
        <v>16.8</v>
      </c>
      <c r="O25" s="49">
        <v>17</v>
      </c>
      <c r="P25" s="9">
        <v>1</v>
      </c>
      <c r="Q25" s="9">
        <v>1</v>
      </c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8:28">
      <c r="H26" s="9"/>
      <c r="I26" s="9"/>
      <c r="J26" s="9"/>
      <c r="K26" s="9"/>
      <c r="L26" s="9"/>
      <c r="M26" s="9"/>
      <c r="N26" s="4">
        <v>20.9</v>
      </c>
      <c r="O26" s="4">
        <v>21</v>
      </c>
      <c r="P26" s="9">
        <v>1</v>
      </c>
      <c r="Q26" s="9">
        <v>1</v>
      </c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8:28">
      <c r="H27" s="9"/>
      <c r="I27" s="9"/>
      <c r="J27" s="9"/>
      <c r="K27" s="9"/>
      <c r="L27" s="9"/>
      <c r="M27" s="9"/>
      <c r="N27" s="4">
        <v>28.4</v>
      </c>
      <c r="O27" s="4">
        <v>29.5</v>
      </c>
      <c r="P27" s="9">
        <v>1</v>
      </c>
      <c r="Q27" s="9">
        <v>1</v>
      </c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8:28">
      <c r="H28" s="9"/>
      <c r="I28" s="9"/>
      <c r="J28" s="9"/>
      <c r="K28" s="9"/>
      <c r="L28" s="9"/>
      <c r="M28" s="9"/>
      <c r="N28" s="4">
        <v>37</v>
      </c>
      <c r="O28" s="4">
        <v>36.4</v>
      </c>
      <c r="P28" s="9">
        <v>1</v>
      </c>
      <c r="Q28" s="9">
        <v>1</v>
      </c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8:28">
      <c r="H29" s="9"/>
      <c r="K29" s="9"/>
      <c r="L29" s="9"/>
      <c r="M29" s="9"/>
      <c r="N29" s="4">
        <v>44.5</v>
      </c>
      <c r="O29" s="4">
        <v>42.7</v>
      </c>
      <c r="P29" s="9">
        <v>1</v>
      </c>
      <c r="Q29" s="9">
        <v>1</v>
      </c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8:28">
      <c r="H30" s="9"/>
      <c r="K30" s="9"/>
      <c r="L30" s="9"/>
      <c r="M30" s="9"/>
      <c r="N30" s="4">
        <v>48.7</v>
      </c>
      <c r="O30" s="4">
        <v>45.7</v>
      </c>
      <c r="P30" s="9">
        <v>1</v>
      </c>
      <c r="Q30" s="9">
        <v>1</v>
      </c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8:28">
      <c r="H31" s="9"/>
      <c r="K31" s="9"/>
      <c r="L31" s="9"/>
      <c r="M31" s="9"/>
      <c r="N31" s="4">
        <v>53.7</v>
      </c>
      <c r="O31" s="4">
        <v>49.7</v>
      </c>
      <c r="P31" s="9">
        <v>1</v>
      </c>
      <c r="Q31" s="9">
        <v>1</v>
      </c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8:28">
      <c r="H32" s="9"/>
      <c r="K32" s="9"/>
      <c r="L32" s="9"/>
      <c r="M32" s="9"/>
      <c r="N32" s="4">
        <v>56.4</v>
      </c>
      <c r="O32" s="4">
        <v>54.2</v>
      </c>
      <c r="P32" s="9">
        <v>1</v>
      </c>
      <c r="Q32" s="9">
        <v>1</v>
      </c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8:28">
      <c r="H33" s="9"/>
      <c r="K33" s="9"/>
      <c r="L33" s="9"/>
      <c r="M33" s="9"/>
      <c r="N33" s="4">
        <v>62.3</v>
      </c>
      <c r="O33" s="20">
        <v>56.6</v>
      </c>
      <c r="P33" s="9">
        <v>1</v>
      </c>
      <c r="Q33" s="9">
        <v>1</v>
      </c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8:28">
      <c r="H34" s="9"/>
      <c r="K34" s="9"/>
      <c r="L34" s="9"/>
      <c r="M34" s="9"/>
      <c r="N34" s="4">
        <v>68.7</v>
      </c>
      <c r="O34" s="4">
        <v>60</v>
      </c>
      <c r="P34" s="9">
        <v>1</v>
      </c>
      <c r="Q34" s="9">
        <v>1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>
      <c r="A35" s="3" t="s">
        <v>67</v>
      </c>
      <c r="B35" s="3" t="s">
        <v>66</v>
      </c>
      <c r="C35" s="3" t="s">
        <v>68</v>
      </c>
      <c r="F35" s="3" t="s">
        <v>196</v>
      </c>
      <c r="G35" s="3" t="s">
        <v>198</v>
      </c>
      <c r="H35" s="9"/>
      <c r="K35" s="9"/>
      <c r="L35" s="9"/>
      <c r="M35" s="9"/>
      <c r="N35" s="4">
        <v>75</v>
      </c>
      <c r="O35" s="99" t="s">
        <v>199</v>
      </c>
      <c r="P35" s="9">
        <v>1</v>
      </c>
      <c r="Q35" s="9">
        <v>1</v>
      </c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8:28">
      <c r="H36" s="9"/>
      <c r="K36" s="9"/>
      <c r="L36" s="9"/>
      <c r="M36" s="9"/>
      <c r="N36" s="4">
        <v>78</v>
      </c>
      <c r="O36" s="99" t="s">
        <v>199</v>
      </c>
      <c r="P36" s="9">
        <v>1</v>
      </c>
      <c r="Q36" s="9">
        <v>1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8:28">
      <c r="H37" s="9"/>
      <c r="K37" s="9"/>
      <c r="L37" s="9"/>
      <c r="M37" s="9"/>
      <c r="N37" s="9"/>
      <c r="O37" s="9"/>
      <c r="P37" s="9">
        <v>1</v>
      </c>
      <c r="Q37" s="9">
        <v>1</v>
      </c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8:28">
      <c r="H38" s="9"/>
      <c r="K38" s="9"/>
      <c r="L38" s="9"/>
      <c r="M38" s="9"/>
      <c r="N38" s="9"/>
      <c r="O38" s="9"/>
      <c r="P38" s="9">
        <v>1</v>
      </c>
      <c r="Q38" s="9">
        <v>1</v>
      </c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8:28">
      <c r="H39" s="9"/>
      <c r="K39" s="9"/>
      <c r="L39" s="9"/>
      <c r="M39" s="9"/>
      <c r="N39" s="9"/>
      <c r="O39" s="9"/>
      <c r="P39" s="9">
        <v>1</v>
      </c>
      <c r="Q39" s="9">
        <v>1</v>
      </c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8:28">
      <c r="H40" s="9"/>
      <c r="K40" s="9"/>
      <c r="L40" s="9"/>
      <c r="M40" s="9"/>
      <c r="N40" s="9"/>
      <c r="O40" s="9"/>
      <c r="P40" s="9">
        <v>1</v>
      </c>
      <c r="Q40" s="9">
        <v>1</v>
      </c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>
      <c r="A41" s="3" t="s">
        <v>160</v>
      </c>
      <c r="B41" s="3" t="s">
        <v>159</v>
      </c>
      <c r="C41" s="3" t="s">
        <v>200</v>
      </c>
      <c r="F41" s="3" t="s">
        <v>196</v>
      </c>
      <c r="G41" s="3" t="s">
        <v>197</v>
      </c>
      <c r="H41" s="9"/>
      <c r="I41" s="9"/>
      <c r="J41" s="9"/>
      <c r="K41" s="9"/>
      <c r="L41" s="9"/>
      <c r="M41" s="9"/>
      <c r="N41" s="9"/>
      <c r="O41" s="9"/>
      <c r="P41" s="9">
        <v>1</v>
      </c>
      <c r="Q41" s="9">
        <v>1</v>
      </c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8:28">
      <c r="H42" s="9"/>
      <c r="I42" s="9"/>
      <c r="J42" s="9"/>
      <c r="K42" s="9"/>
      <c r="L42" s="9"/>
      <c r="M42" s="9"/>
      <c r="N42" s="9"/>
      <c r="O42" s="9"/>
      <c r="P42" s="9">
        <v>1</v>
      </c>
      <c r="Q42" s="9">
        <v>1</v>
      </c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8:28">
      <c r="H43" s="9"/>
      <c r="I43" s="9"/>
      <c r="J43" s="9"/>
      <c r="K43" s="9"/>
      <c r="L43" s="9"/>
      <c r="M43" s="9"/>
      <c r="N43" s="9"/>
      <c r="O43" s="9"/>
      <c r="P43" s="9">
        <v>1</v>
      </c>
      <c r="Q43" s="9">
        <v>1</v>
      </c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8:28">
      <c r="H44" s="9"/>
      <c r="I44" s="9"/>
      <c r="J44" s="9"/>
      <c r="K44" s="9"/>
      <c r="L44" s="9"/>
      <c r="M44" s="9"/>
      <c r="N44" s="9"/>
      <c r="O44" s="9"/>
      <c r="P44" s="9">
        <v>1</v>
      </c>
      <c r="Q44" s="9">
        <v>1</v>
      </c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8:28">
      <c r="H45" s="9"/>
      <c r="I45" s="9"/>
      <c r="J45" s="9"/>
      <c r="K45" s="9"/>
      <c r="L45" s="9"/>
      <c r="M45" s="9"/>
      <c r="N45" s="9"/>
      <c r="O45" s="9"/>
      <c r="P45" s="9">
        <v>1</v>
      </c>
      <c r="Q45" s="9">
        <v>1</v>
      </c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8:28">
      <c r="H46" s="9"/>
      <c r="I46" s="9"/>
      <c r="J46" s="9"/>
      <c r="K46" s="9"/>
      <c r="L46" s="9"/>
      <c r="M46" s="9"/>
      <c r="N46" s="9"/>
      <c r="O46" s="9"/>
      <c r="P46" s="9">
        <v>1</v>
      </c>
      <c r="Q46" s="9">
        <v>1</v>
      </c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8:28">
      <c r="H47" s="9"/>
      <c r="I47" s="9"/>
      <c r="J47" s="9"/>
      <c r="K47" s="9"/>
      <c r="L47" s="9"/>
      <c r="M47" s="9"/>
      <c r="N47" s="9"/>
      <c r="O47" s="9"/>
      <c r="P47" s="9">
        <v>1</v>
      </c>
      <c r="Q47" s="9">
        <v>1</v>
      </c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8:28">
      <c r="H48" s="9"/>
      <c r="I48" s="9"/>
      <c r="J48" s="9"/>
      <c r="K48" s="9"/>
      <c r="L48" s="9"/>
      <c r="M48" s="9"/>
      <c r="N48" s="9"/>
      <c r="O48" s="9"/>
      <c r="P48" s="9">
        <v>1</v>
      </c>
      <c r="Q48" s="9">
        <v>1</v>
      </c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8:28">
      <c r="H49" s="9"/>
      <c r="I49" s="9"/>
      <c r="J49" s="9"/>
      <c r="K49" s="9"/>
      <c r="L49" s="9"/>
      <c r="M49" s="9"/>
      <c r="N49" s="9"/>
      <c r="O49" s="9"/>
      <c r="P49" s="9">
        <v>1</v>
      </c>
      <c r="Q49" s="9">
        <v>1</v>
      </c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8:28">
      <c r="H50" s="9"/>
      <c r="I50" s="9"/>
      <c r="J50" s="9"/>
      <c r="K50" s="9"/>
      <c r="L50" s="9"/>
      <c r="M50" s="9"/>
      <c r="N50" s="9"/>
      <c r="O50" s="9"/>
      <c r="P50" s="9">
        <v>1</v>
      </c>
      <c r="Q50" s="9">
        <v>1</v>
      </c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8:28">
      <c r="H51" s="9"/>
      <c r="I51" s="9"/>
      <c r="J51" s="9"/>
      <c r="K51" s="9"/>
      <c r="L51" s="9"/>
      <c r="M51" s="9"/>
      <c r="N51" s="9"/>
      <c r="O51" s="9"/>
      <c r="P51" s="9">
        <v>1</v>
      </c>
      <c r="Q51" s="9">
        <v>1</v>
      </c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8:28">
      <c r="H52" s="9"/>
      <c r="I52" s="9"/>
      <c r="J52" s="9"/>
      <c r="K52" s="9"/>
      <c r="L52" s="9"/>
      <c r="M52" s="9"/>
      <c r="N52" s="9"/>
      <c r="O52" s="9"/>
      <c r="P52" s="9">
        <v>1</v>
      </c>
      <c r="Q52" s="9">
        <v>1</v>
      </c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1:28">
      <c r="A53" s="3" t="s">
        <v>76</v>
      </c>
      <c r="B53" s="3" t="s">
        <v>75</v>
      </c>
      <c r="C53" s="3" t="s">
        <v>201</v>
      </c>
      <c r="F53" s="3" t="s">
        <v>196</v>
      </c>
      <c r="G53" s="3" t="s">
        <v>197</v>
      </c>
      <c r="H53" s="9"/>
      <c r="I53" s="9"/>
      <c r="J53" s="9"/>
      <c r="K53" s="9"/>
      <c r="L53" s="9"/>
      <c r="M53" s="9"/>
      <c r="N53" s="9"/>
      <c r="O53" s="9"/>
      <c r="P53" s="9">
        <v>1</v>
      </c>
      <c r="Q53" s="9">
        <v>1</v>
      </c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8:28">
      <c r="H54" s="9"/>
      <c r="I54" s="9"/>
      <c r="J54" s="9"/>
      <c r="K54" s="9"/>
      <c r="L54" s="9"/>
      <c r="M54" s="9"/>
      <c r="N54" s="9"/>
      <c r="O54" s="9"/>
      <c r="P54" s="9">
        <v>1</v>
      </c>
      <c r="Q54" s="9">
        <v>1</v>
      </c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8:28">
      <c r="H55" s="9"/>
      <c r="I55" s="9"/>
      <c r="J55" s="9"/>
      <c r="K55" s="9"/>
      <c r="L55" s="9"/>
      <c r="M55" s="9"/>
      <c r="N55" s="9"/>
      <c r="O55" s="9"/>
      <c r="P55" s="9">
        <v>1</v>
      </c>
      <c r="Q55" s="9">
        <v>1</v>
      </c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8:28">
      <c r="H56" s="9"/>
      <c r="I56" s="9"/>
      <c r="J56" s="9"/>
      <c r="K56" s="9"/>
      <c r="L56" s="9"/>
      <c r="M56" s="9"/>
      <c r="N56" s="9"/>
      <c r="O56" s="9"/>
      <c r="P56" s="9">
        <v>1</v>
      </c>
      <c r="Q56" s="9">
        <v>1</v>
      </c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8:28">
      <c r="H57" s="9"/>
      <c r="I57" s="9"/>
      <c r="J57" s="9"/>
      <c r="K57" s="9"/>
      <c r="L57" s="9"/>
      <c r="M57" s="9"/>
      <c r="N57" s="9"/>
      <c r="O57" s="9"/>
      <c r="P57" s="9">
        <v>1</v>
      </c>
      <c r="Q57" s="9">
        <v>1</v>
      </c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8:28">
      <c r="H58" s="9"/>
      <c r="I58" s="9"/>
      <c r="J58" s="9"/>
      <c r="K58" s="9"/>
      <c r="L58" s="9"/>
      <c r="M58" s="9"/>
      <c r="N58" s="9"/>
      <c r="O58" s="9"/>
      <c r="P58" s="9">
        <v>1</v>
      </c>
      <c r="Q58" s="9">
        <v>1</v>
      </c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>
      <c r="A59" s="3" t="s">
        <v>101</v>
      </c>
      <c r="B59" s="3" t="s">
        <v>100</v>
      </c>
      <c r="C59" s="3" t="s">
        <v>102</v>
      </c>
      <c r="F59" s="3" t="s">
        <v>202</v>
      </c>
      <c r="G59" s="3" t="s">
        <v>197</v>
      </c>
      <c r="H59" s="9"/>
      <c r="I59" s="9"/>
      <c r="J59" s="9"/>
      <c r="K59" s="9"/>
      <c r="L59" s="9"/>
      <c r="M59" s="9"/>
      <c r="N59" s="9"/>
      <c r="O59" s="9"/>
      <c r="P59" s="9">
        <v>1</v>
      </c>
      <c r="Q59" s="9">
        <v>1</v>
      </c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8:28">
      <c r="H60" s="9"/>
      <c r="I60" s="9"/>
      <c r="J60" s="9"/>
      <c r="K60" s="9"/>
      <c r="L60" s="9"/>
      <c r="M60" s="9"/>
      <c r="N60" s="9"/>
      <c r="O60" s="9"/>
      <c r="P60" s="9">
        <v>1</v>
      </c>
      <c r="Q60" s="9">
        <v>1</v>
      </c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8:28">
      <c r="H61" s="9"/>
      <c r="I61" s="9"/>
      <c r="J61" s="9"/>
      <c r="K61" s="9"/>
      <c r="L61" s="9"/>
      <c r="M61" s="9"/>
      <c r="N61" s="9"/>
      <c r="O61" s="9"/>
      <c r="P61" s="9">
        <v>1</v>
      </c>
      <c r="Q61" s="9">
        <v>1</v>
      </c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8:28">
      <c r="H62" s="9"/>
      <c r="I62" s="9"/>
      <c r="J62" s="9"/>
      <c r="K62" s="9"/>
      <c r="L62" s="9"/>
      <c r="M62" s="9"/>
      <c r="N62" s="9"/>
      <c r="O62" s="9"/>
      <c r="P62" s="9">
        <v>1</v>
      </c>
      <c r="Q62" s="9">
        <v>1</v>
      </c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8:28">
      <c r="H63" s="9"/>
      <c r="I63" s="9"/>
      <c r="J63" s="9"/>
      <c r="K63" s="9"/>
      <c r="L63" s="9"/>
      <c r="M63" s="9"/>
      <c r="N63" s="9"/>
      <c r="O63" s="9"/>
      <c r="P63" s="9">
        <v>1</v>
      </c>
      <c r="Q63" s="9">
        <v>1</v>
      </c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8:28">
      <c r="H64" s="9"/>
      <c r="I64" s="9"/>
      <c r="J64" s="9"/>
      <c r="K64" s="9"/>
      <c r="L64" s="9"/>
      <c r="M64" s="9"/>
      <c r="N64" s="9"/>
      <c r="O64" s="9"/>
      <c r="P64" s="9">
        <v>1</v>
      </c>
      <c r="Q64" s="9">
        <v>1</v>
      </c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8:28">
      <c r="H65" s="9"/>
      <c r="I65" s="9"/>
      <c r="J65" s="9"/>
      <c r="K65" s="9"/>
      <c r="L65" s="9"/>
      <c r="M65" s="9"/>
      <c r="N65" s="9"/>
      <c r="O65" s="9"/>
      <c r="P65" s="9">
        <v>1</v>
      </c>
      <c r="Q65" s="9">
        <v>1</v>
      </c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8:28">
      <c r="H66" s="9"/>
      <c r="I66" s="9"/>
      <c r="J66" s="9"/>
      <c r="K66" s="9"/>
      <c r="L66" s="9"/>
      <c r="M66" s="9"/>
      <c r="N66" s="9"/>
      <c r="O66" s="9"/>
      <c r="P66" s="9">
        <v>1</v>
      </c>
      <c r="Q66" s="9">
        <v>1</v>
      </c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8:28">
      <c r="H67" s="9"/>
      <c r="I67" s="9"/>
      <c r="J67" s="9"/>
      <c r="K67" s="9"/>
      <c r="L67" s="9"/>
      <c r="M67" s="9"/>
      <c r="N67" s="9"/>
      <c r="O67" s="9"/>
      <c r="P67" s="9">
        <v>1</v>
      </c>
      <c r="Q67" s="9">
        <v>1</v>
      </c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8:28">
      <c r="H68" s="9"/>
      <c r="I68" s="9"/>
      <c r="J68" s="9"/>
      <c r="K68" s="9"/>
      <c r="L68" s="9"/>
      <c r="M68" s="9"/>
      <c r="N68" s="9"/>
      <c r="O68" s="9"/>
      <c r="P68" s="9">
        <v>1</v>
      </c>
      <c r="Q68" s="9">
        <v>1</v>
      </c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8:28">
      <c r="H69" s="9"/>
      <c r="I69" s="9"/>
      <c r="J69" s="9"/>
      <c r="K69" s="9"/>
      <c r="L69" s="9"/>
      <c r="M69" s="9"/>
      <c r="N69" s="9"/>
      <c r="O69" s="9"/>
      <c r="P69" s="9">
        <v>1</v>
      </c>
      <c r="Q69" s="9">
        <v>1</v>
      </c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>
      <c r="A70" s="3" t="s">
        <v>135</v>
      </c>
      <c r="B70" s="3" t="s">
        <v>134</v>
      </c>
      <c r="C70" s="3" t="s">
        <v>203</v>
      </c>
      <c r="F70" s="3" t="s">
        <v>202</v>
      </c>
      <c r="G70" s="3" t="s">
        <v>197</v>
      </c>
      <c r="H70" s="9"/>
      <c r="I70" s="9"/>
      <c r="J70" s="9"/>
      <c r="K70" s="9"/>
      <c r="L70" s="9"/>
      <c r="M70" s="9"/>
      <c r="N70" s="9"/>
      <c r="O70" s="9"/>
      <c r="P70" s="9">
        <v>1</v>
      </c>
      <c r="Q70" s="9">
        <v>1</v>
      </c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8:28">
      <c r="H71" s="9"/>
      <c r="I71" s="9"/>
      <c r="J71" s="9"/>
      <c r="K71" s="9"/>
      <c r="L71" s="9"/>
      <c r="M71" s="9"/>
      <c r="N71" s="9"/>
      <c r="O71" s="9"/>
      <c r="P71" s="9">
        <v>1</v>
      </c>
      <c r="Q71" s="9">
        <v>1</v>
      </c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8:28">
      <c r="H72" s="9"/>
      <c r="I72" s="9"/>
      <c r="J72" s="9"/>
      <c r="K72" s="9"/>
      <c r="L72" s="9"/>
      <c r="M72" s="9"/>
      <c r="N72" s="9"/>
      <c r="O72" s="9"/>
      <c r="P72" s="9">
        <v>1</v>
      </c>
      <c r="Q72" s="9">
        <v>1</v>
      </c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8:28">
      <c r="H73" s="9"/>
      <c r="I73" s="9"/>
      <c r="J73" s="9"/>
      <c r="K73" s="9"/>
      <c r="L73" s="9"/>
      <c r="M73" s="9"/>
      <c r="N73" s="9"/>
      <c r="O73" s="9"/>
      <c r="P73" s="9">
        <v>1</v>
      </c>
      <c r="Q73" s="9">
        <v>1</v>
      </c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8:28">
      <c r="H74" s="9"/>
      <c r="I74" s="9"/>
      <c r="J74" s="9"/>
      <c r="K74" s="9"/>
      <c r="L74" s="9"/>
      <c r="M74" s="9"/>
      <c r="N74" s="9"/>
      <c r="O74" s="9"/>
      <c r="P74" s="9">
        <v>1</v>
      </c>
      <c r="Q74" s="9">
        <v>1</v>
      </c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8:28">
      <c r="H75" s="9"/>
      <c r="I75" s="9"/>
      <c r="J75" s="9"/>
      <c r="K75" s="9"/>
      <c r="L75" s="9"/>
      <c r="M75" s="9"/>
      <c r="N75" s="9"/>
      <c r="O75" s="9"/>
      <c r="P75" s="9">
        <v>1</v>
      </c>
      <c r="Q75" s="9">
        <v>1</v>
      </c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8:28">
      <c r="H76" s="9"/>
      <c r="I76" s="9"/>
      <c r="J76" s="9"/>
      <c r="K76" s="9"/>
      <c r="L76" s="9"/>
      <c r="M76" s="9"/>
      <c r="N76" s="9"/>
      <c r="O76" s="9"/>
      <c r="P76" s="9">
        <v>1</v>
      </c>
      <c r="Q76" s="9">
        <v>1</v>
      </c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8:28">
      <c r="H77" s="9"/>
      <c r="I77" s="9"/>
      <c r="J77" s="9"/>
      <c r="K77" s="9"/>
      <c r="L77" s="9"/>
      <c r="M77" s="9"/>
      <c r="N77" s="9"/>
      <c r="O77" s="9"/>
      <c r="P77" s="9">
        <v>1</v>
      </c>
      <c r="Q77" s="9">
        <v>1</v>
      </c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8:28">
      <c r="H78" s="9"/>
      <c r="I78" s="9"/>
      <c r="J78" s="9"/>
      <c r="K78" s="9"/>
      <c r="L78" s="9"/>
      <c r="M78" s="9"/>
      <c r="N78" s="9"/>
      <c r="O78" s="9"/>
      <c r="P78" s="9">
        <v>1</v>
      </c>
      <c r="Q78" s="9">
        <v>1</v>
      </c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8:28">
      <c r="H79" s="9"/>
      <c r="I79" s="9"/>
      <c r="J79" s="9"/>
      <c r="K79" s="9"/>
      <c r="L79" s="9"/>
      <c r="M79" s="9"/>
      <c r="N79" s="9"/>
      <c r="O79" s="9"/>
      <c r="P79" s="9">
        <v>1</v>
      </c>
      <c r="Q79" s="9">
        <v>1</v>
      </c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>
      <c r="A80" s="3" t="s">
        <v>110</v>
      </c>
      <c r="B80" s="3" t="s">
        <v>109</v>
      </c>
      <c r="C80" s="3" t="s">
        <v>111</v>
      </c>
      <c r="F80" s="3" t="s">
        <v>202</v>
      </c>
      <c r="G80" s="3" t="s">
        <v>197</v>
      </c>
      <c r="H80" s="9"/>
      <c r="I80" s="9"/>
      <c r="J80" s="9"/>
      <c r="K80" s="9"/>
      <c r="L80" s="9"/>
      <c r="M80" s="9"/>
      <c r="N80" s="9"/>
      <c r="O80" s="9"/>
      <c r="P80" s="9">
        <v>1</v>
      </c>
      <c r="Q80" s="9">
        <v>1</v>
      </c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8:28">
      <c r="H81" s="9"/>
      <c r="I81" s="9"/>
      <c r="J81" s="9"/>
      <c r="K81" s="9"/>
      <c r="L81" s="9"/>
      <c r="M81" s="9"/>
      <c r="N81" s="9"/>
      <c r="O81" s="9"/>
      <c r="P81" s="9">
        <v>1</v>
      </c>
      <c r="Q81" s="9">
        <v>1</v>
      </c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8:28">
      <c r="H82" s="9"/>
      <c r="I82" s="9"/>
      <c r="J82" s="9"/>
      <c r="K82" s="9"/>
      <c r="L82" s="9"/>
      <c r="M82" s="9"/>
      <c r="N82" s="9"/>
      <c r="O82" s="9"/>
      <c r="P82" s="9">
        <v>1</v>
      </c>
      <c r="Q82" s="9">
        <v>1</v>
      </c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8:28">
      <c r="H83" s="9"/>
      <c r="I83" s="9"/>
      <c r="J83" s="9"/>
      <c r="K83" s="9"/>
      <c r="L83" s="9"/>
      <c r="M83" s="9"/>
      <c r="N83" s="9"/>
      <c r="O83" s="9"/>
      <c r="P83" s="9">
        <v>1</v>
      </c>
      <c r="Q83" s="9">
        <v>1</v>
      </c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8:28">
      <c r="H84" s="9"/>
      <c r="I84" s="9"/>
      <c r="J84" s="9"/>
      <c r="K84" s="9"/>
      <c r="L84" s="9"/>
      <c r="M84" s="9"/>
      <c r="N84" s="9"/>
      <c r="O84" s="9"/>
      <c r="P84" s="9">
        <v>1</v>
      </c>
      <c r="Q84" s="9">
        <v>1</v>
      </c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8:28">
      <c r="H85" s="9"/>
      <c r="I85" s="9"/>
      <c r="J85" s="9"/>
      <c r="K85" s="9"/>
      <c r="L85" s="9"/>
      <c r="M85" s="9"/>
      <c r="N85" s="9"/>
      <c r="O85" s="9"/>
      <c r="P85" s="9">
        <v>1</v>
      </c>
      <c r="Q85" s="9">
        <v>1</v>
      </c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8:28">
      <c r="H86" s="9"/>
      <c r="I86" s="9"/>
      <c r="J86" s="9"/>
      <c r="K86" s="9"/>
      <c r="L86" s="9"/>
      <c r="M86" s="9"/>
      <c r="N86" s="9"/>
      <c r="O86" s="9"/>
      <c r="P86" s="9">
        <v>1</v>
      </c>
      <c r="Q86" s="9">
        <v>1</v>
      </c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>
      <c r="A87" s="3" t="s">
        <v>114</v>
      </c>
      <c r="B87" s="3" t="s">
        <v>113</v>
      </c>
      <c r="C87" s="3" t="s">
        <v>115</v>
      </c>
      <c r="F87" s="3" t="s">
        <v>196</v>
      </c>
      <c r="G87" s="3" t="s">
        <v>197</v>
      </c>
      <c r="H87" s="9"/>
      <c r="I87" s="9"/>
      <c r="J87" s="9"/>
      <c r="K87" s="9"/>
      <c r="L87" s="9"/>
      <c r="M87" s="9"/>
      <c r="N87" s="9"/>
      <c r="O87" s="9"/>
      <c r="P87" s="9">
        <v>1</v>
      </c>
      <c r="Q87" s="9">
        <v>1</v>
      </c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8:28">
      <c r="H88" s="9"/>
      <c r="I88" s="9"/>
      <c r="J88" s="9"/>
      <c r="K88" s="9"/>
      <c r="L88" s="9"/>
      <c r="M88" s="9"/>
      <c r="N88" s="9"/>
      <c r="O88" s="9"/>
      <c r="P88" s="9">
        <v>1</v>
      </c>
      <c r="Q88" s="9">
        <v>1</v>
      </c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8:28">
      <c r="H89" s="9"/>
      <c r="I89" s="9"/>
      <c r="J89" s="9"/>
      <c r="K89" s="9"/>
      <c r="L89" s="9"/>
      <c r="M89" s="9"/>
      <c r="N89" s="9"/>
      <c r="O89" s="9"/>
      <c r="P89" s="9">
        <v>1</v>
      </c>
      <c r="Q89" s="9">
        <v>1</v>
      </c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8:28">
      <c r="H90" s="9"/>
      <c r="I90" s="9"/>
      <c r="J90" s="9"/>
      <c r="K90" s="9"/>
      <c r="L90" s="9"/>
      <c r="M90" s="9"/>
      <c r="N90" s="9"/>
      <c r="O90" s="9"/>
      <c r="P90" s="9">
        <v>1</v>
      </c>
      <c r="Q90" s="9">
        <v>1</v>
      </c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>
      <c r="A91" s="3" t="s">
        <v>93</v>
      </c>
      <c r="B91" s="3" t="s">
        <v>92</v>
      </c>
      <c r="C91" s="3" t="s">
        <v>94</v>
      </c>
      <c r="F91" s="3" t="s">
        <v>196</v>
      </c>
      <c r="G91" s="3" t="s">
        <v>204</v>
      </c>
      <c r="H91" s="9"/>
      <c r="I91" s="9"/>
      <c r="J91" s="9"/>
      <c r="K91" s="9"/>
      <c r="L91" s="9"/>
      <c r="M91" s="9"/>
      <c r="N91" s="9"/>
      <c r="O91" s="9"/>
      <c r="P91" s="9">
        <v>1</v>
      </c>
      <c r="Q91" s="9">
        <v>1</v>
      </c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8:28">
      <c r="H92" s="9"/>
      <c r="I92" s="9"/>
      <c r="J92" s="9"/>
      <c r="K92" s="9"/>
      <c r="L92" s="9"/>
      <c r="M92" s="9"/>
      <c r="N92" s="9"/>
      <c r="O92" s="9"/>
      <c r="P92" s="9">
        <v>1</v>
      </c>
      <c r="Q92" s="9">
        <v>1</v>
      </c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8:28">
      <c r="H93" s="9"/>
      <c r="I93" s="9"/>
      <c r="J93" s="9"/>
      <c r="K93" s="9"/>
      <c r="L93" s="9"/>
      <c r="M93" s="9"/>
      <c r="N93" s="9"/>
      <c r="O93" s="9"/>
      <c r="P93" s="9">
        <v>1</v>
      </c>
      <c r="Q93" s="9">
        <v>1</v>
      </c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8:28">
      <c r="H94" s="9"/>
      <c r="I94" s="9"/>
      <c r="J94" s="9"/>
      <c r="K94" s="9"/>
      <c r="L94" s="9"/>
      <c r="M94" s="9"/>
      <c r="N94" s="9"/>
      <c r="O94" s="9"/>
      <c r="P94" s="9">
        <v>1</v>
      </c>
      <c r="Q94" s="9">
        <v>1</v>
      </c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8:28">
      <c r="H95" s="9"/>
      <c r="I95" s="9"/>
      <c r="J95" s="9"/>
      <c r="K95" s="9"/>
      <c r="L95" s="9"/>
      <c r="M95" s="9"/>
      <c r="N95" s="9"/>
      <c r="O95" s="9"/>
      <c r="P95" s="9">
        <v>1</v>
      </c>
      <c r="Q95" s="9">
        <v>1</v>
      </c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8:28">
      <c r="H96" s="9"/>
      <c r="I96" s="9"/>
      <c r="J96" s="9"/>
      <c r="K96" s="9"/>
      <c r="L96" s="9"/>
      <c r="M96" s="9"/>
      <c r="N96" s="9"/>
      <c r="O96" s="9"/>
      <c r="P96" s="9">
        <v>1</v>
      </c>
      <c r="Q96" s="9">
        <v>1</v>
      </c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>
      <c r="A97" s="3" t="s">
        <v>127</v>
      </c>
      <c r="B97" s="3" t="s">
        <v>126</v>
      </c>
      <c r="C97" s="3" t="s">
        <v>128</v>
      </c>
      <c r="F97" s="3" t="s">
        <v>196</v>
      </c>
      <c r="G97" s="3" t="s">
        <v>198</v>
      </c>
      <c r="H97" s="9"/>
      <c r="I97" s="9"/>
      <c r="J97" s="9"/>
      <c r="K97" s="9"/>
      <c r="L97" s="9"/>
      <c r="M97" s="9"/>
      <c r="N97" s="9"/>
      <c r="O97" s="9"/>
      <c r="P97" s="9">
        <v>1</v>
      </c>
      <c r="Q97" s="9">
        <v>1</v>
      </c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8:28">
      <c r="H98" s="9"/>
      <c r="I98" s="9"/>
      <c r="J98" s="9"/>
      <c r="K98" s="9"/>
      <c r="L98" s="9"/>
      <c r="M98" s="9"/>
      <c r="N98" s="9"/>
      <c r="O98" s="9"/>
      <c r="P98" s="9">
        <v>1</v>
      </c>
      <c r="Q98" s="9">
        <v>1</v>
      </c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8:28">
      <c r="H99" s="9"/>
      <c r="I99" s="9"/>
      <c r="J99" s="9"/>
      <c r="K99" s="9"/>
      <c r="L99" s="9"/>
      <c r="M99" s="9"/>
      <c r="N99" s="9"/>
      <c r="O99" s="9"/>
      <c r="P99" s="9">
        <v>1</v>
      </c>
      <c r="Q99" s="9">
        <v>1</v>
      </c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8:28">
      <c r="H100" s="9"/>
      <c r="I100" s="9"/>
      <c r="J100" s="9"/>
      <c r="K100" s="9"/>
      <c r="L100" s="9"/>
      <c r="M100" s="9"/>
      <c r="N100" s="9"/>
      <c r="O100" s="9"/>
      <c r="P100" s="9">
        <v>1</v>
      </c>
      <c r="Q100" s="9">
        <v>1</v>
      </c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>
      <c r="A101" s="3" t="s">
        <v>120</v>
      </c>
      <c r="B101" s="3" t="s">
        <v>119</v>
      </c>
      <c r="C101" s="3" t="s">
        <v>121</v>
      </c>
      <c r="F101" s="3" t="s">
        <v>196</v>
      </c>
      <c r="G101" s="3" t="s">
        <v>204</v>
      </c>
      <c r="H101" s="9"/>
      <c r="I101" s="9"/>
      <c r="J101" s="9"/>
      <c r="K101" s="9"/>
      <c r="L101" s="9"/>
      <c r="M101" s="9"/>
      <c r="N101" s="9"/>
      <c r="O101" s="9"/>
      <c r="P101" s="9">
        <v>1</v>
      </c>
      <c r="Q101" s="9">
        <v>1</v>
      </c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8:28">
      <c r="H102" s="9"/>
      <c r="I102" s="9"/>
      <c r="J102" s="9"/>
      <c r="K102" s="9"/>
      <c r="L102" s="9"/>
      <c r="M102" s="9"/>
      <c r="N102" s="9"/>
      <c r="O102" s="9"/>
      <c r="P102" s="9">
        <v>1</v>
      </c>
      <c r="Q102" s="9">
        <v>1</v>
      </c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8:28">
      <c r="H103" s="9"/>
      <c r="I103" s="9"/>
      <c r="J103" s="9"/>
      <c r="K103" s="9"/>
      <c r="L103" s="9"/>
      <c r="M103" s="9"/>
      <c r="N103" s="9"/>
      <c r="O103" s="9"/>
      <c r="P103" s="9">
        <v>1</v>
      </c>
      <c r="Q103" s="9">
        <v>1</v>
      </c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8:28">
      <c r="H104" s="9"/>
      <c r="I104" s="9"/>
      <c r="J104" s="9"/>
      <c r="K104" s="9"/>
      <c r="L104" s="9"/>
      <c r="M104" s="9"/>
      <c r="N104" s="9"/>
      <c r="O104" s="9"/>
      <c r="P104" s="9">
        <v>1</v>
      </c>
      <c r="Q104" s="9">
        <v>1</v>
      </c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8:28">
      <c r="H105" s="9"/>
      <c r="I105" s="9"/>
      <c r="J105" s="9"/>
      <c r="K105" s="9"/>
      <c r="L105" s="9"/>
      <c r="M105" s="9"/>
      <c r="N105" s="9"/>
      <c r="O105" s="9"/>
      <c r="P105" s="9">
        <v>1</v>
      </c>
      <c r="Q105" s="9">
        <v>1</v>
      </c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8:28">
      <c r="H106" s="9"/>
      <c r="I106" s="9"/>
      <c r="J106" s="9"/>
      <c r="K106" s="9"/>
      <c r="L106" s="9"/>
      <c r="M106" s="9"/>
      <c r="N106" s="9"/>
      <c r="O106" s="9"/>
      <c r="P106" s="9">
        <v>1</v>
      </c>
      <c r="Q106" s="9">
        <v>1</v>
      </c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8:28">
      <c r="H107" s="9"/>
      <c r="I107" s="9"/>
      <c r="J107" s="9"/>
      <c r="K107" s="9"/>
      <c r="L107" s="9"/>
      <c r="M107" s="9"/>
      <c r="N107" s="9"/>
      <c r="O107" s="9"/>
      <c r="P107" s="9">
        <v>1</v>
      </c>
      <c r="Q107" s="9">
        <v>1</v>
      </c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8:28">
      <c r="H108" s="9"/>
      <c r="I108" s="9"/>
      <c r="J108" s="9"/>
      <c r="K108" s="9"/>
      <c r="L108" s="9"/>
      <c r="M108" s="9"/>
      <c r="N108" s="9"/>
      <c r="O108" s="9"/>
      <c r="P108" s="9">
        <v>1</v>
      </c>
      <c r="Q108" s="9">
        <v>1</v>
      </c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8:28">
      <c r="H109" s="9"/>
      <c r="I109" s="9"/>
      <c r="J109" s="9"/>
      <c r="K109" s="9"/>
      <c r="L109" s="9"/>
      <c r="M109" s="9"/>
      <c r="N109" s="9"/>
      <c r="O109" s="9"/>
      <c r="P109" s="9">
        <v>1</v>
      </c>
      <c r="Q109" s="9">
        <v>1</v>
      </c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8:28">
      <c r="H110" s="9"/>
      <c r="I110" s="9"/>
      <c r="J110" s="9"/>
      <c r="K110" s="9"/>
      <c r="L110" s="9"/>
      <c r="M110" s="9"/>
      <c r="N110" s="9"/>
      <c r="O110" s="9"/>
      <c r="P110" s="9">
        <v>1</v>
      </c>
      <c r="Q110" s="9">
        <v>1</v>
      </c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8:28">
      <c r="H111" s="9"/>
      <c r="I111" s="9"/>
      <c r="J111" s="9"/>
      <c r="K111" s="9"/>
      <c r="L111" s="9"/>
      <c r="M111" s="9"/>
      <c r="N111" s="9"/>
      <c r="O111" s="9"/>
      <c r="P111" s="9">
        <v>1</v>
      </c>
      <c r="Q111" s="9">
        <v>1</v>
      </c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8:28">
      <c r="H112" s="9"/>
      <c r="I112" s="9"/>
      <c r="J112" s="9"/>
      <c r="K112" s="9"/>
      <c r="L112" s="9"/>
      <c r="M112" s="9"/>
      <c r="N112" s="9"/>
      <c r="O112" s="9"/>
      <c r="P112" s="9">
        <v>1</v>
      </c>
      <c r="Q112" s="9">
        <v>1</v>
      </c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8:28">
      <c r="H113" s="9"/>
      <c r="I113" s="9"/>
      <c r="J113" s="9"/>
      <c r="K113" s="9"/>
      <c r="L113" s="9"/>
      <c r="M113" s="9"/>
      <c r="N113" s="9"/>
      <c r="O113" s="9"/>
      <c r="P113" s="9">
        <v>1</v>
      </c>
      <c r="Q113" s="9">
        <v>1</v>
      </c>
      <c r="R113" s="9"/>
      <c r="S113" s="9"/>
      <c r="T113" s="9"/>
      <c r="U113" s="9"/>
      <c r="V113" s="9"/>
      <c r="W113" s="9"/>
      <c r="X113" s="9"/>
      <c r="Y113" s="9"/>
      <c r="Z113" s="94"/>
      <c r="AA113" s="9"/>
      <c r="AB113" s="9"/>
    </row>
    <row r="114" spans="8:28">
      <c r="H114" s="9"/>
      <c r="I114" s="9"/>
      <c r="J114" s="9"/>
      <c r="K114" s="9"/>
      <c r="L114" s="9"/>
      <c r="M114" s="9"/>
      <c r="N114" s="9"/>
      <c r="O114" s="9"/>
      <c r="P114" s="9">
        <v>1</v>
      </c>
      <c r="Q114" s="9">
        <v>1</v>
      </c>
      <c r="R114" s="9"/>
      <c r="S114" s="9"/>
      <c r="T114" s="9"/>
      <c r="U114" s="9"/>
      <c r="V114" s="9"/>
      <c r="W114" s="9"/>
      <c r="X114" s="9"/>
      <c r="Y114" s="9"/>
      <c r="Z114" s="94"/>
      <c r="AA114" s="9"/>
      <c r="AB114" s="9"/>
    </row>
    <row r="115" spans="8:28">
      <c r="H115" s="9"/>
      <c r="I115" s="9"/>
      <c r="J115" s="9"/>
      <c r="K115" s="9"/>
      <c r="L115" s="9"/>
      <c r="M115" s="9"/>
      <c r="N115" s="9"/>
      <c r="O115" s="9"/>
      <c r="P115" s="9">
        <v>1</v>
      </c>
      <c r="Q115" s="9">
        <v>1</v>
      </c>
      <c r="R115" s="9"/>
      <c r="S115" s="9"/>
      <c r="T115" s="9"/>
      <c r="U115" s="9"/>
      <c r="V115" s="9"/>
      <c r="W115" s="9"/>
      <c r="X115" s="9"/>
      <c r="Y115" s="9"/>
      <c r="Z115" s="94"/>
      <c r="AA115" s="9"/>
      <c r="AB115" s="9"/>
    </row>
    <row r="116" spans="8:28">
      <c r="H116" s="9"/>
      <c r="I116" s="9"/>
      <c r="J116" s="9"/>
      <c r="K116" s="9"/>
      <c r="L116" s="9"/>
      <c r="M116" s="9"/>
      <c r="N116" s="9"/>
      <c r="O116" s="9"/>
      <c r="P116" s="9">
        <v>1</v>
      </c>
      <c r="Q116" s="9">
        <v>1</v>
      </c>
      <c r="R116" s="9"/>
      <c r="S116" s="9"/>
      <c r="T116" s="9"/>
      <c r="U116" s="9"/>
      <c r="V116" s="9"/>
      <c r="W116" s="9"/>
      <c r="X116" s="9"/>
      <c r="Y116" s="9"/>
      <c r="Z116" s="94"/>
      <c r="AA116" s="9"/>
      <c r="AB116" s="9"/>
    </row>
    <row r="117" spans="8:28">
      <c r="H117" s="9"/>
      <c r="I117" s="9"/>
      <c r="J117" s="9"/>
      <c r="K117" s="9"/>
      <c r="L117" s="9"/>
      <c r="M117" s="9"/>
      <c r="N117" s="9"/>
      <c r="O117" s="9"/>
      <c r="P117" s="9">
        <v>1</v>
      </c>
      <c r="Q117" s="9">
        <v>1</v>
      </c>
      <c r="R117" s="9"/>
      <c r="S117" s="9"/>
      <c r="T117" s="9"/>
      <c r="U117" s="9"/>
      <c r="V117" s="9"/>
      <c r="W117" s="9"/>
      <c r="X117" s="9"/>
      <c r="Y117" s="9"/>
      <c r="Z117" s="94"/>
      <c r="AA117" s="9"/>
      <c r="AB117" s="9"/>
    </row>
    <row r="118" spans="8:28">
      <c r="H118" s="9"/>
      <c r="I118" s="9"/>
      <c r="J118" s="9"/>
      <c r="K118" s="9"/>
      <c r="L118" s="9"/>
      <c r="M118" s="9"/>
      <c r="N118" s="9"/>
      <c r="O118" s="9"/>
      <c r="P118" s="9">
        <v>1</v>
      </c>
      <c r="Q118" s="9">
        <v>1</v>
      </c>
      <c r="R118" s="9"/>
      <c r="S118" s="9"/>
      <c r="T118" s="9"/>
      <c r="U118" s="9"/>
      <c r="V118" s="9"/>
      <c r="W118" s="9"/>
      <c r="X118" s="9"/>
      <c r="Y118" s="9"/>
      <c r="Z118" s="94"/>
      <c r="AA118" s="9"/>
      <c r="AB118" s="9"/>
    </row>
    <row r="119" spans="1:28">
      <c r="A119" s="3" t="s">
        <v>83</v>
      </c>
      <c r="B119" s="3" t="s">
        <v>82</v>
      </c>
      <c r="C119" s="3" t="s">
        <v>84</v>
      </c>
      <c r="F119" s="3" t="s">
        <v>196</v>
      </c>
      <c r="G119" s="3" t="s">
        <v>198</v>
      </c>
      <c r="H119" s="9"/>
      <c r="I119" s="9"/>
      <c r="J119" s="9"/>
      <c r="K119" s="9"/>
      <c r="L119" s="9"/>
      <c r="M119" s="9"/>
      <c r="N119" s="9"/>
      <c r="O119" s="9"/>
      <c r="P119" s="9">
        <v>1</v>
      </c>
      <c r="Q119" s="9">
        <v>1</v>
      </c>
      <c r="R119" s="9"/>
      <c r="S119" s="9"/>
      <c r="T119" s="9"/>
      <c r="U119" s="9"/>
      <c r="V119" s="9"/>
      <c r="W119" s="9"/>
      <c r="X119" s="9"/>
      <c r="Y119" s="9"/>
      <c r="Z119" s="94"/>
      <c r="AA119" s="9"/>
      <c r="AB119" s="9"/>
    </row>
    <row r="120" spans="8:28">
      <c r="H120" s="9"/>
      <c r="I120" s="9"/>
      <c r="J120" s="9"/>
      <c r="K120" s="9"/>
      <c r="L120" s="9"/>
      <c r="M120" s="9"/>
      <c r="N120" s="9"/>
      <c r="O120" s="9"/>
      <c r="P120" s="9">
        <v>1</v>
      </c>
      <c r="Q120" s="9">
        <v>1</v>
      </c>
      <c r="R120" s="9"/>
      <c r="S120" s="9"/>
      <c r="T120" s="9"/>
      <c r="U120" s="9"/>
      <c r="V120" s="9"/>
      <c r="W120" s="9"/>
      <c r="X120" s="9"/>
      <c r="Y120" s="9"/>
      <c r="Z120" s="94"/>
      <c r="AA120" s="9"/>
      <c r="AB120" s="9"/>
    </row>
    <row r="121" spans="8:28">
      <c r="H121" s="9"/>
      <c r="I121" s="9"/>
      <c r="J121" s="9"/>
      <c r="K121" s="9"/>
      <c r="L121" s="9"/>
      <c r="M121" s="9"/>
      <c r="N121" s="9"/>
      <c r="O121" s="9"/>
      <c r="P121" s="9">
        <v>1</v>
      </c>
      <c r="Q121" s="9">
        <v>1</v>
      </c>
      <c r="R121" s="9"/>
      <c r="S121" s="9"/>
      <c r="T121" s="9"/>
      <c r="U121" s="9"/>
      <c r="V121" s="9"/>
      <c r="W121" s="9"/>
      <c r="X121" s="9"/>
      <c r="Y121" s="9"/>
      <c r="Z121" s="94"/>
      <c r="AA121" s="9"/>
      <c r="AB121" s="9"/>
    </row>
    <row r="122" spans="8:28">
      <c r="H122" s="9"/>
      <c r="I122" s="9"/>
      <c r="J122" s="9"/>
      <c r="K122" s="9"/>
      <c r="L122" s="9"/>
      <c r="M122" s="9"/>
      <c r="N122" s="9"/>
      <c r="O122" s="9"/>
      <c r="P122" s="9">
        <v>1</v>
      </c>
      <c r="Q122" s="9">
        <v>1</v>
      </c>
      <c r="R122" s="9"/>
      <c r="S122" s="9"/>
      <c r="T122" s="9"/>
      <c r="U122" s="9"/>
      <c r="V122" s="9"/>
      <c r="W122" s="9"/>
      <c r="X122" s="9"/>
      <c r="Y122" s="9"/>
      <c r="Z122" s="94"/>
      <c r="AA122" s="9"/>
      <c r="AB122" s="9"/>
    </row>
    <row r="123" spans="8:28">
      <c r="H123" s="9"/>
      <c r="I123" s="9"/>
      <c r="J123" s="9"/>
      <c r="K123" s="9"/>
      <c r="L123" s="9"/>
      <c r="M123" s="9"/>
      <c r="N123" s="9"/>
      <c r="O123" s="9"/>
      <c r="P123" s="9">
        <v>1</v>
      </c>
      <c r="Q123" s="9">
        <v>1</v>
      </c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>
      <c r="A124" s="3" t="s">
        <v>23</v>
      </c>
      <c r="B124" s="3" t="s">
        <v>22</v>
      </c>
      <c r="C124" s="3" t="s">
        <v>24</v>
      </c>
      <c r="F124" s="3" t="s">
        <v>202</v>
      </c>
      <c r="G124" s="3" t="s">
        <v>197</v>
      </c>
      <c r="H124" s="9"/>
      <c r="I124" s="9"/>
      <c r="J124" s="9"/>
      <c r="K124" s="9"/>
      <c r="L124" s="9"/>
      <c r="M124" s="9"/>
      <c r="N124" s="9"/>
      <c r="O124" s="9"/>
      <c r="P124" s="9">
        <v>1</v>
      </c>
      <c r="Q124" s="9">
        <v>1</v>
      </c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8:28">
      <c r="H125" s="9"/>
      <c r="I125" s="9"/>
      <c r="J125" s="9"/>
      <c r="K125" s="9"/>
      <c r="L125" s="9"/>
      <c r="M125" s="9"/>
      <c r="N125" s="9"/>
      <c r="O125" s="9"/>
      <c r="P125" s="9">
        <v>1</v>
      </c>
      <c r="Q125" s="9">
        <v>1</v>
      </c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8:28">
      <c r="H126" s="9"/>
      <c r="I126" s="9"/>
      <c r="J126" s="9"/>
      <c r="K126" s="9"/>
      <c r="L126" s="9"/>
      <c r="M126" s="9"/>
      <c r="N126" s="9"/>
      <c r="O126" s="9"/>
      <c r="P126" s="9">
        <v>1</v>
      </c>
      <c r="Q126" s="9">
        <v>1</v>
      </c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8:28">
      <c r="H127" s="9"/>
      <c r="I127" s="9"/>
      <c r="J127" s="9"/>
      <c r="K127" s="9"/>
      <c r="L127" s="9"/>
      <c r="M127" s="9"/>
      <c r="N127" s="9"/>
      <c r="O127" s="9"/>
      <c r="P127" s="9">
        <v>1</v>
      </c>
      <c r="Q127" s="9">
        <v>1</v>
      </c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8:28">
      <c r="H128" s="9"/>
      <c r="I128" s="9"/>
      <c r="J128" s="9"/>
      <c r="K128" s="9"/>
      <c r="L128" s="9"/>
      <c r="M128" s="9"/>
      <c r="N128" s="9"/>
      <c r="O128" s="9"/>
      <c r="P128" s="9">
        <v>1</v>
      </c>
      <c r="Q128" s="9">
        <v>1</v>
      </c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8:28">
      <c r="H129" s="9"/>
      <c r="I129" s="9"/>
      <c r="J129" s="9"/>
      <c r="K129" s="9"/>
      <c r="L129" s="9"/>
      <c r="M129" s="9"/>
      <c r="N129" s="9"/>
      <c r="O129" s="9"/>
      <c r="P129" s="9">
        <v>1</v>
      </c>
      <c r="Q129" s="9">
        <v>1</v>
      </c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8:28">
      <c r="H130" s="9"/>
      <c r="I130" s="9"/>
      <c r="J130" s="9"/>
      <c r="K130" s="9"/>
      <c r="L130" s="9"/>
      <c r="M130" s="9"/>
      <c r="N130" s="9"/>
      <c r="O130" s="9"/>
      <c r="P130" s="9">
        <v>1</v>
      </c>
      <c r="Q130" s="9">
        <v>1</v>
      </c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8:28">
      <c r="H131" s="9"/>
      <c r="I131" s="9"/>
      <c r="J131" s="9"/>
      <c r="K131" s="9"/>
      <c r="L131" s="9"/>
      <c r="M131" s="9"/>
      <c r="N131" s="9"/>
      <c r="O131" s="9"/>
      <c r="P131" s="9">
        <v>1</v>
      </c>
      <c r="Q131" s="9">
        <v>1</v>
      </c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8:28"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8:28"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8:28"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 spans="8:28"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 spans="8:28"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 spans="8:28"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 spans="1:2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 spans="1:28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 spans="1:28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 spans="1:28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 spans="1:28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 spans="1:28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 spans="1:28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 spans="1:28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 spans="1:28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 spans="1:28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 spans="1:2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 spans="1:28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 spans="1:28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 spans="1:28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 spans="1:28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 spans="1:28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 spans="1:28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 spans="1:28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 spans="1:28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 spans="1:28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 spans="1:2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 spans="1:28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 spans="1:28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38"/>
  <sheetViews>
    <sheetView zoomScale="70" zoomScaleNormal="70" workbookViewId="0">
      <pane ySplit="1" topLeftCell="A2" activePane="bottomLeft" state="frozen"/>
      <selection/>
      <selection pane="bottomLeft" activeCell="D19" sqref="D19"/>
    </sheetView>
  </sheetViews>
  <sheetFormatPr defaultColWidth="9.14285714285714" defaultRowHeight="15"/>
  <cols>
    <col min="1" max="1" width="14" style="3" customWidth="1"/>
    <col min="2" max="2" width="25.8571428571429" style="3" customWidth="1"/>
    <col min="3" max="3" width="23.7142857142857" style="3" customWidth="1"/>
    <col min="4" max="4" width="31" style="3" customWidth="1"/>
    <col min="5" max="5" width="29.4285714285714" style="3" customWidth="1"/>
    <col min="6" max="6" width="14.8571428571429" style="3" customWidth="1"/>
    <col min="7" max="7" width="31" style="3" customWidth="1"/>
    <col min="8" max="8" width="9.14285714285714" style="3"/>
    <col min="9" max="9" width="11.5714285714286" style="3" customWidth="1"/>
    <col min="10" max="10" width="17.8571428571429" style="3" customWidth="1"/>
    <col min="11" max="11" width="9.57142857142857" style="3"/>
    <col min="12" max="13" width="16.1428571428571" style="3" customWidth="1"/>
    <col min="14" max="14" width="11.7142857142857" style="3" customWidth="1"/>
    <col min="15" max="15" width="10.2857142857143" style="3" customWidth="1"/>
    <col min="16" max="23" width="9.14285714285714" style="3"/>
    <col min="24" max="24" width="12.1428571428571" style="3" customWidth="1"/>
    <col min="25" max="25" width="11.2857142857143" style="3" customWidth="1"/>
    <col min="26" max="26" width="9.24761904761905" style="3" customWidth="1"/>
    <col min="27" max="27" width="14" style="3"/>
    <col min="28" max="16384" width="9.14285714285714" style="3"/>
  </cols>
  <sheetData>
    <row r="1" spans="1:27">
      <c r="A1" s="1" t="s">
        <v>1</v>
      </c>
      <c r="B1" s="1" t="s">
        <v>171</v>
      </c>
      <c r="C1" s="1" t="s">
        <v>2</v>
      </c>
      <c r="D1" s="1" t="s">
        <v>172</v>
      </c>
      <c r="E1" s="1" t="s">
        <v>173</v>
      </c>
      <c r="F1" s="1" t="s">
        <v>174</v>
      </c>
      <c r="G1" s="1" t="s">
        <v>175</v>
      </c>
      <c r="H1" s="2" t="s">
        <v>176</v>
      </c>
      <c r="I1" s="2" t="s">
        <v>177</v>
      </c>
      <c r="J1" s="2" t="s">
        <v>178</v>
      </c>
      <c r="K1" s="2" t="s">
        <v>179</v>
      </c>
      <c r="L1" s="2" t="s">
        <v>180</v>
      </c>
      <c r="M1" s="2" t="s">
        <v>181</v>
      </c>
      <c r="N1" s="2" t="s">
        <v>182</v>
      </c>
      <c r="O1" s="2" t="s">
        <v>183</v>
      </c>
      <c r="P1" s="2" t="s">
        <v>184</v>
      </c>
      <c r="Q1" s="2" t="s">
        <v>185</v>
      </c>
      <c r="R1" s="2" t="s">
        <v>186</v>
      </c>
      <c r="S1" s="2" t="s">
        <v>187</v>
      </c>
      <c r="T1" s="2" t="s">
        <v>188</v>
      </c>
      <c r="U1" s="2" t="s">
        <v>189</v>
      </c>
      <c r="V1" s="2" t="s">
        <v>190</v>
      </c>
      <c r="W1" s="2" t="s">
        <v>191</v>
      </c>
      <c r="X1" s="2" t="s">
        <v>192</v>
      </c>
      <c r="Y1" s="2" t="s">
        <v>193</v>
      </c>
      <c r="Z1" s="2" t="s">
        <v>194</v>
      </c>
      <c r="AA1" s="3" t="s">
        <v>195</v>
      </c>
    </row>
    <row r="2" spans="1:27">
      <c r="A2" s="3" t="s">
        <v>56</v>
      </c>
      <c r="B2" s="3" t="s">
        <v>55</v>
      </c>
      <c r="C2" s="3" t="s">
        <v>57</v>
      </c>
      <c r="D2" s="3" t="s">
        <v>205</v>
      </c>
      <c r="E2" s="3" t="s">
        <v>206</v>
      </c>
      <c r="F2" s="3" t="s">
        <v>196</v>
      </c>
      <c r="G2" s="3" t="s">
        <v>197</v>
      </c>
      <c r="H2" s="3">
        <v>5</v>
      </c>
      <c r="I2" s="3">
        <v>5</v>
      </c>
      <c r="J2" s="3">
        <v>5</v>
      </c>
      <c r="K2" s="3">
        <v>1000</v>
      </c>
      <c r="L2" s="3">
        <v>0.5</v>
      </c>
      <c r="N2" s="4">
        <v>12.1</v>
      </c>
      <c r="O2" s="4">
        <v>12.4</v>
      </c>
      <c r="P2" s="3">
        <v>1</v>
      </c>
      <c r="Q2" s="3">
        <v>1</v>
      </c>
      <c r="R2" s="3">
        <v>6.858</v>
      </c>
      <c r="S2" s="3">
        <v>2.497</v>
      </c>
      <c r="T2" s="3">
        <v>17.21</v>
      </c>
      <c r="U2" s="3">
        <v>16.59</v>
      </c>
      <c r="V2" s="3">
        <v>0.53</v>
      </c>
      <c r="W2" s="3">
        <v>0.65</v>
      </c>
      <c r="X2" s="3">
        <v>1</v>
      </c>
      <c r="Y2" s="3">
        <v>1</v>
      </c>
      <c r="AA2" s="3">
        <v>1</v>
      </c>
    </row>
    <row r="3" spans="14:27">
      <c r="N3" s="4">
        <v>14.2</v>
      </c>
      <c r="O3" s="4">
        <v>14.3</v>
      </c>
      <c r="P3" s="3">
        <v>1</v>
      </c>
      <c r="Q3" s="3">
        <v>1</v>
      </c>
      <c r="AA3" s="3">
        <v>1</v>
      </c>
    </row>
    <row r="4" spans="14:27">
      <c r="N4" s="4">
        <v>15.4</v>
      </c>
      <c r="O4" s="4">
        <v>15.3</v>
      </c>
      <c r="P4" s="3">
        <v>1</v>
      </c>
      <c r="Q4" s="3">
        <v>1</v>
      </c>
      <c r="AA4" s="3">
        <v>1</v>
      </c>
    </row>
    <row r="5" spans="14:27">
      <c r="N5" s="4">
        <v>16.1</v>
      </c>
      <c r="O5" s="4">
        <v>15.9</v>
      </c>
      <c r="P5" s="3">
        <v>1</v>
      </c>
      <c r="Q5" s="3">
        <v>1</v>
      </c>
      <c r="AA5" s="3">
        <v>1</v>
      </c>
    </row>
    <row r="6" spans="14:27">
      <c r="N6" s="4">
        <v>16.6</v>
      </c>
      <c r="O6" s="4">
        <v>16.1</v>
      </c>
      <c r="P6" s="3">
        <v>1</v>
      </c>
      <c r="Q6" s="3">
        <v>1</v>
      </c>
      <c r="AA6" s="3">
        <v>1</v>
      </c>
    </row>
    <row r="7" spans="1:27">
      <c r="A7" s="3" t="s">
        <v>41</v>
      </c>
      <c r="B7" s="3" t="s">
        <v>40</v>
      </c>
      <c r="C7" s="3" t="s">
        <v>42</v>
      </c>
      <c r="D7" s="3" t="s">
        <v>207</v>
      </c>
      <c r="E7" s="3" t="s">
        <v>207</v>
      </c>
      <c r="F7" s="3" t="s">
        <v>196</v>
      </c>
      <c r="G7" s="3" t="s">
        <v>198</v>
      </c>
      <c r="H7" s="3">
        <v>5</v>
      </c>
      <c r="I7" s="3">
        <v>5</v>
      </c>
      <c r="J7" s="3">
        <v>5</v>
      </c>
      <c r="K7" s="3">
        <v>1000</v>
      </c>
      <c r="L7" s="3">
        <v>0.5</v>
      </c>
      <c r="N7" s="4">
        <v>13.5</v>
      </c>
      <c r="O7" s="4">
        <v>13.5</v>
      </c>
      <c r="P7" s="3">
        <v>1</v>
      </c>
      <c r="Q7" s="3">
        <v>1</v>
      </c>
      <c r="R7" s="3">
        <v>78.54</v>
      </c>
      <c r="S7" s="3">
        <v>0.16</v>
      </c>
      <c r="T7" s="3">
        <v>19.76</v>
      </c>
      <c r="U7" s="3">
        <v>19.76</v>
      </c>
      <c r="V7" s="3">
        <v>0.571</v>
      </c>
      <c r="W7" s="3">
        <v>0.571</v>
      </c>
      <c r="X7" s="3">
        <v>1</v>
      </c>
      <c r="Y7" s="3">
        <v>1</v>
      </c>
      <c r="AA7" s="3">
        <v>1</v>
      </c>
    </row>
    <row r="8" spans="14:27">
      <c r="N8" s="4">
        <v>16.5</v>
      </c>
      <c r="O8" s="4">
        <v>16.5</v>
      </c>
      <c r="P8" s="3">
        <v>1</v>
      </c>
      <c r="Q8" s="3">
        <v>1</v>
      </c>
      <c r="AA8" s="3">
        <v>1</v>
      </c>
    </row>
    <row r="9" spans="14:27">
      <c r="N9" s="4">
        <v>18</v>
      </c>
      <c r="O9" s="4">
        <v>18</v>
      </c>
      <c r="P9" s="3">
        <v>1</v>
      </c>
      <c r="Q9" s="3">
        <v>1</v>
      </c>
      <c r="AA9" s="3">
        <v>1</v>
      </c>
    </row>
    <row r="10" spans="14:27">
      <c r="N10" s="4">
        <v>18.5</v>
      </c>
      <c r="O10" s="4">
        <v>18.5</v>
      </c>
      <c r="P10" s="3">
        <v>1</v>
      </c>
      <c r="Q10" s="3">
        <v>1</v>
      </c>
      <c r="AA10" s="3">
        <v>1</v>
      </c>
    </row>
    <row r="11" ht="15.75" spans="14:27">
      <c r="N11" s="65">
        <v>19</v>
      </c>
      <c r="O11" s="65">
        <v>19</v>
      </c>
      <c r="P11" s="3">
        <v>1</v>
      </c>
      <c r="Q11" s="3">
        <v>1</v>
      </c>
      <c r="AA11" s="3">
        <v>1</v>
      </c>
    </row>
    <row r="12" ht="15.75" spans="1:27">
      <c r="A12" s="3" t="s">
        <v>46</v>
      </c>
      <c r="B12" s="3" t="s">
        <v>45</v>
      </c>
      <c r="C12" s="3" t="s">
        <v>47</v>
      </c>
      <c r="D12" s="3" t="s">
        <v>208</v>
      </c>
      <c r="E12" s="3" t="s">
        <v>209</v>
      </c>
      <c r="F12" s="3" t="s">
        <v>196</v>
      </c>
      <c r="G12" s="3" t="s">
        <v>197</v>
      </c>
      <c r="H12" s="3">
        <v>11</v>
      </c>
      <c r="I12" s="3">
        <v>11</v>
      </c>
      <c r="J12" s="3">
        <v>9</v>
      </c>
      <c r="K12" s="3">
        <v>1000</v>
      </c>
      <c r="L12" s="3">
        <v>0.5</v>
      </c>
      <c r="N12" s="4">
        <v>20.9</v>
      </c>
      <c r="O12" s="4">
        <v>21</v>
      </c>
      <c r="P12" s="3">
        <v>1</v>
      </c>
      <c r="Q12" s="3">
        <v>1</v>
      </c>
      <c r="R12" s="3">
        <v>2.54</v>
      </c>
      <c r="S12" s="3">
        <v>3.07</v>
      </c>
      <c r="T12" s="3">
        <v>88.7</v>
      </c>
      <c r="U12" s="3">
        <v>70</v>
      </c>
      <c r="V12" s="3">
        <v>0.127</v>
      </c>
      <c r="W12" s="3">
        <v>0.184</v>
      </c>
      <c r="X12" s="3">
        <v>3</v>
      </c>
      <c r="Y12" s="3">
        <v>4</v>
      </c>
      <c r="AA12" s="3">
        <v>1</v>
      </c>
    </row>
    <row r="13" spans="14:27">
      <c r="N13" s="4">
        <v>28.4</v>
      </c>
      <c r="O13" s="4">
        <v>29.5</v>
      </c>
      <c r="P13" s="3">
        <v>1</v>
      </c>
      <c r="Q13" s="3">
        <v>1</v>
      </c>
      <c r="AA13" s="3">
        <v>1</v>
      </c>
    </row>
    <row r="14" spans="14:27">
      <c r="N14" s="4">
        <v>37</v>
      </c>
      <c r="O14" s="4">
        <v>36.4</v>
      </c>
      <c r="P14" s="3">
        <v>1</v>
      </c>
      <c r="Q14" s="3">
        <v>1</v>
      </c>
      <c r="AA14" s="3">
        <v>1</v>
      </c>
    </row>
    <row r="15" spans="14:27">
      <c r="N15" s="4">
        <v>44.5</v>
      </c>
      <c r="O15" s="4">
        <v>42.7</v>
      </c>
      <c r="P15" s="3">
        <v>1</v>
      </c>
      <c r="Q15" s="3">
        <v>1</v>
      </c>
      <c r="AA15" s="3">
        <v>1</v>
      </c>
    </row>
    <row r="16" spans="14:27">
      <c r="N16" s="4">
        <v>48.7</v>
      </c>
      <c r="O16" s="4">
        <v>45.7</v>
      </c>
      <c r="P16" s="3">
        <v>1</v>
      </c>
      <c r="Q16" s="3">
        <v>1</v>
      </c>
      <c r="AA16" s="3">
        <v>1</v>
      </c>
    </row>
    <row r="17" spans="14:27">
      <c r="N17" s="4">
        <v>53.7</v>
      </c>
      <c r="O17" s="4">
        <v>49.7</v>
      </c>
      <c r="P17" s="3">
        <v>1</v>
      </c>
      <c r="Q17" s="3">
        <v>1</v>
      </c>
      <c r="AA17" s="3">
        <v>1</v>
      </c>
    </row>
    <row r="18" spans="14:27">
      <c r="N18" s="4">
        <v>56.4</v>
      </c>
      <c r="O18" s="4">
        <v>54.2</v>
      </c>
      <c r="P18" s="3">
        <v>1</v>
      </c>
      <c r="Q18" s="3">
        <v>1</v>
      </c>
      <c r="AA18" s="3">
        <v>1</v>
      </c>
    </row>
    <row r="19" spans="14:27">
      <c r="N19" s="4">
        <v>62.3</v>
      </c>
      <c r="O19" s="20">
        <v>56.6</v>
      </c>
      <c r="P19" s="3">
        <v>1</v>
      </c>
      <c r="Q19" s="3">
        <v>1</v>
      </c>
      <c r="AA19" s="3">
        <v>1</v>
      </c>
    </row>
    <row r="20" spans="14:27">
      <c r="N20" s="4">
        <v>68.7</v>
      </c>
      <c r="O20" s="4">
        <v>60</v>
      </c>
      <c r="P20" s="3">
        <v>1</v>
      </c>
      <c r="Q20" s="3">
        <v>1</v>
      </c>
      <c r="AA20" s="3">
        <v>1</v>
      </c>
    </row>
    <row r="21" spans="14:27">
      <c r="N21" s="4">
        <v>75</v>
      </c>
      <c r="O21" s="3" t="s">
        <v>199</v>
      </c>
      <c r="P21" s="3">
        <v>1</v>
      </c>
      <c r="Q21" s="3">
        <v>1</v>
      </c>
      <c r="AA21" s="3">
        <v>1</v>
      </c>
    </row>
    <row r="22" spans="14:27">
      <c r="N22" s="4">
        <v>78</v>
      </c>
      <c r="O22" s="3" t="s">
        <v>199</v>
      </c>
      <c r="P22" s="3">
        <v>1</v>
      </c>
      <c r="Q22" s="3">
        <v>1</v>
      </c>
      <c r="AA22" s="3">
        <v>1</v>
      </c>
    </row>
    <row r="23" spans="1:27">
      <c r="A23" s="3" t="s">
        <v>67</v>
      </c>
      <c r="B23" s="3" t="s">
        <v>66</v>
      </c>
      <c r="C23" s="3" t="s">
        <v>68</v>
      </c>
      <c r="D23" s="3" t="s">
        <v>210</v>
      </c>
      <c r="E23" s="3" t="s">
        <v>71</v>
      </c>
      <c r="F23" s="3" t="s">
        <v>196</v>
      </c>
      <c r="G23" s="3" t="s">
        <v>198</v>
      </c>
      <c r="H23" s="3">
        <v>6</v>
      </c>
      <c r="I23" s="3">
        <v>6</v>
      </c>
      <c r="J23" s="3">
        <v>6</v>
      </c>
      <c r="K23" s="3">
        <v>1000</v>
      </c>
      <c r="L23" s="3">
        <v>0.5</v>
      </c>
      <c r="N23" s="4">
        <v>12.79</v>
      </c>
      <c r="O23" s="4">
        <v>12.79</v>
      </c>
      <c r="P23" s="3">
        <v>1</v>
      </c>
      <c r="Q23" s="3">
        <v>1</v>
      </c>
      <c r="R23" s="3">
        <v>72.46</v>
      </c>
      <c r="S23" s="3">
        <v>0.22</v>
      </c>
      <c r="T23" s="3">
        <v>23.88</v>
      </c>
      <c r="U23" s="3">
        <v>23.88</v>
      </c>
      <c r="V23" s="3">
        <v>0.298</v>
      </c>
      <c r="W23" s="3">
        <v>0.298</v>
      </c>
      <c r="X23" s="3">
        <v>2</v>
      </c>
      <c r="Y23" s="3">
        <v>2</v>
      </c>
      <c r="AA23" s="3">
        <v>1</v>
      </c>
    </row>
    <row r="24" spans="14:27">
      <c r="N24" s="4">
        <v>15.84</v>
      </c>
      <c r="O24" s="4">
        <v>15.84</v>
      </c>
      <c r="P24" s="3">
        <v>1</v>
      </c>
      <c r="Q24" s="3">
        <v>1</v>
      </c>
      <c r="AA24" s="3">
        <v>1</v>
      </c>
    </row>
    <row r="25" spans="14:27">
      <c r="N25" s="4">
        <v>17.61</v>
      </c>
      <c r="O25" s="4">
        <v>17.61</v>
      </c>
      <c r="P25" s="3">
        <v>1</v>
      </c>
      <c r="Q25" s="3">
        <v>1</v>
      </c>
      <c r="AA25" s="3">
        <v>1</v>
      </c>
    </row>
    <row r="26" spans="14:28">
      <c r="N26" s="4">
        <v>19.2</v>
      </c>
      <c r="O26" s="4">
        <v>19.2</v>
      </c>
      <c r="P26" s="3">
        <v>1</v>
      </c>
      <c r="Q26" s="3">
        <v>1</v>
      </c>
      <c r="AA26" s="3">
        <v>1</v>
      </c>
      <c r="AB26" s="4"/>
    </row>
    <row r="27" spans="14:28">
      <c r="N27" s="4">
        <v>20.61</v>
      </c>
      <c r="O27" s="4">
        <v>20.61</v>
      </c>
      <c r="P27" s="3">
        <v>1</v>
      </c>
      <c r="Q27" s="3">
        <v>1</v>
      </c>
      <c r="AA27" s="3">
        <v>1</v>
      </c>
      <c r="AB27" s="4"/>
    </row>
    <row r="28" spans="14:28">
      <c r="N28" s="4">
        <v>21.42</v>
      </c>
      <c r="O28" s="4">
        <v>21.42</v>
      </c>
      <c r="P28" s="3">
        <v>1</v>
      </c>
      <c r="Q28" s="3">
        <v>1</v>
      </c>
      <c r="AA28" s="3">
        <v>1</v>
      </c>
      <c r="AB28" s="4"/>
    </row>
    <row r="29" spans="1:28">
      <c r="A29" s="3" t="s">
        <v>160</v>
      </c>
      <c r="B29" s="3" t="s">
        <v>159</v>
      </c>
      <c r="C29" s="3" t="s">
        <v>200</v>
      </c>
      <c r="D29" s="3" t="s">
        <v>211</v>
      </c>
      <c r="E29" s="3" t="s">
        <v>162</v>
      </c>
      <c r="F29" s="3" t="s">
        <v>196</v>
      </c>
      <c r="G29" s="3" t="s">
        <v>197</v>
      </c>
      <c r="H29" s="3">
        <v>15</v>
      </c>
      <c r="I29" s="3">
        <v>15</v>
      </c>
      <c r="J29" s="3">
        <v>8</v>
      </c>
      <c r="K29" s="3">
        <v>1000</v>
      </c>
      <c r="L29" s="3">
        <v>0.5</v>
      </c>
      <c r="N29" s="4">
        <v>13.3</v>
      </c>
      <c r="O29" s="4">
        <v>13.6</v>
      </c>
      <c r="P29" s="3">
        <v>1</v>
      </c>
      <c r="Q29" s="3">
        <v>1</v>
      </c>
      <c r="R29" s="3">
        <v>0.00087</v>
      </c>
      <c r="S29" s="3">
        <v>5</v>
      </c>
      <c r="T29" s="4">
        <v>87.8</v>
      </c>
      <c r="U29" s="4">
        <v>78.1</v>
      </c>
      <c r="V29" s="4">
        <v>0.0611</v>
      </c>
      <c r="W29" s="4">
        <v>0.0751</v>
      </c>
      <c r="X29" s="3">
        <v>2</v>
      </c>
      <c r="Y29" s="3">
        <v>4</v>
      </c>
      <c r="AA29" s="3">
        <v>1</v>
      </c>
      <c r="AB29" s="4"/>
    </row>
    <row r="30" spans="14:28">
      <c r="N30" s="4">
        <v>18.1</v>
      </c>
      <c r="O30" s="4">
        <v>18.2</v>
      </c>
      <c r="P30" s="3">
        <v>1</v>
      </c>
      <c r="Q30" s="3">
        <v>1</v>
      </c>
      <c r="AA30" s="3">
        <v>1</v>
      </c>
      <c r="AB30" s="4"/>
    </row>
    <row r="31" spans="14:28">
      <c r="N31" s="4">
        <v>21.8</v>
      </c>
      <c r="O31" s="4">
        <v>21.7</v>
      </c>
      <c r="P31" s="3">
        <v>1</v>
      </c>
      <c r="Q31" s="3">
        <v>1</v>
      </c>
      <c r="AA31" s="3">
        <v>1</v>
      </c>
      <c r="AB31" s="4"/>
    </row>
    <row r="32" spans="14:28">
      <c r="N32" s="4">
        <v>25.5</v>
      </c>
      <c r="O32" s="4">
        <v>25.4</v>
      </c>
      <c r="P32" s="3">
        <v>1</v>
      </c>
      <c r="Q32" s="3">
        <v>1</v>
      </c>
      <c r="AA32" s="3">
        <v>1</v>
      </c>
      <c r="AB32" s="4"/>
    </row>
    <row r="33" spans="14:28">
      <c r="N33" s="4">
        <v>29.5</v>
      </c>
      <c r="O33" s="4">
        <v>29.4</v>
      </c>
      <c r="P33" s="3">
        <v>1</v>
      </c>
      <c r="Q33" s="3">
        <v>1</v>
      </c>
      <c r="AA33" s="3">
        <v>1</v>
      </c>
      <c r="AB33" s="4"/>
    </row>
    <row r="34" spans="14:28">
      <c r="N34" s="4">
        <v>33.2</v>
      </c>
      <c r="O34" s="4">
        <v>33</v>
      </c>
      <c r="P34" s="3">
        <v>1</v>
      </c>
      <c r="Q34" s="3">
        <v>1</v>
      </c>
      <c r="AA34" s="3">
        <v>1</v>
      </c>
      <c r="AB34" s="4"/>
    </row>
    <row r="35" spans="14:28">
      <c r="N35" s="4">
        <v>36.5</v>
      </c>
      <c r="O35" s="4">
        <v>36.2</v>
      </c>
      <c r="P35" s="3">
        <v>1</v>
      </c>
      <c r="Q35" s="3">
        <v>1</v>
      </c>
      <c r="AA35" s="3">
        <v>1</v>
      </c>
      <c r="AB35" s="4"/>
    </row>
    <row r="36" spans="14:28">
      <c r="N36" s="4">
        <v>40.3</v>
      </c>
      <c r="O36" s="4">
        <v>40.3</v>
      </c>
      <c r="P36" s="3">
        <v>1</v>
      </c>
      <c r="Q36" s="3">
        <v>1</v>
      </c>
      <c r="AA36" s="3">
        <v>1</v>
      </c>
      <c r="AB36" s="4"/>
    </row>
    <row r="37" spans="14:28">
      <c r="N37" s="4">
        <v>44.3</v>
      </c>
      <c r="O37" s="3" t="s">
        <v>199</v>
      </c>
      <c r="P37" s="3">
        <v>1</v>
      </c>
      <c r="Q37" s="3">
        <v>1</v>
      </c>
      <c r="AA37" s="3">
        <v>1</v>
      </c>
      <c r="AB37" s="4"/>
    </row>
    <row r="38" spans="14:28">
      <c r="N38" s="4">
        <v>48.3</v>
      </c>
      <c r="O38" s="3" t="s">
        <v>199</v>
      </c>
      <c r="P38" s="3">
        <v>1</v>
      </c>
      <c r="Q38" s="3">
        <v>1</v>
      </c>
      <c r="AA38" s="3">
        <v>1</v>
      </c>
      <c r="AB38" s="4"/>
    </row>
    <row r="39" spans="14:28">
      <c r="N39" s="4">
        <v>52.4</v>
      </c>
      <c r="O39" s="3" t="s">
        <v>199</v>
      </c>
      <c r="P39" s="3">
        <v>1</v>
      </c>
      <c r="Q39" s="3">
        <v>1</v>
      </c>
      <c r="AA39" s="3">
        <v>1</v>
      </c>
      <c r="AB39" s="4"/>
    </row>
    <row r="40" ht="15.75" spans="14:28">
      <c r="N40" s="4">
        <v>56.3</v>
      </c>
      <c r="O40" s="3" t="s">
        <v>199</v>
      </c>
      <c r="P40" s="3">
        <v>1</v>
      </c>
      <c r="Q40" s="3">
        <v>1</v>
      </c>
      <c r="AA40" s="3">
        <v>1</v>
      </c>
      <c r="AB40" s="65"/>
    </row>
    <row r="41" ht="15.75" spans="14:28">
      <c r="N41" s="4">
        <v>59.8</v>
      </c>
      <c r="O41" s="3" t="s">
        <v>199</v>
      </c>
      <c r="P41" s="3">
        <v>1</v>
      </c>
      <c r="Q41" s="3">
        <v>1</v>
      </c>
      <c r="AB41" s="2"/>
    </row>
    <row r="42" spans="14:28">
      <c r="N42" s="4">
        <v>63.4</v>
      </c>
      <c r="O42" s="3" t="s">
        <v>199</v>
      </c>
      <c r="P42" s="3">
        <v>1</v>
      </c>
      <c r="Q42" s="3">
        <v>1</v>
      </c>
      <c r="AB42" s="2"/>
    </row>
    <row r="43" ht="15.75" spans="14:28">
      <c r="N43" s="65">
        <v>66.3</v>
      </c>
      <c r="O43" s="3" t="s">
        <v>199</v>
      </c>
      <c r="P43" s="3">
        <v>1</v>
      </c>
      <c r="Q43" s="3">
        <v>1</v>
      </c>
      <c r="AB43" s="2"/>
    </row>
    <row r="44" ht="15.75" spans="1:27">
      <c r="A44" s="3" t="s">
        <v>76</v>
      </c>
      <c r="B44" s="3" t="s">
        <v>75</v>
      </c>
      <c r="C44" s="3" t="s">
        <v>201</v>
      </c>
      <c r="D44" s="3" t="s">
        <v>81</v>
      </c>
      <c r="E44" s="3" t="s">
        <v>78</v>
      </c>
      <c r="F44" s="3" t="s">
        <v>196</v>
      </c>
      <c r="G44" s="3" t="s">
        <v>197</v>
      </c>
      <c r="H44" s="3">
        <v>6</v>
      </c>
      <c r="I44" s="3">
        <v>6</v>
      </c>
      <c r="J44" s="3">
        <v>6</v>
      </c>
      <c r="K44" s="3">
        <v>1000</v>
      </c>
      <c r="L44" s="3">
        <v>0.5</v>
      </c>
      <c r="N44" s="4">
        <v>16.69</v>
      </c>
      <c r="O44" s="4">
        <v>15.69</v>
      </c>
      <c r="P44" s="3">
        <v>1</v>
      </c>
      <c r="Q44" s="3">
        <v>1</v>
      </c>
      <c r="R44" s="3">
        <v>0.0255</v>
      </c>
      <c r="S44" s="3">
        <v>5.031</v>
      </c>
      <c r="T44" s="3">
        <v>31.9</v>
      </c>
      <c r="U44" s="3">
        <v>25.54</v>
      </c>
      <c r="V44" s="3">
        <v>0.205</v>
      </c>
      <c r="W44" s="3">
        <v>0.273</v>
      </c>
      <c r="X44" s="3">
        <v>1</v>
      </c>
      <c r="Y44" s="3">
        <v>2</v>
      </c>
      <c r="AA44" s="3">
        <v>1</v>
      </c>
    </row>
    <row r="45" spans="14:27">
      <c r="N45" s="4">
        <v>19.48</v>
      </c>
      <c r="O45" s="4">
        <v>17.76</v>
      </c>
      <c r="P45" s="3">
        <v>1</v>
      </c>
      <c r="Q45" s="3">
        <v>1</v>
      </c>
      <c r="AA45" s="3">
        <v>1</v>
      </c>
    </row>
    <row r="46" spans="14:27">
      <c r="N46" s="4">
        <v>21.91</v>
      </c>
      <c r="O46" s="4">
        <v>19.75</v>
      </c>
      <c r="P46" s="3">
        <v>1</v>
      </c>
      <c r="Q46" s="3">
        <v>1</v>
      </c>
      <c r="AA46" s="3">
        <v>1</v>
      </c>
    </row>
    <row r="47" spans="14:27">
      <c r="N47" s="4">
        <v>23.58</v>
      </c>
      <c r="O47" s="4">
        <v>21.53</v>
      </c>
      <c r="P47" s="3">
        <v>1</v>
      </c>
      <c r="Q47" s="3">
        <v>1</v>
      </c>
      <c r="AA47" s="3">
        <v>1</v>
      </c>
    </row>
    <row r="48" spans="14:27">
      <c r="N48" s="4">
        <v>25.25</v>
      </c>
      <c r="O48" s="4">
        <v>22</v>
      </c>
      <c r="P48" s="3">
        <v>1</v>
      </c>
      <c r="Q48" s="3">
        <v>1</v>
      </c>
      <c r="AA48" s="3">
        <v>1</v>
      </c>
    </row>
    <row r="49" spans="14:27">
      <c r="N49" s="54">
        <v>31.67</v>
      </c>
      <c r="O49" s="54">
        <v>23</v>
      </c>
      <c r="P49" s="3">
        <v>1</v>
      </c>
      <c r="Q49" s="3">
        <v>1</v>
      </c>
      <c r="AA49" s="3">
        <v>1</v>
      </c>
    </row>
    <row r="50" spans="1:27">
      <c r="A50" s="3" t="s">
        <v>101</v>
      </c>
      <c r="B50" s="3" t="s">
        <v>100</v>
      </c>
      <c r="C50" s="3" t="s">
        <v>102</v>
      </c>
      <c r="D50" s="3" t="s">
        <v>105</v>
      </c>
      <c r="E50" s="3" t="s">
        <v>107</v>
      </c>
      <c r="F50" s="3" t="s">
        <v>202</v>
      </c>
      <c r="G50" s="3" t="s">
        <v>197</v>
      </c>
      <c r="H50" s="3">
        <v>11</v>
      </c>
      <c r="I50" s="3">
        <v>11</v>
      </c>
      <c r="J50" s="3">
        <v>9</v>
      </c>
      <c r="K50" s="3">
        <v>1000</v>
      </c>
      <c r="L50" s="66">
        <v>0.5</v>
      </c>
      <c r="M50" s="3" t="s">
        <v>212</v>
      </c>
      <c r="N50" s="4">
        <v>13</v>
      </c>
      <c r="O50" s="4">
        <v>13</v>
      </c>
      <c r="P50" s="3">
        <v>1</v>
      </c>
      <c r="Q50" s="3">
        <v>1</v>
      </c>
      <c r="R50" s="3">
        <v>0.0026</v>
      </c>
      <c r="S50" s="3">
        <v>4.94</v>
      </c>
      <c r="T50" s="3">
        <v>30.95</v>
      </c>
      <c r="U50" s="3">
        <v>30.95</v>
      </c>
      <c r="V50" s="3">
        <v>0.21</v>
      </c>
      <c r="W50" s="3">
        <v>0.21</v>
      </c>
      <c r="X50" s="3">
        <v>3</v>
      </c>
      <c r="Y50" s="3">
        <v>4</v>
      </c>
      <c r="Z50" s="67">
        <v>0.6481</v>
      </c>
      <c r="AA50" s="3">
        <v>1</v>
      </c>
    </row>
    <row r="51" spans="14:27">
      <c r="N51" s="4">
        <v>15.4</v>
      </c>
      <c r="O51" s="4">
        <v>15.4</v>
      </c>
      <c r="P51" s="3">
        <v>1</v>
      </c>
      <c r="Q51" s="3">
        <v>1</v>
      </c>
      <c r="Z51" s="67">
        <v>0.5593</v>
      </c>
      <c r="AA51" s="3">
        <v>1</v>
      </c>
    </row>
    <row r="52" spans="14:27">
      <c r="N52" s="4">
        <v>17.2</v>
      </c>
      <c r="O52" s="4">
        <v>17.2</v>
      </c>
      <c r="P52" s="3">
        <v>1</v>
      </c>
      <c r="Q52" s="3">
        <v>1</v>
      </c>
      <c r="Z52" s="67">
        <v>0.52</v>
      </c>
      <c r="AA52" s="3">
        <v>1</v>
      </c>
    </row>
    <row r="53" spans="14:27">
      <c r="N53" s="4">
        <v>20.3</v>
      </c>
      <c r="O53" s="4">
        <v>20.3</v>
      </c>
      <c r="P53" s="3">
        <v>1</v>
      </c>
      <c r="Q53" s="3">
        <v>1</v>
      </c>
      <c r="Z53" s="67">
        <v>0.4886</v>
      </c>
      <c r="AA53" s="3">
        <v>1</v>
      </c>
    </row>
    <row r="54" spans="14:27">
      <c r="N54" s="4">
        <v>22.1</v>
      </c>
      <c r="O54" s="4">
        <v>22.1</v>
      </c>
      <c r="P54" s="3">
        <v>1</v>
      </c>
      <c r="Q54" s="3">
        <v>1</v>
      </c>
      <c r="Z54" s="67">
        <v>0.4829</v>
      </c>
      <c r="AA54" s="3">
        <v>1</v>
      </c>
    </row>
    <row r="55" spans="14:27">
      <c r="N55" s="4">
        <v>23.7</v>
      </c>
      <c r="O55" s="4">
        <v>23.7</v>
      </c>
      <c r="P55" s="3">
        <v>1</v>
      </c>
      <c r="Q55" s="3">
        <v>1</v>
      </c>
      <c r="Z55" s="67">
        <v>0.4267</v>
      </c>
      <c r="AA55" s="3">
        <v>1</v>
      </c>
    </row>
    <row r="56" spans="14:27">
      <c r="N56" s="4">
        <v>24.8</v>
      </c>
      <c r="O56" s="4">
        <v>24.8</v>
      </c>
      <c r="P56" s="3">
        <v>1</v>
      </c>
      <c r="Q56" s="3">
        <v>1</v>
      </c>
      <c r="Z56" s="67">
        <v>0.321</v>
      </c>
      <c r="AA56" s="3">
        <v>1</v>
      </c>
    </row>
    <row r="57" spans="14:27">
      <c r="N57" s="4">
        <v>26.2</v>
      </c>
      <c r="O57" s="4">
        <v>26.2</v>
      </c>
      <c r="P57" s="3">
        <v>1</v>
      </c>
      <c r="Q57" s="3">
        <v>1</v>
      </c>
      <c r="Z57" s="67">
        <v>0.2027</v>
      </c>
      <c r="AA57" s="3">
        <v>1</v>
      </c>
    </row>
    <row r="58" spans="14:27">
      <c r="N58" s="4">
        <v>28.2</v>
      </c>
      <c r="O58" s="4">
        <v>28.2</v>
      </c>
      <c r="P58" s="3">
        <v>1</v>
      </c>
      <c r="Q58" s="3">
        <v>1</v>
      </c>
      <c r="Z58" s="67">
        <v>0.1765</v>
      </c>
      <c r="AA58" s="3">
        <v>1</v>
      </c>
    </row>
    <row r="59" spans="14:27">
      <c r="N59" s="4">
        <v>31</v>
      </c>
      <c r="O59" s="4">
        <v>31</v>
      </c>
      <c r="P59" s="3">
        <v>1</v>
      </c>
      <c r="Q59" s="3">
        <v>1</v>
      </c>
      <c r="Z59" s="67">
        <v>0.01</v>
      </c>
      <c r="AA59" s="3">
        <v>1</v>
      </c>
    </row>
    <row r="60" spans="14:27">
      <c r="N60" s="4">
        <v>34.1</v>
      </c>
      <c r="O60" s="4">
        <v>34.1</v>
      </c>
      <c r="P60" s="3">
        <v>1</v>
      </c>
      <c r="Q60" s="3">
        <v>1</v>
      </c>
      <c r="Z60" s="67">
        <v>0</v>
      </c>
      <c r="AA60" s="3">
        <v>1</v>
      </c>
    </row>
    <row r="61" spans="1:27">
      <c r="A61" s="3" t="s">
        <v>147</v>
      </c>
      <c r="B61" s="3" t="s">
        <v>146</v>
      </c>
      <c r="C61" s="3" t="s">
        <v>148</v>
      </c>
      <c r="D61" s="3" t="s">
        <v>151</v>
      </c>
      <c r="E61" s="3" t="s">
        <v>157</v>
      </c>
      <c r="F61" s="3" t="s">
        <v>196</v>
      </c>
      <c r="G61" s="3" t="s">
        <v>197</v>
      </c>
      <c r="H61" s="3">
        <v>10</v>
      </c>
      <c r="I61" s="3">
        <v>10</v>
      </c>
      <c r="J61" s="3">
        <v>10</v>
      </c>
      <c r="K61" s="3">
        <v>1000</v>
      </c>
      <c r="L61" s="3">
        <v>0.5</v>
      </c>
      <c r="N61" s="4">
        <v>25.3</v>
      </c>
      <c r="O61" s="4">
        <v>25.3</v>
      </c>
      <c r="P61" s="3">
        <v>1</v>
      </c>
      <c r="Q61" s="3">
        <v>1</v>
      </c>
      <c r="R61" s="3">
        <v>40.269</v>
      </c>
      <c r="S61" s="3">
        <v>2.0483</v>
      </c>
      <c r="T61" s="3">
        <v>52.3</v>
      </c>
      <c r="U61" s="3">
        <v>52.7</v>
      </c>
      <c r="V61" s="3">
        <v>0.203</v>
      </c>
      <c r="W61" s="3">
        <v>0.187</v>
      </c>
      <c r="X61" s="3">
        <v>2</v>
      </c>
      <c r="Y61" s="3">
        <v>2</v>
      </c>
      <c r="AA61" s="3">
        <v>1</v>
      </c>
    </row>
    <row r="62" spans="14:27">
      <c r="N62" s="4">
        <v>31</v>
      </c>
      <c r="O62" s="4">
        <v>31</v>
      </c>
      <c r="P62" s="3">
        <v>1</v>
      </c>
      <c r="Q62" s="3">
        <v>1</v>
      </c>
      <c r="AA62" s="3">
        <v>1</v>
      </c>
    </row>
    <row r="63" spans="14:27">
      <c r="N63" s="4">
        <v>34.6</v>
      </c>
      <c r="O63" s="4">
        <v>34.6</v>
      </c>
      <c r="P63" s="3">
        <v>1</v>
      </c>
      <c r="Q63" s="3">
        <v>1</v>
      </c>
      <c r="AA63" s="3">
        <v>1</v>
      </c>
    </row>
    <row r="64" spans="14:27">
      <c r="N64" s="4">
        <v>37.5</v>
      </c>
      <c r="O64" s="4">
        <v>37.5</v>
      </c>
      <c r="P64" s="3">
        <v>1</v>
      </c>
      <c r="Q64" s="3">
        <v>1</v>
      </c>
      <c r="AA64" s="3">
        <v>1</v>
      </c>
    </row>
    <row r="65" spans="14:27">
      <c r="N65" s="4">
        <v>39.1</v>
      </c>
      <c r="O65" s="4">
        <v>39.1</v>
      </c>
      <c r="P65" s="3">
        <v>1</v>
      </c>
      <c r="Q65" s="3">
        <v>1</v>
      </c>
      <c r="AA65" s="3">
        <v>1</v>
      </c>
    </row>
    <row r="66" spans="14:27">
      <c r="N66" s="4">
        <v>43.5</v>
      </c>
      <c r="O66" s="4">
        <v>43.5</v>
      </c>
      <c r="P66" s="3">
        <v>1</v>
      </c>
      <c r="Q66" s="3">
        <v>1</v>
      </c>
      <c r="AA66" s="3">
        <v>1</v>
      </c>
    </row>
    <row r="67" spans="14:27">
      <c r="N67" s="4">
        <v>45.6</v>
      </c>
      <c r="O67" s="4">
        <v>45.6</v>
      </c>
      <c r="P67" s="3">
        <v>1</v>
      </c>
      <c r="Q67" s="3">
        <v>1</v>
      </c>
      <c r="AA67" s="3">
        <v>1</v>
      </c>
    </row>
    <row r="68" spans="14:27">
      <c r="N68" s="4">
        <v>48.4</v>
      </c>
      <c r="O68" s="4">
        <v>48.4</v>
      </c>
      <c r="P68" s="3">
        <v>1</v>
      </c>
      <c r="Q68" s="3">
        <v>1</v>
      </c>
      <c r="AA68" s="3">
        <v>1</v>
      </c>
    </row>
    <row r="69" spans="14:27">
      <c r="N69" s="4">
        <v>49.8</v>
      </c>
      <c r="O69" s="4">
        <v>49.8</v>
      </c>
      <c r="P69" s="3">
        <v>1</v>
      </c>
      <c r="Q69" s="3">
        <v>1</v>
      </c>
      <c r="AA69" s="3">
        <v>1</v>
      </c>
    </row>
    <row r="70" spans="14:27">
      <c r="N70" s="4">
        <v>50.9</v>
      </c>
      <c r="O70" s="4">
        <v>50.9</v>
      </c>
      <c r="P70" s="3">
        <v>1</v>
      </c>
      <c r="Q70" s="3">
        <v>1</v>
      </c>
      <c r="AA70" s="3">
        <v>1</v>
      </c>
    </row>
    <row r="71" spans="1:27">
      <c r="A71" s="3" t="s">
        <v>135</v>
      </c>
      <c r="B71" s="3" t="s">
        <v>134</v>
      </c>
      <c r="C71" s="3" t="s">
        <v>203</v>
      </c>
      <c r="D71" s="3" t="s">
        <v>145</v>
      </c>
      <c r="E71" s="3" t="s">
        <v>137</v>
      </c>
      <c r="F71" s="3" t="s">
        <v>202</v>
      </c>
      <c r="G71" s="3" t="s">
        <v>197</v>
      </c>
      <c r="H71" s="3">
        <v>10</v>
      </c>
      <c r="I71" s="3">
        <v>7</v>
      </c>
      <c r="J71" s="3">
        <v>10</v>
      </c>
      <c r="K71" s="3">
        <v>1000</v>
      </c>
      <c r="L71" s="66">
        <v>0.5</v>
      </c>
      <c r="M71" s="3" t="s">
        <v>213</v>
      </c>
      <c r="N71" s="4">
        <v>13.5</v>
      </c>
      <c r="O71" s="3">
        <v>15.9</v>
      </c>
      <c r="P71" s="3">
        <v>1</v>
      </c>
      <c r="Q71" s="3">
        <v>1</v>
      </c>
      <c r="R71" s="3">
        <v>1</v>
      </c>
      <c r="S71" s="3">
        <v>3.74</v>
      </c>
      <c r="T71" s="3">
        <v>38.28</v>
      </c>
      <c r="U71" s="3">
        <v>42.07</v>
      </c>
      <c r="V71" s="3">
        <v>0.236</v>
      </c>
      <c r="W71" s="3">
        <v>0.192</v>
      </c>
      <c r="X71" s="3">
        <v>4</v>
      </c>
      <c r="Y71" s="3">
        <v>2</v>
      </c>
      <c r="Z71" s="67">
        <v>0</v>
      </c>
      <c r="AA71" s="3">
        <v>1</v>
      </c>
    </row>
    <row r="72" spans="14:27">
      <c r="N72" s="4">
        <v>17.5</v>
      </c>
      <c r="O72" s="4">
        <v>19.3</v>
      </c>
      <c r="P72" s="3">
        <v>1</v>
      </c>
      <c r="Q72" s="3">
        <v>1</v>
      </c>
      <c r="Z72" s="67">
        <v>0.05</v>
      </c>
      <c r="AA72" s="3">
        <v>1</v>
      </c>
    </row>
    <row r="73" spans="14:27">
      <c r="N73" s="4">
        <v>21.8</v>
      </c>
      <c r="O73" s="4">
        <v>21.6</v>
      </c>
      <c r="P73" s="3">
        <v>1</v>
      </c>
      <c r="Q73" s="3">
        <v>1</v>
      </c>
      <c r="Z73" s="67">
        <v>0.1</v>
      </c>
      <c r="AA73" s="3">
        <v>1</v>
      </c>
    </row>
    <row r="74" spans="14:27">
      <c r="N74" s="4">
        <v>25.3</v>
      </c>
      <c r="O74" s="4">
        <v>24</v>
      </c>
      <c r="P74" s="3">
        <v>1</v>
      </c>
      <c r="Q74" s="3">
        <v>1</v>
      </c>
      <c r="Z74" s="67">
        <v>0.3</v>
      </c>
      <c r="AA74" s="3">
        <v>1</v>
      </c>
    </row>
    <row r="75" spans="14:27">
      <c r="N75" s="4">
        <v>28</v>
      </c>
      <c r="O75" s="4">
        <v>27.1</v>
      </c>
      <c r="P75" s="3">
        <v>1</v>
      </c>
      <c r="Q75" s="3">
        <v>1</v>
      </c>
      <c r="Z75" s="67">
        <v>0.45</v>
      </c>
      <c r="AA75" s="3">
        <v>1</v>
      </c>
    </row>
    <row r="76" spans="14:27">
      <c r="N76" s="4">
        <v>30.2</v>
      </c>
      <c r="O76" s="4">
        <v>31.1</v>
      </c>
      <c r="P76" s="3">
        <v>1</v>
      </c>
      <c r="Q76" s="3">
        <v>1</v>
      </c>
      <c r="Z76" s="67">
        <v>0.55</v>
      </c>
      <c r="AA76" s="3">
        <v>1</v>
      </c>
    </row>
    <row r="77" spans="14:27">
      <c r="N77" s="4">
        <v>31.9</v>
      </c>
      <c r="O77" s="4">
        <v>33.3</v>
      </c>
      <c r="P77" s="3">
        <v>1</v>
      </c>
      <c r="Q77" s="3">
        <v>1</v>
      </c>
      <c r="Z77" s="67">
        <v>0.7</v>
      </c>
      <c r="AA77" s="3">
        <v>1</v>
      </c>
    </row>
    <row r="78" spans="14:27">
      <c r="N78" s="3">
        <v>31.9</v>
      </c>
      <c r="O78" s="4">
        <v>34.6</v>
      </c>
      <c r="P78" s="3">
        <v>1</v>
      </c>
      <c r="Q78" s="3">
        <v>1</v>
      </c>
      <c r="Z78" s="67">
        <v>0.98</v>
      </c>
      <c r="AA78" s="3">
        <v>1</v>
      </c>
    </row>
    <row r="79" spans="14:27">
      <c r="N79" s="3">
        <v>31.9</v>
      </c>
      <c r="O79" s="4">
        <v>36.2</v>
      </c>
      <c r="P79" s="3">
        <v>1</v>
      </c>
      <c r="Q79" s="3">
        <v>1</v>
      </c>
      <c r="Z79" s="67">
        <v>0.99</v>
      </c>
      <c r="AA79" s="3">
        <v>1</v>
      </c>
    </row>
    <row r="80" spans="14:27">
      <c r="N80" s="3">
        <v>31.9</v>
      </c>
      <c r="O80" s="54">
        <v>37.1</v>
      </c>
      <c r="P80" s="3">
        <v>1</v>
      </c>
      <c r="Q80" s="3">
        <v>1</v>
      </c>
      <c r="Z80" s="68">
        <v>1</v>
      </c>
      <c r="AA80" s="3">
        <v>1</v>
      </c>
    </row>
    <row r="81" spans="1:27">
      <c r="A81" s="3" t="s">
        <v>110</v>
      </c>
      <c r="B81" s="3" t="s">
        <v>109</v>
      </c>
      <c r="C81" s="3" t="s">
        <v>111</v>
      </c>
      <c r="D81" s="3" t="s">
        <v>112</v>
      </c>
      <c r="E81" s="3" t="s">
        <v>112</v>
      </c>
      <c r="F81" s="3" t="s">
        <v>202</v>
      </c>
      <c r="G81" s="3" t="s">
        <v>197</v>
      </c>
      <c r="H81" s="3">
        <v>7</v>
      </c>
      <c r="I81" s="3">
        <v>5</v>
      </c>
      <c r="J81" s="3">
        <v>7</v>
      </c>
      <c r="K81" s="3">
        <v>1000</v>
      </c>
      <c r="L81" s="66">
        <v>0.5</v>
      </c>
      <c r="M81" s="3" t="s">
        <v>213</v>
      </c>
      <c r="N81" s="4">
        <v>8.7</v>
      </c>
      <c r="O81" s="4">
        <v>8.5</v>
      </c>
      <c r="P81" s="3">
        <v>1</v>
      </c>
      <c r="Q81" s="3">
        <v>1</v>
      </c>
      <c r="R81" s="3">
        <v>0.902</v>
      </c>
      <c r="S81" s="3">
        <v>3.643</v>
      </c>
      <c r="T81" s="3">
        <v>21.27</v>
      </c>
      <c r="U81" s="3">
        <v>29.66</v>
      </c>
      <c r="V81" s="3">
        <v>0.21</v>
      </c>
      <c r="W81" s="3">
        <v>0.12</v>
      </c>
      <c r="X81" s="3">
        <v>1</v>
      </c>
      <c r="Y81" s="3">
        <v>1</v>
      </c>
      <c r="Z81" s="67">
        <v>0.298507462686567</v>
      </c>
      <c r="AA81" s="3">
        <v>1</v>
      </c>
    </row>
    <row r="82" spans="14:27">
      <c r="N82" s="4">
        <v>11.3</v>
      </c>
      <c r="O82" s="4">
        <v>11.5</v>
      </c>
      <c r="P82" s="3">
        <v>1</v>
      </c>
      <c r="Q82" s="3">
        <v>1</v>
      </c>
      <c r="Z82" s="67">
        <v>0.315217391304348</v>
      </c>
      <c r="AA82" s="3">
        <v>1</v>
      </c>
    </row>
    <row r="83" spans="14:27">
      <c r="N83" s="4">
        <v>12.6</v>
      </c>
      <c r="O83" s="4">
        <v>13.1</v>
      </c>
      <c r="P83" s="3">
        <v>1</v>
      </c>
      <c r="Q83" s="3">
        <v>1</v>
      </c>
      <c r="Z83" s="67">
        <v>0.497142857142857</v>
      </c>
      <c r="AA83" s="3">
        <v>1</v>
      </c>
    </row>
    <row r="84" spans="14:27">
      <c r="N84" s="4">
        <v>14.9</v>
      </c>
      <c r="O84" s="4">
        <v>14.8</v>
      </c>
      <c r="P84" s="3">
        <v>1</v>
      </c>
      <c r="Q84" s="3">
        <v>1</v>
      </c>
      <c r="Z84" s="67">
        <v>0.763157894736842</v>
      </c>
      <c r="AA84" s="3">
        <v>1</v>
      </c>
    </row>
    <row r="85" spans="14:27">
      <c r="N85" s="4">
        <v>15.6</v>
      </c>
      <c r="O85" s="4">
        <v>16.6</v>
      </c>
      <c r="P85" s="3">
        <v>1</v>
      </c>
      <c r="Q85" s="3">
        <v>1</v>
      </c>
      <c r="Z85" s="67">
        <v>0.868421052631579</v>
      </c>
      <c r="AA85" s="3">
        <v>1</v>
      </c>
    </row>
    <row r="86" spans="14:27">
      <c r="N86" s="3">
        <v>15.6</v>
      </c>
      <c r="O86" s="4">
        <v>18.1</v>
      </c>
      <c r="P86" s="3">
        <v>1</v>
      </c>
      <c r="Q86" s="3">
        <v>1</v>
      </c>
      <c r="Z86" s="67">
        <v>0.99</v>
      </c>
      <c r="AA86" s="3">
        <v>1</v>
      </c>
    </row>
    <row r="87" ht="15.75" spans="14:27">
      <c r="N87" s="3">
        <v>15.6</v>
      </c>
      <c r="O87" s="65">
        <v>21</v>
      </c>
      <c r="P87" s="3">
        <v>1</v>
      </c>
      <c r="Q87" s="3">
        <v>1</v>
      </c>
      <c r="Z87" s="69">
        <v>1</v>
      </c>
      <c r="AA87" s="3">
        <v>1</v>
      </c>
    </row>
    <row r="88" ht="15.75" spans="1:27">
      <c r="A88" s="3" t="s">
        <v>114</v>
      </c>
      <c r="B88" s="3" t="s">
        <v>113</v>
      </c>
      <c r="C88" s="3" t="s">
        <v>115</v>
      </c>
      <c r="D88" s="3" t="s">
        <v>116</v>
      </c>
      <c r="E88" s="3" t="s">
        <v>116</v>
      </c>
      <c r="F88" s="3" t="s">
        <v>196</v>
      </c>
      <c r="G88" s="3" t="s">
        <v>197</v>
      </c>
      <c r="H88" s="3">
        <v>4</v>
      </c>
      <c r="I88" s="3">
        <v>4</v>
      </c>
      <c r="J88" s="3">
        <v>4</v>
      </c>
      <c r="K88" s="3">
        <v>1000</v>
      </c>
      <c r="L88" s="3">
        <v>0.5</v>
      </c>
      <c r="N88" s="4">
        <v>51.71</v>
      </c>
      <c r="O88" s="4">
        <v>51.71</v>
      </c>
      <c r="P88" s="3">
        <v>1</v>
      </c>
      <c r="Q88" s="3">
        <v>1</v>
      </c>
      <c r="R88" s="3">
        <v>0.01</v>
      </c>
      <c r="S88" s="3">
        <v>4.59</v>
      </c>
      <c r="T88" s="3">
        <v>80.87</v>
      </c>
      <c r="U88" s="3">
        <v>80.87</v>
      </c>
      <c r="V88" s="3">
        <v>0.352</v>
      </c>
      <c r="W88" s="3">
        <v>0.352</v>
      </c>
      <c r="X88" s="3">
        <v>1</v>
      </c>
      <c r="Y88" s="3">
        <v>1</v>
      </c>
      <c r="AA88" s="3">
        <v>1</v>
      </c>
    </row>
    <row r="89" spans="14:27">
      <c r="N89" s="4">
        <v>57.04</v>
      </c>
      <c r="O89" s="4">
        <v>57.04</v>
      </c>
      <c r="P89" s="3">
        <v>1</v>
      </c>
      <c r="Q89" s="3">
        <v>1</v>
      </c>
      <c r="AA89" s="3">
        <v>1</v>
      </c>
    </row>
    <row r="90" spans="14:27">
      <c r="N90" s="4">
        <v>63.15</v>
      </c>
      <c r="O90" s="4">
        <v>63.15</v>
      </c>
      <c r="P90" s="3">
        <v>1</v>
      </c>
      <c r="Q90" s="3">
        <v>1</v>
      </c>
      <c r="AA90" s="3">
        <v>1</v>
      </c>
    </row>
    <row r="91" ht="15.75" spans="14:27">
      <c r="N91" s="65">
        <v>71</v>
      </c>
      <c r="O91" s="65">
        <v>71</v>
      </c>
      <c r="P91" s="3">
        <v>1</v>
      </c>
      <c r="Q91" s="3">
        <v>1</v>
      </c>
      <c r="AA91" s="3">
        <v>1</v>
      </c>
    </row>
    <row r="92" ht="15.75" spans="1:27">
      <c r="A92" s="3" t="s">
        <v>93</v>
      </c>
      <c r="B92" s="3" t="s">
        <v>92</v>
      </c>
      <c r="C92" s="3" t="s">
        <v>94</v>
      </c>
      <c r="D92" s="3" t="s">
        <v>95</v>
      </c>
      <c r="E92" s="3" t="s">
        <v>97</v>
      </c>
      <c r="F92" s="3" t="s">
        <v>196</v>
      </c>
      <c r="G92" s="3" t="s">
        <v>204</v>
      </c>
      <c r="H92" s="3">
        <v>6</v>
      </c>
      <c r="I92" s="3">
        <v>6</v>
      </c>
      <c r="J92" s="3">
        <v>6</v>
      </c>
      <c r="K92" s="3">
        <v>1000</v>
      </c>
      <c r="L92" s="3">
        <v>0.5</v>
      </c>
      <c r="N92" s="4">
        <v>4.4</v>
      </c>
      <c r="O92" s="4">
        <v>4.4</v>
      </c>
      <c r="P92" s="3">
        <v>1</v>
      </c>
      <c r="Q92" s="3">
        <v>1</v>
      </c>
      <c r="R92" s="3">
        <v>-2146.4</v>
      </c>
      <c r="S92" s="3">
        <v>710.07</v>
      </c>
      <c r="T92" s="3">
        <v>6.54</v>
      </c>
      <c r="U92" s="3">
        <v>6.54</v>
      </c>
      <c r="V92" s="3">
        <v>0.432</v>
      </c>
      <c r="W92" s="3">
        <v>0.432</v>
      </c>
      <c r="X92" s="3">
        <v>1</v>
      </c>
      <c r="Y92" s="3">
        <v>1</v>
      </c>
      <c r="AA92" s="3">
        <v>1</v>
      </c>
    </row>
    <row r="93" spans="14:27">
      <c r="N93" s="4">
        <v>4.8</v>
      </c>
      <c r="O93" s="4">
        <v>4.8</v>
      </c>
      <c r="P93" s="3">
        <v>1</v>
      </c>
      <c r="Q93" s="3">
        <v>1</v>
      </c>
      <c r="AA93" s="3">
        <v>1</v>
      </c>
    </row>
    <row r="94" spans="14:27">
      <c r="N94" s="4">
        <v>5.3</v>
      </c>
      <c r="O94" s="4">
        <v>5.3</v>
      </c>
      <c r="P94" s="3">
        <v>1</v>
      </c>
      <c r="Q94" s="3">
        <v>1</v>
      </c>
      <c r="AA94" s="3">
        <v>1</v>
      </c>
    </row>
    <row r="95" spans="14:27">
      <c r="N95" s="4">
        <v>5.8</v>
      </c>
      <c r="O95" s="4">
        <v>5.8</v>
      </c>
      <c r="P95" s="3">
        <v>1</v>
      </c>
      <c r="Q95" s="3">
        <v>1</v>
      </c>
      <c r="AA95" s="3">
        <v>1</v>
      </c>
    </row>
    <row r="96" spans="14:27">
      <c r="N96" s="4">
        <v>6.2</v>
      </c>
      <c r="O96" s="4">
        <v>6.2</v>
      </c>
      <c r="P96" s="3">
        <v>1</v>
      </c>
      <c r="Q96" s="3">
        <v>1</v>
      </c>
      <c r="AA96" s="3">
        <v>1</v>
      </c>
    </row>
    <row r="97" ht="15.75" spans="14:27">
      <c r="N97" s="65">
        <v>6.3</v>
      </c>
      <c r="O97" s="65">
        <v>6.3</v>
      </c>
      <c r="P97" s="3">
        <v>1</v>
      </c>
      <c r="Q97" s="3">
        <v>1</v>
      </c>
      <c r="AA97" s="3">
        <v>1</v>
      </c>
    </row>
    <row r="98" ht="15.75" spans="1:27">
      <c r="A98" s="3" t="s">
        <v>127</v>
      </c>
      <c r="B98" s="3" t="s">
        <v>126</v>
      </c>
      <c r="C98" s="3" t="s">
        <v>128</v>
      </c>
      <c r="D98" s="3" t="s">
        <v>130</v>
      </c>
      <c r="E98" s="3" t="s">
        <v>131</v>
      </c>
      <c r="F98" s="3" t="s">
        <v>196</v>
      </c>
      <c r="G98" s="3" t="s">
        <v>198</v>
      </c>
      <c r="H98" s="3">
        <v>4</v>
      </c>
      <c r="I98" s="3">
        <v>4</v>
      </c>
      <c r="J98" s="3">
        <v>4</v>
      </c>
      <c r="K98" s="3">
        <v>1000</v>
      </c>
      <c r="L98" s="3">
        <v>0.5</v>
      </c>
      <c r="N98" s="4">
        <v>5.55</v>
      </c>
      <c r="O98" s="4">
        <v>6.45</v>
      </c>
      <c r="P98" s="3">
        <v>1</v>
      </c>
      <c r="Q98" s="3">
        <v>1</v>
      </c>
      <c r="R98" s="3">
        <v>2659</v>
      </c>
      <c r="S98" s="3">
        <v>0.0619</v>
      </c>
      <c r="T98" s="3">
        <v>9.6</v>
      </c>
      <c r="U98" s="3">
        <v>11.62</v>
      </c>
      <c r="V98" s="3">
        <v>0.483</v>
      </c>
      <c r="W98" s="3">
        <v>0.485</v>
      </c>
      <c r="X98" s="3">
        <v>1</v>
      </c>
      <c r="Y98" s="3">
        <v>1</v>
      </c>
      <c r="AA98" s="3">
        <v>1</v>
      </c>
    </row>
    <row r="99" spans="14:27">
      <c r="N99" s="4">
        <v>8.55</v>
      </c>
      <c r="O99" s="4">
        <v>10.15</v>
      </c>
      <c r="P99" s="3">
        <v>1</v>
      </c>
      <c r="Q99" s="3">
        <v>1</v>
      </c>
      <c r="AA99" s="3">
        <v>1</v>
      </c>
    </row>
    <row r="100" spans="14:27">
      <c r="N100" s="4">
        <v>9.5</v>
      </c>
      <c r="O100" s="4">
        <v>12.15</v>
      </c>
      <c r="P100" s="3">
        <v>1</v>
      </c>
      <c r="Q100" s="3">
        <v>1</v>
      </c>
      <c r="AA100" s="3">
        <v>1</v>
      </c>
    </row>
    <row r="101" spans="14:27">
      <c r="N101" s="4">
        <v>10.9</v>
      </c>
      <c r="O101" s="4">
        <v>13.45</v>
      </c>
      <c r="P101" s="3">
        <v>1</v>
      </c>
      <c r="Q101" s="3">
        <v>1</v>
      </c>
      <c r="AA101" s="3">
        <v>1</v>
      </c>
    </row>
    <row r="102" spans="1:27">
      <c r="A102" s="3" t="s">
        <v>120</v>
      </c>
      <c r="B102" s="3" t="s">
        <v>119</v>
      </c>
      <c r="C102" s="3" t="s">
        <v>121</v>
      </c>
      <c r="D102" s="3" t="s">
        <v>125</v>
      </c>
      <c r="E102" s="3" t="s">
        <v>122</v>
      </c>
      <c r="F102" s="3" t="s">
        <v>196</v>
      </c>
      <c r="G102" s="3" t="s">
        <v>204</v>
      </c>
      <c r="H102" s="3">
        <v>18</v>
      </c>
      <c r="I102" s="3">
        <v>18</v>
      </c>
      <c r="J102" s="3">
        <v>12</v>
      </c>
      <c r="K102" s="3">
        <v>1000</v>
      </c>
      <c r="L102" s="3">
        <v>0.5</v>
      </c>
      <c r="N102" s="4">
        <v>18.64</v>
      </c>
      <c r="O102" s="4">
        <v>16.81</v>
      </c>
      <c r="P102" s="3">
        <v>1</v>
      </c>
      <c r="Q102" s="3">
        <v>1</v>
      </c>
      <c r="R102" s="3">
        <v>-694487</v>
      </c>
      <c r="S102" s="3">
        <v>16422</v>
      </c>
      <c r="T102" s="3">
        <v>110.1</v>
      </c>
      <c r="U102" s="3">
        <v>72.9</v>
      </c>
      <c r="V102" s="3">
        <v>0.075</v>
      </c>
      <c r="W102" s="3">
        <v>0.125</v>
      </c>
      <c r="X102" s="3">
        <v>6</v>
      </c>
      <c r="Y102" s="3">
        <v>8</v>
      </c>
      <c r="AA102" s="3">
        <v>1</v>
      </c>
    </row>
    <row r="103" spans="14:27">
      <c r="N103" s="4">
        <v>22.4</v>
      </c>
      <c r="O103" s="4">
        <v>22.57</v>
      </c>
      <c r="P103" s="3">
        <v>1</v>
      </c>
      <c r="Q103" s="3">
        <v>1</v>
      </c>
      <c r="AA103" s="3">
        <v>1</v>
      </c>
    </row>
    <row r="104" spans="14:27">
      <c r="N104" s="4">
        <v>27.46</v>
      </c>
      <c r="O104" s="4">
        <v>28.34</v>
      </c>
      <c r="P104" s="3">
        <v>1</v>
      </c>
      <c r="Q104" s="3">
        <v>1</v>
      </c>
      <c r="AA104" s="3">
        <v>1</v>
      </c>
    </row>
    <row r="105" spans="14:27">
      <c r="N105" s="4">
        <v>33.31</v>
      </c>
      <c r="O105" s="4">
        <v>33.34</v>
      </c>
      <c r="P105" s="3">
        <v>1</v>
      </c>
      <c r="Q105" s="3">
        <v>1</v>
      </c>
      <c r="AA105" s="3">
        <v>1</v>
      </c>
    </row>
    <row r="106" spans="14:27">
      <c r="N106" s="4">
        <v>38.91</v>
      </c>
      <c r="O106" s="4">
        <v>39.29</v>
      </c>
      <c r="P106" s="3">
        <v>1</v>
      </c>
      <c r="Q106" s="3">
        <v>1</v>
      </c>
      <c r="AA106" s="3">
        <v>1</v>
      </c>
    </row>
    <row r="107" spans="14:27">
      <c r="N107" s="4">
        <v>40.36</v>
      </c>
      <c r="O107" s="4">
        <v>42.75</v>
      </c>
      <c r="P107" s="3">
        <v>1</v>
      </c>
      <c r="Q107" s="3">
        <v>1</v>
      </c>
      <c r="AA107" s="3">
        <v>1</v>
      </c>
    </row>
    <row r="108" spans="14:27">
      <c r="N108" s="4">
        <v>50.32</v>
      </c>
      <c r="O108" s="4">
        <v>45.27</v>
      </c>
      <c r="P108" s="3">
        <v>1</v>
      </c>
      <c r="Q108" s="3">
        <v>1</v>
      </c>
      <c r="AA108" s="3">
        <v>1</v>
      </c>
    </row>
    <row r="109" spans="14:27">
      <c r="N109" s="4">
        <v>56.12</v>
      </c>
      <c r="O109" s="4">
        <v>49.49</v>
      </c>
      <c r="P109" s="3">
        <v>1</v>
      </c>
      <c r="Q109" s="3">
        <v>1</v>
      </c>
      <c r="AA109" s="3">
        <v>1</v>
      </c>
    </row>
    <row r="110" spans="14:27">
      <c r="N110" s="4">
        <v>59.13</v>
      </c>
      <c r="O110" s="4">
        <v>51.13</v>
      </c>
      <c r="P110" s="3">
        <v>1</v>
      </c>
      <c r="Q110" s="3">
        <v>1</v>
      </c>
      <c r="AA110" s="3">
        <v>1</v>
      </c>
    </row>
    <row r="111" spans="14:27">
      <c r="N111" s="4">
        <v>60.38</v>
      </c>
      <c r="O111" s="4">
        <v>55.9</v>
      </c>
      <c r="P111" s="3">
        <v>1</v>
      </c>
      <c r="Q111" s="3">
        <v>1</v>
      </c>
      <c r="AA111" s="3">
        <v>1</v>
      </c>
    </row>
    <row r="112" spans="14:27">
      <c r="N112" s="4">
        <v>60.55</v>
      </c>
      <c r="O112" s="4">
        <v>59</v>
      </c>
      <c r="P112" s="3">
        <v>1</v>
      </c>
      <c r="Q112" s="3">
        <v>1</v>
      </c>
      <c r="AA112" s="3">
        <v>1</v>
      </c>
    </row>
    <row r="113" spans="14:27">
      <c r="N113" s="4">
        <v>69.82</v>
      </c>
      <c r="O113" s="4">
        <v>57</v>
      </c>
      <c r="P113" s="3">
        <v>1</v>
      </c>
      <c r="Q113" s="3">
        <v>1</v>
      </c>
      <c r="AA113" s="3">
        <v>1</v>
      </c>
    </row>
    <row r="114" spans="14:27">
      <c r="N114" s="4">
        <v>72.33</v>
      </c>
      <c r="O114" s="4" t="s">
        <v>199</v>
      </c>
      <c r="P114" s="3">
        <v>1</v>
      </c>
      <c r="Q114" s="3">
        <v>1</v>
      </c>
      <c r="AA114" s="3">
        <v>1</v>
      </c>
    </row>
    <row r="115" spans="14:27">
      <c r="N115" s="4">
        <v>74.4</v>
      </c>
      <c r="O115" s="4" t="s">
        <v>199</v>
      </c>
      <c r="P115" s="3">
        <v>1</v>
      </c>
      <c r="Q115" s="3">
        <v>1</v>
      </c>
      <c r="AA115" s="3">
        <v>1</v>
      </c>
    </row>
    <row r="116" spans="14:27">
      <c r="N116" s="4">
        <v>77.88</v>
      </c>
      <c r="O116" s="4" t="s">
        <v>199</v>
      </c>
      <c r="P116" s="3">
        <v>1</v>
      </c>
      <c r="Q116" s="3">
        <v>1</v>
      </c>
      <c r="AA116" s="3">
        <v>1</v>
      </c>
    </row>
    <row r="117" spans="14:27">
      <c r="N117" s="4">
        <v>77.67</v>
      </c>
      <c r="O117" s="4" t="s">
        <v>199</v>
      </c>
      <c r="P117" s="3">
        <v>1</v>
      </c>
      <c r="Q117" s="3">
        <v>1</v>
      </c>
      <c r="AA117" s="3">
        <v>1</v>
      </c>
    </row>
    <row r="118" spans="14:27">
      <c r="N118" s="4">
        <v>78</v>
      </c>
      <c r="O118" s="4" t="s">
        <v>199</v>
      </c>
      <c r="P118" s="3">
        <v>1</v>
      </c>
      <c r="Q118" s="3">
        <v>1</v>
      </c>
      <c r="AA118" s="3">
        <v>1</v>
      </c>
    </row>
    <row r="119" spans="14:27">
      <c r="N119" s="4">
        <v>89</v>
      </c>
      <c r="O119" s="4" t="s">
        <v>199</v>
      </c>
      <c r="P119" s="3">
        <v>1</v>
      </c>
      <c r="Q119" s="3">
        <v>1</v>
      </c>
      <c r="AA119" s="3">
        <v>1</v>
      </c>
    </row>
    <row r="120" spans="1:27">
      <c r="A120" s="3" t="s">
        <v>83</v>
      </c>
      <c r="B120" s="3" t="s">
        <v>82</v>
      </c>
      <c r="C120" s="3" t="s">
        <v>84</v>
      </c>
      <c r="D120" s="3" t="s">
        <v>90</v>
      </c>
      <c r="E120" s="3" t="s">
        <v>85</v>
      </c>
      <c r="F120" s="3" t="s">
        <v>196</v>
      </c>
      <c r="G120" s="3" t="s">
        <v>198</v>
      </c>
      <c r="H120" s="3">
        <v>5</v>
      </c>
      <c r="I120" s="3">
        <v>5</v>
      </c>
      <c r="J120" s="3">
        <v>5</v>
      </c>
      <c r="K120" s="3">
        <v>1000</v>
      </c>
      <c r="L120" s="3">
        <v>0.5</v>
      </c>
      <c r="N120" s="4">
        <v>14.86</v>
      </c>
      <c r="O120" s="4">
        <v>14.86</v>
      </c>
      <c r="P120" s="3">
        <v>1</v>
      </c>
      <c r="Q120" s="3">
        <v>1</v>
      </c>
      <c r="R120" s="3">
        <v>6.7977</v>
      </c>
      <c r="S120" s="3">
        <v>0.1522</v>
      </c>
      <c r="T120" s="3">
        <v>26.2</v>
      </c>
      <c r="U120" s="3">
        <v>26.2</v>
      </c>
      <c r="V120" s="3">
        <v>0.558</v>
      </c>
      <c r="W120" s="3">
        <v>0.558</v>
      </c>
      <c r="X120" s="3">
        <v>1</v>
      </c>
      <c r="Y120" s="3">
        <v>1</v>
      </c>
      <c r="AA120" s="3">
        <v>1</v>
      </c>
    </row>
    <row r="121" spans="14:27">
      <c r="N121" s="4">
        <v>19.71</v>
      </c>
      <c r="O121" s="4">
        <v>19.71</v>
      </c>
      <c r="P121" s="3">
        <v>1</v>
      </c>
      <c r="Q121" s="3">
        <v>1</v>
      </c>
      <c r="AA121" s="3">
        <v>1</v>
      </c>
    </row>
    <row r="122" spans="14:27">
      <c r="N122" s="4">
        <v>22.48</v>
      </c>
      <c r="O122" s="4">
        <v>22.48</v>
      </c>
      <c r="P122" s="3">
        <v>1</v>
      </c>
      <c r="Q122" s="3">
        <v>1</v>
      </c>
      <c r="AA122" s="3">
        <v>1</v>
      </c>
    </row>
    <row r="123" spans="14:27">
      <c r="N123" s="4">
        <v>24.07</v>
      </c>
      <c r="O123" s="4">
        <v>24.07</v>
      </c>
      <c r="P123" s="3">
        <v>1</v>
      </c>
      <c r="Q123" s="3">
        <v>1</v>
      </c>
      <c r="AA123" s="3">
        <v>1</v>
      </c>
    </row>
    <row r="124" ht="15.75" spans="14:27">
      <c r="N124" s="65">
        <v>24.98</v>
      </c>
      <c r="O124" s="65">
        <v>24.98</v>
      </c>
      <c r="P124" s="3">
        <v>1</v>
      </c>
      <c r="Q124" s="3">
        <v>1</v>
      </c>
      <c r="AA124" s="3">
        <v>1</v>
      </c>
    </row>
    <row r="125" ht="15.75" spans="1:27">
      <c r="A125" s="3" t="s">
        <v>23</v>
      </c>
      <c r="B125" s="3" t="s">
        <v>22</v>
      </c>
      <c r="C125" s="3" t="s">
        <v>24</v>
      </c>
      <c r="D125" s="3" t="s">
        <v>25</v>
      </c>
      <c r="E125" s="3" t="s">
        <v>34</v>
      </c>
      <c r="F125" s="3" t="s">
        <v>202</v>
      </c>
      <c r="G125" s="3" t="s">
        <v>197</v>
      </c>
      <c r="H125" s="3">
        <v>10</v>
      </c>
      <c r="I125" s="3">
        <v>10</v>
      </c>
      <c r="J125" s="3">
        <v>10</v>
      </c>
      <c r="K125" s="3">
        <v>1000</v>
      </c>
      <c r="L125" s="66">
        <v>0.5</v>
      </c>
      <c r="M125" s="3" t="s">
        <v>213</v>
      </c>
      <c r="N125" s="4">
        <v>11.56</v>
      </c>
      <c r="O125" s="4">
        <v>13.75</v>
      </c>
      <c r="P125" s="3">
        <v>1</v>
      </c>
      <c r="Q125" s="3">
        <v>1</v>
      </c>
      <c r="R125" s="3">
        <v>436.27</v>
      </c>
      <c r="S125" s="3">
        <v>1.5747</v>
      </c>
      <c r="T125" s="3">
        <v>41.92</v>
      </c>
      <c r="U125" s="3">
        <v>45.89</v>
      </c>
      <c r="V125" s="3">
        <v>0.25</v>
      </c>
      <c r="W125" s="3">
        <v>0.2</v>
      </c>
      <c r="X125" s="3">
        <v>3</v>
      </c>
      <c r="Y125" s="3">
        <v>2</v>
      </c>
      <c r="Z125" s="70">
        <v>0</v>
      </c>
      <c r="AA125" s="3">
        <v>1</v>
      </c>
    </row>
    <row r="126" spans="14:27">
      <c r="N126" s="4">
        <v>18.27</v>
      </c>
      <c r="O126" s="4">
        <v>19.57</v>
      </c>
      <c r="P126" s="3">
        <v>1</v>
      </c>
      <c r="Q126" s="3">
        <v>1</v>
      </c>
      <c r="Z126" s="70">
        <v>0.01</v>
      </c>
      <c r="AA126" s="3">
        <v>1</v>
      </c>
    </row>
    <row r="127" spans="14:27">
      <c r="N127" s="4">
        <v>23.5</v>
      </c>
      <c r="O127" s="4">
        <v>24.34</v>
      </c>
      <c r="P127" s="3">
        <v>1</v>
      </c>
      <c r="Q127" s="3">
        <v>1</v>
      </c>
      <c r="Z127" s="70">
        <v>0.272727272727273</v>
      </c>
      <c r="AA127" s="3">
        <v>1</v>
      </c>
    </row>
    <row r="128" spans="14:27">
      <c r="N128" s="4">
        <v>27.58</v>
      </c>
      <c r="O128" s="4">
        <v>28.25</v>
      </c>
      <c r="P128" s="3">
        <v>1</v>
      </c>
      <c r="Q128" s="3">
        <v>1</v>
      </c>
      <c r="Z128" s="70">
        <v>0.553846153846154</v>
      </c>
      <c r="AA128" s="3">
        <v>1</v>
      </c>
    </row>
    <row r="129" spans="14:27">
      <c r="N129" s="4">
        <v>30.75</v>
      </c>
      <c r="O129" s="4">
        <v>31.45</v>
      </c>
      <c r="P129" s="3">
        <v>1</v>
      </c>
      <c r="Q129" s="3">
        <v>1</v>
      </c>
      <c r="Z129" s="70">
        <v>0.57</v>
      </c>
      <c r="AA129" s="3">
        <v>1</v>
      </c>
    </row>
    <row r="130" spans="14:27">
      <c r="N130" s="4">
        <v>33.22</v>
      </c>
      <c r="O130" s="4">
        <v>34.06</v>
      </c>
      <c r="P130" s="3">
        <v>1</v>
      </c>
      <c r="Q130" s="3">
        <v>1</v>
      </c>
      <c r="Z130" s="70">
        <v>0.66</v>
      </c>
      <c r="AA130" s="3">
        <v>1</v>
      </c>
    </row>
    <row r="131" spans="14:27">
      <c r="N131" s="4">
        <v>35.14</v>
      </c>
      <c r="O131" s="4">
        <v>36.21</v>
      </c>
      <c r="P131" s="3">
        <v>1</v>
      </c>
      <c r="Q131" s="3">
        <v>1</v>
      </c>
      <c r="Z131" s="70">
        <v>0.67</v>
      </c>
      <c r="AA131" s="3">
        <v>1</v>
      </c>
    </row>
    <row r="132" spans="14:27">
      <c r="N132" s="4">
        <v>36.64</v>
      </c>
      <c r="O132" s="4">
        <v>37.96</v>
      </c>
      <c r="P132" s="3">
        <v>1</v>
      </c>
      <c r="Q132" s="3">
        <v>1</v>
      </c>
      <c r="Z132" s="70">
        <v>0.685714285714286</v>
      </c>
      <c r="AA132" s="3">
        <v>1</v>
      </c>
    </row>
    <row r="133" spans="14:27">
      <c r="N133" s="4">
        <v>37.81</v>
      </c>
      <c r="O133" s="4">
        <v>39.4</v>
      </c>
      <c r="P133" s="3">
        <v>1</v>
      </c>
      <c r="Q133" s="3">
        <v>1</v>
      </c>
      <c r="Z133" s="70">
        <v>0.7</v>
      </c>
      <c r="AA133" s="3">
        <v>1</v>
      </c>
    </row>
    <row r="134" spans="14:27">
      <c r="N134" s="4">
        <v>38.72</v>
      </c>
      <c r="O134" s="4">
        <v>40.58</v>
      </c>
      <c r="P134" s="3">
        <v>1</v>
      </c>
      <c r="Q134" s="3">
        <v>1</v>
      </c>
      <c r="Z134" s="70">
        <v>0.785714285714286</v>
      </c>
      <c r="AA134" s="3">
        <v>1</v>
      </c>
    </row>
    <row r="138" spans="9:10">
      <c r="I138" s="66"/>
      <c r="J138" s="3" t="s">
        <v>214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43"/>
  <sheetViews>
    <sheetView tabSelected="1" workbookViewId="0">
      <selection activeCell="B6" sqref="B6"/>
    </sheetView>
  </sheetViews>
  <sheetFormatPr defaultColWidth="9.14285714285714" defaultRowHeight="15"/>
  <cols>
    <col min="1" max="1" width="14" customWidth="1"/>
    <col min="2" max="2" width="25.8571428571429" customWidth="1"/>
    <col min="3" max="3" width="23.7142857142857" customWidth="1"/>
    <col min="4" max="4" width="31" customWidth="1"/>
    <col min="5" max="5" width="29.4285714285714" customWidth="1"/>
    <col min="6" max="6" width="14.8571428571429" customWidth="1"/>
    <col min="7" max="7" width="31" customWidth="1"/>
    <col min="8" max="8" width="9.42857142857143" customWidth="1"/>
    <col min="9" max="9" width="11.5714285714286" customWidth="1"/>
    <col min="10" max="10" width="12.4285714285714" customWidth="1"/>
    <col min="11" max="11" width="5.57142857142857" customWidth="1"/>
    <col min="12" max="12" width="16.1428571428571" customWidth="1"/>
    <col min="14" max="14" width="5" customWidth="1"/>
    <col min="16" max="16" width="9.57142857142857" customWidth="1"/>
    <col min="17" max="17" width="10.2857142857143" customWidth="1"/>
    <col min="18" max="18" width="5.71428571428571" customWidth="1"/>
    <col min="19" max="19" width="6.42857142857143" customWidth="1"/>
    <col min="20" max="20" width="8.57142857142857" customWidth="1"/>
    <col min="21" max="22" width="7.57142857142857" customWidth="1"/>
    <col min="23" max="23" width="6.85714285714286" customWidth="1"/>
    <col min="24" max="30" width="7.57142857142857" customWidth="1"/>
    <col min="31" max="31" width="9.14285714285714" customWidth="1"/>
    <col min="32" max="32" width="12.1428571428571" customWidth="1"/>
    <col min="33" max="33" width="11.2857142857143" customWidth="1"/>
    <col min="34" max="34" width="12.8571428571429" customWidth="1"/>
    <col min="35" max="35" width="9.85714285714286" customWidth="1"/>
  </cols>
  <sheetData>
    <row r="1" s="71" customFormat="1" spans="1:36">
      <c r="A1" s="72" t="s">
        <v>1</v>
      </c>
      <c r="B1" s="73" t="s">
        <v>171</v>
      </c>
      <c r="C1" s="73" t="s">
        <v>2</v>
      </c>
      <c r="D1" s="73" t="s">
        <v>172</v>
      </c>
      <c r="E1" s="73" t="s">
        <v>173</v>
      </c>
      <c r="F1" s="73" t="s">
        <v>174</v>
      </c>
      <c r="G1" s="73" t="s">
        <v>175</v>
      </c>
      <c r="H1" s="74" t="s">
        <v>176</v>
      </c>
      <c r="I1" s="74" t="s">
        <v>177</v>
      </c>
      <c r="J1" s="74" t="s">
        <v>178</v>
      </c>
      <c r="K1" s="74" t="s">
        <v>179</v>
      </c>
      <c r="L1" s="74" t="s">
        <v>180</v>
      </c>
      <c r="M1" s="74" t="s">
        <v>181</v>
      </c>
      <c r="N1" s="74" t="s">
        <v>14</v>
      </c>
      <c r="O1" s="78" t="s">
        <v>215</v>
      </c>
      <c r="P1" s="78" t="s">
        <v>182</v>
      </c>
      <c r="Q1" s="78" t="s">
        <v>183</v>
      </c>
      <c r="R1" s="74" t="s">
        <v>184</v>
      </c>
      <c r="S1" s="74" t="s">
        <v>185</v>
      </c>
      <c r="T1" s="74" t="s">
        <v>186</v>
      </c>
      <c r="U1" s="74" t="s">
        <v>187</v>
      </c>
      <c r="V1" s="74" t="s">
        <v>5</v>
      </c>
      <c r="W1" s="74" t="s">
        <v>188</v>
      </c>
      <c r="X1" s="74" t="s">
        <v>189</v>
      </c>
      <c r="Y1" s="74" t="s">
        <v>6</v>
      </c>
      <c r="Z1" s="74" t="s">
        <v>190</v>
      </c>
      <c r="AA1" s="74" t="s">
        <v>191</v>
      </c>
      <c r="AB1" s="74" t="s">
        <v>7</v>
      </c>
      <c r="AC1" s="74" t="s">
        <v>216</v>
      </c>
      <c r="AD1" s="74" t="s">
        <v>217</v>
      </c>
      <c r="AE1" s="74" t="s">
        <v>218</v>
      </c>
      <c r="AF1" s="74" t="s">
        <v>192</v>
      </c>
      <c r="AG1" s="74" t="s">
        <v>193</v>
      </c>
      <c r="AH1" s="84" t="s">
        <v>194</v>
      </c>
      <c r="AI1" s="9"/>
      <c r="AJ1" s="9"/>
    </row>
    <row r="2" s="71" customFormat="1" spans="1:36">
      <c r="A2" s="75" t="s">
        <v>93</v>
      </c>
      <c r="B2" s="76" t="s">
        <v>92</v>
      </c>
      <c r="C2" s="76" t="s">
        <v>94</v>
      </c>
      <c r="D2" s="76" t="s">
        <v>95</v>
      </c>
      <c r="E2" s="76" t="s">
        <v>97</v>
      </c>
      <c r="F2" s="76" t="s">
        <v>196</v>
      </c>
      <c r="G2" s="76" t="s">
        <v>204</v>
      </c>
      <c r="H2" s="76">
        <v>6</v>
      </c>
      <c r="I2" s="76">
        <v>6</v>
      </c>
      <c r="J2" s="76">
        <v>6</v>
      </c>
      <c r="K2" s="76">
        <v>1000</v>
      </c>
      <c r="L2" s="76">
        <v>0.5</v>
      </c>
      <c r="M2" s="76"/>
      <c r="N2" s="76">
        <v>1</v>
      </c>
      <c r="O2" s="79">
        <v>4.4</v>
      </c>
      <c r="P2" s="79">
        <v>4.4</v>
      </c>
      <c r="Q2" s="79">
        <v>4.4</v>
      </c>
      <c r="R2" s="76">
        <v>1</v>
      </c>
      <c r="S2" s="76">
        <v>1</v>
      </c>
      <c r="T2" s="83">
        <v>-2146.4</v>
      </c>
      <c r="U2" s="83">
        <v>710.07</v>
      </c>
      <c r="V2" s="83">
        <v>6.54</v>
      </c>
      <c r="W2" s="83">
        <v>6.54</v>
      </c>
      <c r="X2" s="83">
        <v>6.54</v>
      </c>
      <c r="Y2" s="83">
        <v>0.432</v>
      </c>
      <c r="Z2" s="83">
        <v>0.432</v>
      </c>
      <c r="AA2" s="83">
        <v>0.432</v>
      </c>
      <c r="AB2" s="83">
        <f>-1.2471</f>
        <v>-1.2471</v>
      </c>
      <c r="AC2" s="83">
        <v>-1.2471</v>
      </c>
      <c r="AD2" s="83">
        <v>-1.2471</v>
      </c>
      <c r="AE2" s="76">
        <v>1</v>
      </c>
      <c r="AF2" s="76">
        <v>1</v>
      </c>
      <c r="AG2" s="76">
        <v>1</v>
      </c>
      <c r="AH2" s="85"/>
      <c r="AI2" s="9"/>
      <c r="AJ2" s="9"/>
    </row>
    <row r="3" s="71" customFormat="1" spans="1:36">
      <c r="A3" s="77"/>
      <c r="N3" s="71">
        <v>2</v>
      </c>
      <c r="O3" s="79">
        <v>4.8</v>
      </c>
      <c r="P3" s="79">
        <v>4.8</v>
      </c>
      <c r="Q3" s="79">
        <v>4.8</v>
      </c>
      <c r="R3" s="9">
        <v>1</v>
      </c>
      <c r="S3" s="9">
        <v>1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86"/>
      <c r="AI3" s="9"/>
      <c r="AJ3" s="9"/>
    </row>
    <row r="4" s="71" customFormat="1" spans="1:36">
      <c r="A4" s="77"/>
      <c r="N4" s="76">
        <v>3</v>
      </c>
      <c r="O4" s="79">
        <v>5.3</v>
      </c>
      <c r="P4" s="79">
        <v>5.3</v>
      </c>
      <c r="Q4" s="79">
        <v>5.3</v>
      </c>
      <c r="R4" s="9">
        <v>1</v>
      </c>
      <c r="S4" s="9">
        <v>1</v>
      </c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86"/>
      <c r="AI4" s="9"/>
      <c r="AJ4" s="9"/>
    </row>
    <row r="5" s="71" customFormat="1" spans="1:36">
      <c r="A5" s="77"/>
      <c r="N5" s="71">
        <v>4</v>
      </c>
      <c r="O5" s="79">
        <v>5.8</v>
      </c>
      <c r="P5" s="79">
        <v>5.8</v>
      </c>
      <c r="Q5" s="79">
        <v>5.8</v>
      </c>
      <c r="R5" s="9">
        <v>1</v>
      </c>
      <c r="S5" s="9">
        <v>1</v>
      </c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86"/>
      <c r="AI5" s="9"/>
      <c r="AJ5" s="9"/>
    </row>
    <row r="6" s="71" customFormat="1" spans="1:36">
      <c r="A6" s="77"/>
      <c r="N6" s="76">
        <v>5</v>
      </c>
      <c r="O6" s="79">
        <v>6.2</v>
      </c>
      <c r="P6" s="79">
        <v>6.2</v>
      </c>
      <c r="Q6" s="79">
        <v>6.2</v>
      </c>
      <c r="R6" s="9">
        <v>1</v>
      </c>
      <c r="S6" s="9">
        <v>1</v>
      </c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86"/>
      <c r="AI6" s="9"/>
      <c r="AJ6" s="9"/>
    </row>
    <row r="7" s="71" customFormat="1" spans="1:36">
      <c r="A7" s="77"/>
      <c r="N7" s="71">
        <v>6</v>
      </c>
      <c r="O7" s="79">
        <v>6.3</v>
      </c>
      <c r="P7" s="79">
        <v>6.3</v>
      </c>
      <c r="Q7" s="79">
        <v>6.3</v>
      </c>
      <c r="R7" s="9">
        <v>1</v>
      </c>
      <c r="S7" s="9">
        <v>1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86"/>
      <c r="AI7" s="9"/>
      <c r="AJ7" s="9"/>
    </row>
    <row r="8" s="71" customFormat="1" spans="1:36">
      <c r="A8" s="75" t="s">
        <v>110</v>
      </c>
      <c r="B8" s="76" t="s">
        <v>109</v>
      </c>
      <c r="C8" s="76" t="s">
        <v>111</v>
      </c>
      <c r="D8" s="76" t="s">
        <v>112</v>
      </c>
      <c r="E8" s="76" t="s">
        <v>112</v>
      </c>
      <c r="F8" s="76" t="s">
        <v>202</v>
      </c>
      <c r="G8" s="76" t="s">
        <v>197</v>
      </c>
      <c r="H8" s="76">
        <v>7</v>
      </c>
      <c r="I8" s="76">
        <v>5</v>
      </c>
      <c r="J8" s="76">
        <v>7</v>
      </c>
      <c r="K8" s="76">
        <v>1000</v>
      </c>
      <c r="L8" s="80">
        <v>0.5</v>
      </c>
      <c r="M8" s="76" t="s">
        <v>213</v>
      </c>
      <c r="N8" s="76">
        <v>1</v>
      </c>
      <c r="O8" s="79">
        <v>8.5</v>
      </c>
      <c r="P8" s="79">
        <v>8.7</v>
      </c>
      <c r="Q8" s="79">
        <v>8.5</v>
      </c>
      <c r="R8" s="76">
        <v>1</v>
      </c>
      <c r="S8" s="76">
        <v>1</v>
      </c>
      <c r="T8" s="76">
        <v>0.902</v>
      </c>
      <c r="U8" s="76">
        <v>3.643</v>
      </c>
      <c r="V8" s="76">
        <v>25.4</v>
      </c>
      <c r="W8" s="76">
        <v>21.27</v>
      </c>
      <c r="X8" s="76">
        <v>29.66</v>
      </c>
      <c r="Y8" s="76">
        <v>0.16</v>
      </c>
      <c r="Z8" s="76">
        <v>0.21</v>
      </c>
      <c r="AA8" s="76">
        <v>0.12</v>
      </c>
      <c r="AB8" s="76">
        <v>-1.19</v>
      </c>
      <c r="AC8" s="76">
        <v>-1.08</v>
      </c>
      <c r="AD8" s="76">
        <v>-1.52</v>
      </c>
      <c r="AE8" s="76">
        <v>1</v>
      </c>
      <c r="AF8" s="76">
        <v>1</v>
      </c>
      <c r="AG8" s="76">
        <v>1</v>
      </c>
      <c r="AH8" s="87">
        <v>0.298507462686567</v>
      </c>
      <c r="AI8" s="9"/>
      <c r="AJ8" s="9"/>
    </row>
    <row r="9" s="71" customFormat="1" spans="1:36">
      <c r="A9" s="77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71">
        <v>2</v>
      </c>
      <c r="O9" s="79">
        <v>11.4</v>
      </c>
      <c r="P9" s="79">
        <v>11.3</v>
      </c>
      <c r="Q9" s="79">
        <v>11.5</v>
      </c>
      <c r="R9" s="9">
        <v>1</v>
      </c>
      <c r="S9" s="9">
        <v>1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88"/>
      <c r="AI9" s="9"/>
      <c r="AJ9" s="9"/>
    </row>
    <row r="10" s="71" customFormat="1" spans="1:36">
      <c r="A10" s="77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76">
        <v>3</v>
      </c>
      <c r="O10" s="79">
        <v>12.9</v>
      </c>
      <c r="P10" s="79">
        <v>12.6</v>
      </c>
      <c r="Q10" s="79">
        <v>13.1</v>
      </c>
      <c r="R10" s="9">
        <v>1</v>
      </c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88">
        <v>0.315217391304348</v>
      </c>
      <c r="AI10" s="9"/>
      <c r="AJ10" s="9"/>
    </row>
    <row r="11" s="71" customFormat="1" spans="1:36">
      <c r="A11" s="77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71">
        <v>4</v>
      </c>
      <c r="O11" s="79">
        <v>14.8</v>
      </c>
      <c r="P11" s="79">
        <v>14.9</v>
      </c>
      <c r="Q11" s="79">
        <v>14.8</v>
      </c>
      <c r="R11" s="9">
        <v>1</v>
      </c>
      <c r="S11" s="9">
        <v>1</v>
      </c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88">
        <v>0.497142857142857</v>
      </c>
      <c r="AI11" s="9"/>
      <c r="AJ11" s="9"/>
    </row>
    <row r="12" s="71" customFormat="1" spans="1:36">
      <c r="A12" s="77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76">
        <v>5</v>
      </c>
      <c r="O12" s="79">
        <v>16.5</v>
      </c>
      <c r="P12" s="79">
        <v>15.6</v>
      </c>
      <c r="Q12" s="79">
        <v>16.6</v>
      </c>
      <c r="R12" s="9">
        <v>1</v>
      </c>
      <c r="S12" s="9">
        <v>1</v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88">
        <v>0.763157894736842</v>
      </c>
      <c r="AI12" s="9"/>
      <c r="AJ12" s="9"/>
    </row>
    <row r="13" s="71" customFormat="1" spans="1:36">
      <c r="A13" s="77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71">
        <v>6</v>
      </c>
      <c r="O13" s="79">
        <v>18.1</v>
      </c>
      <c r="P13" s="81" t="s">
        <v>199</v>
      </c>
      <c r="Q13" s="79">
        <v>18.1</v>
      </c>
      <c r="R13" s="9">
        <v>1</v>
      </c>
      <c r="S13" s="9">
        <v>1</v>
      </c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88">
        <v>0.868421052631579</v>
      </c>
      <c r="AI13" s="9"/>
      <c r="AJ13" s="9"/>
    </row>
    <row r="14" s="71" customFormat="1" spans="1:36">
      <c r="A14" s="77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>
        <v>7</v>
      </c>
      <c r="O14" s="79">
        <v>21</v>
      </c>
      <c r="P14" s="81" t="s">
        <v>199</v>
      </c>
      <c r="Q14" s="79">
        <v>21</v>
      </c>
      <c r="R14" s="9">
        <v>1</v>
      </c>
      <c r="S14" s="9">
        <v>1</v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88">
        <v>0.99</v>
      </c>
      <c r="AI14" s="9"/>
      <c r="AJ14" s="9"/>
    </row>
    <row r="15" s="71" customFormat="1" spans="1:36">
      <c r="A15" s="75" t="s">
        <v>160</v>
      </c>
      <c r="B15" s="76" t="s">
        <v>159</v>
      </c>
      <c r="C15" s="76" t="s">
        <v>200</v>
      </c>
      <c r="D15" s="76" t="s">
        <v>211</v>
      </c>
      <c r="E15" s="76" t="s">
        <v>162</v>
      </c>
      <c r="F15" s="76" t="s">
        <v>196</v>
      </c>
      <c r="G15" s="76" t="s">
        <v>197</v>
      </c>
      <c r="H15" s="76">
        <v>15</v>
      </c>
      <c r="I15" s="76">
        <v>15</v>
      </c>
      <c r="J15" s="76">
        <v>8</v>
      </c>
      <c r="K15" s="76">
        <v>1000</v>
      </c>
      <c r="L15" s="76">
        <v>0.5</v>
      </c>
      <c r="M15" s="76"/>
      <c r="N15" s="76">
        <v>1</v>
      </c>
      <c r="O15" s="79">
        <v>13.3</v>
      </c>
      <c r="P15" s="79">
        <v>13.3</v>
      </c>
      <c r="Q15" s="79">
        <v>13.6</v>
      </c>
      <c r="R15" s="76">
        <v>1</v>
      </c>
      <c r="S15" s="76">
        <v>1</v>
      </c>
      <c r="T15" s="76">
        <v>0.00087</v>
      </c>
      <c r="U15" s="76">
        <v>5</v>
      </c>
      <c r="V15" s="76">
        <v>83.2</v>
      </c>
      <c r="W15" s="76">
        <v>87.8</v>
      </c>
      <c r="X15" s="76">
        <v>78.1</v>
      </c>
      <c r="Y15" s="76">
        <v>0.066</v>
      </c>
      <c r="Z15" s="76">
        <v>0.061</v>
      </c>
      <c r="AA15" s="76">
        <v>0.075</v>
      </c>
      <c r="AB15" s="76">
        <v>-1.745</v>
      </c>
      <c r="AC15" s="76">
        <v>-1.797</v>
      </c>
      <c r="AD15" s="76">
        <v>-1.765</v>
      </c>
      <c r="AE15" s="76">
        <v>3</v>
      </c>
      <c r="AF15" s="76">
        <v>2</v>
      </c>
      <c r="AG15" s="76">
        <v>4</v>
      </c>
      <c r="AH15" s="85"/>
      <c r="AI15" s="9"/>
      <c r="AJ15" s="9"/>
    </row>
    <row r="16" s="71" customFormat="1" spans="1:36">
      <c r="A16" s="77"/>
      <c r="N16" s="71">
        <v>2</v>
      </c>
      <c r="O16" s="79">
        <v>18.1</v>
      </c>
      <c r="P16" s="79">
        <v>18.1</v>
      </c>
      <c r="Q16" s="79">
        <v>18.2</v>
      </c>
      <c r="R16" s="9">
        <v>1</v>
      </c>
      <c r="S16" s="9">
        <v>1</v>
      </c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86"/>
      <c r="AI16" s="9"/>
      <c r="AJ16" s="9"/>
    </row>
    <row r="17" s="71" customFormat="1" spans="1:36">
      <c r="A17" s="77"/>
      <c r="N17" s="76">
        <v>3</v>
      </c>
      <c r="O17" s="79">
        <v>21.8</v>
      </c>
      <c r="P17" s="79">
        <v>21.8</v>
      </c>
      <c r="Q17" s="79">
        <v>21.7</v>
      </c>
      <c r="R17" s="9">
        <v>1</v>
      </c>
      <c r="S17" s="9">
        <v>1</v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86"/>
      <c r="AI17" s="9"/>
      <c r="AJ17" s="9"/>
    </row>
    <row r="18" s="71" customFormat="1" spans="1:36">
      <c r="A18" s="77"/>
      <c r="N18" s="71">
        <v>4</v>
      </c>
      <c r="O18" s="79">
        <v>25.5</v>
      </c>
      <c r="P18" s="79">
        <v>25.5</v>
      </c>
      <c r="Q18" s="79">
        <v>25.4</v>
      </c>
      <c r="R18" s="9">
        <v>1</v>
      </c>
      <c r="S18" s="9">
        <v>1</v>
      </c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86"/>
      <c r="AI18" s="9"/>
      <c r="AJ18" s="9"/>
    </row>
    <row r="19" s="71" customFormat="1" spans="1:36">
      <c r="A19" s="77"/>
      <c r="N19" s="76">
        <v>5</v>
      </c>
      <c r="O19" s="79">
        <v>29.5</v>
      </c>
      <c r="P19" s="79">
        <v>29.5</v>
      </c>
      <c r="Q19" s="79">
        <v>29.4</v>
      </c>
      <c r="R19" s="9">
        <v>1</v>
      </c>
      <c r="S19" s="9">
        <v>1</v>
      </c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86"/>
      <c r="AI19" s="9"/>
      <c r="AJ19" s="9"/>
    </row>
    <row r="20" s="71" customFormat="1" spans="1:36">
      <c r="A20" s="77"/>
      <c r="N20" s="71">
        <v>6</v>
      </c>
      <c r="O20" s="79">
        <v>33.2</v>
      </c>
      <c r="P20" s="79">
        <v>33.2</v>
      </c>
      <c r="Q20" s="79">
        <v>33</v>
      </c>
      <c r="R20" s="9">
        <v>1</v>
      </c>
      <c r="S20" s="9">
        <v>1</v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86"/>
      <c r="AI20" s="9"/>
      <c r="AJ20" s="9"/>
    </row>
    <row r="21" s="71" customFormat="1" spans="1:36">
      <c r="A21" s="77"/>
      <c r="N21" s="76">
        <v>7</v>
      </c>
      <c r="O21" s="79">
        <v>36.5</v>
      </c>
      <c r="P21" s="79">
        <v>36.5</v>
      </c>
      <c r="Q21" s="79">
        <v>36.2</v>
      </c>
      <c r="R21" s="9">
        <v>1</v>
      </c>
      <c r="S21" s="9">
        <v>1</v>
      </c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86"/>
      <c r="AI21" s="9"/>
      <c r="AJ21" s="9"/>
    </row>
    <row r="22" s="71" customFormat="1" spans="1:36">
      <c r="A22" s="77"/>
      <c r="N22" s="71">
        <v>8</v>
      </c>
      <c r="O22" s="79">
        <v>40.3</v>
      </c>
      <c r="P22" s="79">
        <v>40.3</v>
      </c>
      <c r="Q22" s="79">
        <v>40.3</v>
      </c>
      <c r="R22" s="9">
        <v>1</v>
      </c>
      <c r="S22" s="9">
        <v>1</v>
      </c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86"/>
      <c r="AI22" s="9"/>
      <c r="AJ22" s="9"/>
    </row>
    <row r="23" s="71" customFormat="1" spans="1:36">
      <c r="A23" s="77"/>
      <c r="N23" s="76">
        <v>9</v>
      </c>
      <c r="O23" s="79">
        <v>44.3</v>
      </c>
      <c r="P23" s="79">
        <v>44.3</v>
      </c>
      <c r="Q23" s="81" t="s">
        <v>199</v>
      </c>
      <c r="R23" s="9">
        <v>1</v>
      </c>
      <c r="S23" s="9">
        <v>1</v>
      </c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86"/>
      <c r="AI23" s="9"/>
      <c r="AJ23" s="9"/>
    </row>
    <row r="24" s="71" customFormat="1" spans="1:36">
      <c r="A24" s="77"/>
      <c r="N24" s="71">
        <v>10</v>
      </c>
      <c r="O24" s="79">
        <v>48.3</v>
      </c>
      <c r="P24" s="79">
        <v>48.3</v>
      </c>
      <c r="Q24" s="81" t="s">
        <v>199</v>
      </c>
      <c r="R24" s="9">
        <v>1</v>
      </c>
      <c r="S24" s="9">
        <v>1</v>
      </c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86"/>
      <c r="AI24" s="9"/>
      <c r="AJ24" s="9"/>
    </row>
    <row r="25" s="71" customFormat="1" spans="1:36">
      <c r="A25" s="77"/>
      <c r="N25" s="76">
        <v>11</v>
      </c>
      <c r="O25" s="79">
        <v>52.4</v>
      </c>
      <c r="P25" s="79">
        <v>52.4</v>
      </c>
      <c r="Q25" s="81" t="s">
        <v>199</v>
      </c>
      <c r="R25" s="9">
        <v>1</v>
      </c>
      <c r="S25" s="9">
        <v>1</v>
      </c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86"/>
      <c r="AI25" s="9"/>
      <c r="AJ25" s="9"/>
    </row>
    <row r="26" s="71" customFormat="1" spans="1:36">
      <c r="A26" s="77"/>
      <c r="N26" s="71">
        <v>12</v>
      </c>
      <c r="O26" s="79">
        <v>56.3</v>
      </c>
      <c r="P26" s="79">
        <v>56.3</v>
      </c>
      <c r="Q26" s="81" t="s">
        <v>199</v>
      </c>
      <c r="R26" s="9">
        <v>1</v>
      </c>
      <c r="S26" s="9">
        <v>1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86"/>
      <c r="AI26" s="9"/>
      <c r="AJ26" s="9"/>
    </row>
    <row r="27" s="71" customFormat="1" spans="1:36">
      <c r="A27" s="77"/>
      <c r="N27" s="76">
        <v>13</v>
      </c>
      <c r="O27" s="79">
        <v>59.8</v>
      </c>
      <c r="P27" s="79">
        <v>59.8</v>
      </c>
      <c r="Q27" s="81" t="s">
        <v>199</v>
      </c>
      <c r="R27" s="9">
        <v>1</v>
      </c>
      <c r="S27" s="9">
        <v>1</v>
      </c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86"/>
      <c r="AI27" s="9"/>
      <c r="AJ27" s="9"/>
    </row>
    <row r="28" s="71" customFormat="1" spans="1:36">
      <c r="A28" s="77"/>
      <c r="N28" s="71">
        <v>14</v>
      </c>
      <c r="O28" s="79">
        <v>63.4</v>
      </c>
      <c r="P28" s="79">
        <v>63.4</v>
      </c>
      <c r="Q28" s="81" t="s">
        <v>199</v>
      </c>
      <c r="R28" s="9">
        <v>1</v>
      </c>
      <c r="S28" s="9">
        <v>1</v>
      </c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86"/>
      <c r="AI28" s="9"/>
      <c r="AJ28" s="9"/>
    </row>
    <row r="29" s="71" customFormat="1" spans="1:36">
      <c r="A29" s="77"/>
      <c r="N29" s="76">
        <v>15</v>
      </c>
      <c r="O29" s="79">
        <v>66.3</v>
      </c>
      <c r="P29" s="79">
        <v>66.3</v>
      </c>
      <c r="Q29" s="81" t="s">
        <v>199</v>
      </c>
      <c r="R29" s="9">
        <v>1</v>
      </c>
      <c r="S29" s="9">
        <v>1</v>
      </c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86"/>
      <c r="AI29" s="9"/>
      <c r="AJ29" s="9"/>
    </row>
    <row r="30" s="71" customFormat="1" spans="1:36">
      <c r="A30" s="75" t="s">
        <v>147</v>
      </c>
      <c r="B30" s="76" t="s">
        <v>146</v>
      </c>
      <c r="C30" s="76" t="s">
        <v>148</v>
      </c>
      <c r="D30" s="76" t="s">
        <v>151</v>
      </c>
      <c r="E30" s="76" t="s">
        <v>157</v>
      </c>
      <c r="F30" s="76" t="s">
        <v>196</v>
      </c>
      <c r="G30" s="76" t="s">
        <v>197</v>
      </c>
      <c r="H30" s="76">
        <v>10</v>
      </c>
      <c r="I30" s="76">
        <v>10</v>
      </c>
      <c r="J30" s="76">
        <v>10</v>
      </c>
      <c r="K30" s="76">
        <v>1000</v>
      </c>
      <c r="L30" s="76">
        <v>0.5</v>
      </c>
      <c r="M30" s="76"/>
      <c r="N30" s="76">
        <v>1</v>
      </c>
      <c r="O30" s="82">
        <v>25.3</v>
      </c>
      <c r="P30" s="79">
        <v>25.3</v>
      </c>
      <c r="Q30" s="79">
        <v>25.3</v>
      </c>
      <c r="R30" s="76">
        <v>1</v>
      </c>
      <c r="S30" s="76">
        <v>1</v>
      </c>
      <c r="T30" s="76">
        <v>40.269</v>
      </c>
      <c r="U30" s="76">
        <v>2.0483</v>
      </c>
      <c r="V30" s="76">
        <v>54.1</v>
      </c>
      <c r="W30" s="76">
        <v>52.3</v>
      </c>
      <c r="X30" s="76">
        <v>52.7</v>
      </c>
      <c r="Y30" s="76">
        <v>0.182</v>
      </c>
      <c r="Z30" s="76">
        <v>0.203</v>
      </c>
      <c r="AA30" s="76">
        <v>0.187</v>
      </c>
      <c r="AB30" s="76">
        <v>-2.531</v>
      </c>
      <c r="AC30" s="76">
        <v>-2.225</v>
      </c>
      <c r="AD30" s="76">
        <v>-2.761</v>
      </c>
      <c r="AE30" s="76">
        <v>2</v>
      </c>
      <c r="AF30" s="76">
        <v>2</v>
      </c>
      <c r="AG30" s="76">
        <v>2</v>
      </c>
      <c r="AH30" s="85"/>
      <c r="AI30" s="9"/>
      <c r="AJ30" s="9"/>
    </row>
    <row r="31" s="71" customFormat="1" spans="1:36">
      <c r="A31" s="77"/>
      <c r="N31" s="71">
        <v>2</v>
      </c>
      <c r="O31" s="82">
        <v>31</v>
      </c>
      <c r="P31" s="79">
        <v>31</v>
      </c>
      <c r="Q31" s="79">
        <v>31</v>
      </c>
      <c r="R31" s="9">
        <v>1</v>
      </c>
      <c r="S31" s="9">
        <v>1</v>
      </c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86"/>
      <c r="AI31" s="9"/>
      <c r="AJ31" s="9"/>
    </row>
    <row r="32" s="71" customFormat="1" spans="1:36">
      <c r="A32" s="77"/>
      <c r="N32" s="76">
        <v>3</v>
      </c>
      <c r="O32" s="82">
        <v>34.6</v>
      </c>
      <c r="P32" s="79">
        <v>34.6</v>
      </c>
      <c r="Q32" s="79">
        <v>34.6</v>
      </c>
      <c r="R32" s="9">
        <v>1</v>
      </c>
      <c r="S32" s="9">
        <v>1</v>
      </c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86"/>
      <c r="AI32" s="9"/>
      <c r="AJ32" s="9"/>
    </row>
    <row r="33" s="71" customFormat="1" spans="1:36">
      <c r="A33" s="77"/>
      <c r="N33" s="71">
        <v>4</v>
      </c>
      <c r="O33" s="82">
        <v>37.5</v>
      </c>
      <c r="P33" s="79">
        <v>37.5</v>
      </c>
      <c r="Q33" s="79">
        <v>37.5</v>
      </c>
      <c r="R33" s="9">
        <v>1</v>
      </c>
      <c r="S33" s="9">
        <v>1</v>
      </c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86"/>
      <c r="AI33" s="9"/>
      <c r="AJ33" s="9"/>
    </row>
    <row r="34" s="71" customFormat="1" spans="1:36">
      <c r="A34" s="77"/>
      <c r="N34" s="76">
        <v>5</v>
      </c>
      <c r="O34" s="82">
        <v>39.1</v>
      </c>
      <c r="P34" s="79">
        <v>39.1</v>
      </c>
      <c r="Q34" s="79">
        <v>39.1</v>
      </c>
      <c r="R34" s="9">
        <v>1</v>
      </c>
      <c r="S34" s="9">
        <v>1</v>
      </c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86"/>
      <c r="AI34" s="9"/>
      <c r="AJ34" s="9"/>
    </row>
    <row r="35" s="71" customFormat="1" spans="1:36">
      <c r="A35" s="77"/>
      <c r="N35" s="71">
        <v>6</v>
      </c>
      <c r="O35" s="82">
        <v>43.5</v>
      </c>
      <c r="P35" s="79">
        <v>43.5</v>
      </c>
      <c r="Q35" s="79">
        <v>43.5</v>
      </c>
      <c r="R35" s="9">
        <v>1</v>
      </c>
      <c r="S35" s="9">
        <v>1</v>
      </c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86"/>
      <c r="AI35" s="9"/>
      <c r="AJ35" s="9"/>
    </row>
    <row r="36" s="71" customFormat="1" spans="1:36">
      <c r="A36" s="77"/>
      <c r="N36" s="76">
        <v>7</v>
      </c>
      <c r="O36" s="82">
        <v>45.6</v>
      </c>
      <c r="P36" s="79">
        <v>45.6</v>
      </c>
      <c r="Q36" s="79">
        <v>45.6</v>
      </c>
      <c r="R36" s="9">
        <v>1</v>
      </c>
      <c r="S36" s="9">
        <v>1</v>
      </c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86"/>
      <c r="AI36" s="9"/>
      <c r="AJ36" s="9"/>
    </row>
    <row r="37" s="71" customFormat="1" spans="1:36">
      <c r="A37" s="77"/>
      <c r="N37" s="71">
        <v>8</v>
      </c>
      <c r="O37" s="82">
        <v>48.4</v>
      </c>
      <c r="P37" s="79">
        <v>48.4</v>
      </c>
      <c r="Q37" s="79">
        <v>48.4</v>
      </c>
      <c r="R37" s="9">
        <v>1</v>
      </c>
      <c r="S37" s="9">
        <v>1</v>
      </c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86"/>
      <c r="AI37" s="9"/>
      <c r="AJ37" s="9"/>
    </row>
    <row r="38" s="71" customFormat="1" spans="1:36">
      <c r="A38" s="77"/>
      <c r="N38" s="76">
        <v>9</v>
      </c>
      <c r="O38" s="82">
        <v>49.8</v>
      </c>
      <c r="P38" s="79">
        <v>49.8</v>
      </c>
      <c r="Q38" s="79">
        <v>49.8</v>
      </c>
      <c r="R38" s="9">
        <v>1</v>
      </c>
      <c r="S38" s="9">
        <v>1</v>
      </c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86"/>
      <c r="AI38" s="9"/>
      <c r="AJ38" s="9"/>
    </row>
    <row r="39" s="71" customFormat="1" spans="1:36">
      <c r="A39" s="77"/>
      <c r="N39" s="71">
        <v>10</v>
      </c>
      <c r="O39" s="82">
        <v>50.9</v>
      </c>
      <c r="P39" s="79">
        <v>50.9</v>
      </c>
      <c r="Q39" s="79">
        <v>50.9</v>
      </c>
      <c r="R39" s="9">
        <v>1</v>
      </c>
      <c r="S39" s="9">
        <v>1</v>
      </c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86"/>
      <c r="AI39" s="9"/>
      <c r="AJ39" s="9"/>
    </row>
    <row r="40" s="71" customFormat="1" spans="1:36">
      <c r="A40" s="75" t="s">
        <v>41</v>
      </c>
      <c r="B40" s="76" t="s">
        <v>40</v>
      </c>
      <c r="C40" s="76" t="s">
        <v>42</v>
      </c>
      <c r="D40" s="76" t="s">
        <v>207</v>
      </c>
      <c r="E40" s="76" t="s">
        <v>207</v>
      </c>
      <c r="F40" s="76" t="s">
        <v>196</v>
      </c>
      <c r="G40" s="76" t="s">
        <v>198</v>
      </c>
      <c r="H40" s="76">
        <v>5</v>
      </c>
      <c r="I40" s="76">
        <v>5</v>
      </c>
      <c r="J40" s="76">
        <v>5</v>
      </c>
      <c r="K40" s="76">
        <v>1000</v>
      </c>
      <c r="L40" s="76">
        <v>0.5</v>
      </c>
      <c r="M40" s="76"/>
      <c r="N40" s="76">
        <v>1</v>
      </c>
      <c r="O40" s="79">
        <v>13.5</v>
      </c>
      <c r="P40" s="79">
        <v>13.5</v>
      </c>
      <c r="Q40" s="79">
        <v>13.5</v>
      </c>
      <c r="R40" s="76">
        <v>1</v>
      </c>
      <c r="S40" s="76">
        <v>1</v>
      </c>
      <c r="T40" s="76">
        <v>78.54</v>
      </c>
      <c r="U40" s="76">
        <v>0.16</v>
      </c>
      <c r="V40" s="76">
        <v>19.76</v>
      </c>
      <c r="W40" s="76">
        <v>19.76</v>
      </c>
      <c r="X40" s="76">
        <v>19.76</v>
      </c>
      <c r="Y40" s="76">
        <v>0.571</v>
      </c>
      <c r="Z40" s="76">
        <v>0.571</v>
      </c>
      <c r="AA40" s="76">
        <v>0.571</v>
      </c>
      <c r="AB40" s="76">
        <v>-0.91</v>
      </c>
      <c r="AC40" s="76">
        <v>-0.91</v>
      </c>
      <c r="AD40" s="76">
        <v>-0.91</v>
      </c>
      <c r="AE40" s="76">
        <v>1</v>
      </c>
      <c r="AF40" s="76">
        <v>1</v>
      </c>
      <c r="AG40" s="76">
        <v>1</v>
      </c>
      <c r="AH40" s="85"/>
      <c r="AI40" s="9"/>
      <c r="AJ40" s="9"/>
    </row>
    <row r="41" s="71" customFormat="1" spans="1:36">
      <c r="A41" s="77"/>
      <c r="N41" s="71">
        <v>2</v>
      </c>
      <c r="O41" s="79">
        <v>16.5</v>
      </c>
      <c r="P41" s="79">
        <v>16.5</v>
      </c>
      <c r="Q41" s="79">
        <v>16.5</v>
      </c>
      <c r="R41" s="9">
        <v>1</v>
      </c>
      <c r="S41" s="9">
        <v>1</v>
      </c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86"/>
      <c r="AI41" s="9"/>
      <c r="AJ41" s="9"/>
    </row>
    <row r="42" s="71" customFormat="1" spans="1:36">
      <c r="A42" s="77"/>
      <c r="N42" s="71">
        <v>3</v>
      </c>
      <c r="O42" s="79">
        <v>18</v>
      </c>
      <c r="P42" s="79">
        <v>18</v>
      </c>
      <c r="Q42" s="79">
        <v>18</v>
      </c>
      <c r="R42" s="9">
        <v>1</v>
      </c>
      <c r="S42" s="9">
        <v>1</v>
      </c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86"/>
      <c r="AI42" s="9"/>
      <c r="AJ42" s="9"/>
    </row>
    <row r="43" s="71" customFormat="1" spans="1:36">
      <c r="A43" s="77"/>
      <c r="N43" s="71">
        <v>4</v>
      </c>
      <c r="O43" s="79">
        <v>18.5</v>
      </c>
      <c r="P43" s="79">
        <v>18.5</v>
      </c>
      <c r="Q43" s="79">
        <v>18.5</v>
      </c>
      <c r="R43" s="9">
        <v>1</v>
      </c>
      <c r="S43" s="9">
        <v>1</v>
      </c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86"/>
      <c r="AI43" s="9"/>
      <c r="AJ43" s="9"/>
    </row>
    <row r="44" s="71" customFormat="1" spans="1:36">
      <c r="A44" s="77"/>
      <c r="N44" s="71">
        <v>5</v>
      </c>
      <c r="O44" s="79">
        <v>19</v>
      </c>
      <c r="P44" s="79">
        <v>19</v>
      </c>
      <c r="Q44" s="79">
        <v>19</v>
      </c>
      <c r="R44" s="9">
        <v>1</v>
      </c>
      <c r="S44" s="9">
        <v>1</v>
      </c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86"/>
      <c r="AI44" s="9"/>
      <c r="AJ44" s="9"/>
    </row>
    <row r="45" s="71" customFormat="1" spans="1:36">
      <c r="A45" s="75" t="s">
        <v>120</v>
      </c>
      <c r="B45" s="76" t="s">
        <v>119</v>
      </c>
      <c r="C45" s="76" t="s">
        <v>121</v>
      </c>
      <c r="D45" s="76" t="s">
        <v>219</v>
      </c>
      <c r="E45" s="76" t="s">
        <v>122</v>
      </c>
      <c r="F45" s="76" t="s">
        <v>196</v>
      </c>
      <c r="G45" s="76" t="s">
        <v>204</v>
      </c>
      <c r="H45" s="76">
        <v>21</v>
      </c>
      <c r="I45" s="76">
        <v>21</v>
      </c>
      <c r="J45" s="76">
        <v>13</v>
      </c>
      <c r="K45" s="76">
        <v>1000</v>
      </c>
      <c r="L45" s="76">
        <v>0.5</v>
      </c>
      <c r="M45" s="76"/>
      <c r="N45" s="76">
        <v>1</v>
      </c>
      <c r="O45" s="79">
        <v>21.12</v>
      </c>
      <c r="P45" s="79">
        <v>25.44</v>
      </c>
      <c r="Q45" s="79">
        <v>32.85</v>
      </c>
      <c r="R45" s="76">
        <v>1</v>
      </c>
      <c r="S45" s="76">
        <v>1</v>
      </c>
      <c r="T45" s="76">
        <v>-694487</v>
      </c>
      <c r="U45" s="76">
        <v>16422</v>
      </c>
      <c r="V45" s="76">
        <v>102</v>
      </c>
      <c r="W45" s="76">
        <v>147.3</v>
      </c>
      <c r="X45" s="76">
        <v>102.5</v>
      </c>
      <c r="Y45" s="76">
        <v>0.15</v>
      </c>
      <c r="Z45" s="76">
        <v>0.091</v>
      </c>
      <c r="AA45" s="76">
        <v>0.189</v>
      </c>
      <c r="AB45" s="76">
        <v>-0.05</v>
      </c>
      <c r="AC45" s="76">
        <v>-0.083</v>
      </c>
      <c r="AD45" s="76">
        <v>-0.044</v>
      </c>
      <c r="AE45" s="76">
        <v>7</v>
      </c>
      <c r="AF45" s="76">
        <v>6</v>
      </c>
      <c r="AG45" s="76">
        <v>8</v>
      </c>
      <c r="AH45" s="85"/>
      <c r="AI45" s="9"/>
      <c r="AJ45" s="9"/>
    </row>
    <row r="46" s="71" customFormat="1" spans="1:36">
      <c r="A46" s="77"/>
      <c r="N46" s="71">
        <v>2</v>
      </c>
      <c r="O46" s="79">
        <v>32.38</v>
      </c>
      <c r="P46" s="79">
        <v>36.03</v>
      </c>
      <c r="Q46" s="79">
        <v>44.84</v>
      </c>
      <c r="R46" s="9">
        <v>1</v>
      </c>
      <c r="S46" s="9">
        <v>1</v>
      </c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86"/>
      <c r="AI46" s="9"/>
      <c r="AJ46" s="9"/>
    </row>
    <row r="47" s="71" customFormat="1" spans="1:36">
      <c r="A47" s="77"/>
      <c r="N47" s="76">
        <v>3</v>
      </c>
      <c r="O47" s="79">
        <v>42.08</v>
      </c>
      <c r="P47" s="79">
        <v>45.71</v>
      </c>
      <c r="Q47" s="79">
        <v>54.77</v>
      </c>
      <c r="R47" s="9">
        <v>1</v>
      </c>
      <c r="S47" s="9">
        <v>1</v>
      </c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86"/>
      <c r="AI47" s="9"/>
      <c r="AJ47" s="9"/>
    </row>
    <row r="48" s="71" customFormat="1" spans="1:36">
      <c r="A48" s="77"/>
      <c r="N48" s="71">
        <v>4</v>
      </c>
      <c r="O48" s="79">
        <v>50.43</v>
      </c>
      <c r="P48" s="79">
        <v>54.55</v>
      </c>
      <c r="Q48" s="79">
        <v>62.99</v>
      </c>
      <c r="R48" s="9">
        <v>1</v>
      </c>
      <c r="S48" s="9">
        <v>1</v>
      </c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86"/>
      <c r="AI48" s="9"/>
      <c r="AJ48" s="9"/>
    </row>
    <row r="49" s="71" customFormat="1" spans="1:36">
      <c r="A49" s="77"/>
      <c r="N49" s="76">
        <v>5</v>
      </c>
      <c r="O49" s="79">
        <v>57.61</v>
      </c>
      <c r="P49" s="79">
        <v>62.62</v>
      </c>
      <c r="Q49" s="79">
        <v>69.79</v>
      </c>
      <c r="R49" s="9">
        <v>1</v>
      </c>
      <c r="S49" s="9">
        <v>1</v>
      </c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86"/>
      <c r="AI49" s="9"/>
      <c r="AJ49" s="9"/>
    </row>
    <row r="50" s="71" customFormat="1" spans="1:36">
      <c r="A50" s="77"/>
      <c r="N50" s="71">
        <v>6</v>
      </c>
      <c r="O50" s="79">
        <v>63.79</v>
      </c>
      <c r="P50" s="79">
        <v>69.98</v>
      </c>
      <c r="Q50" s="79">
        <v>75.43</v>
      </c>
      <c r="R50" s="9">
        <v>1</v>
      </c>
      <c r="S50" s="9">
        <v>1</v>
      </c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86"/>
      <c r="AI50" s="9"/>
      <c r="AJ50" s="9"/>
    </row>
    <row r="51" s="71" customFormat="1" spans="1:36">
      <c r="A51" s="77"/>
      <c r="N51" s="76">
        <v>7</v>
      </c>
      <c r="O51" s="79">
        <v>69.12</v>
      </c>
      <c r="P51" s="79">
        <v>76.71</v>
      </c>
      <c r="Q51" s="79">
        <v>80.09</v>
      </c>
      <c r="R51" s="9">
        <v>1</v>
      </c>
      <c r="S51" s="9">
        <v>1</v>
      </c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86"/>
      <c r="AI51" s="9"/>
      <c r="AJ51" s="9"/>
    </row>
    <row r="52" s="71" customFormat="1" spans="1:36">
      <c r="A52" s="77"/>
      <c r="N52" s="71">
        <v>8</v>
      </c>
      <c r="O52" s="79">
        <v>73.7</v>
      </c>
      <c r="P52" s="79">
        <v>82.85</v>
      </c>
      <c r="Q52" s="79">
        <v>83.95</v>
      </c>
      <c r="R52" s="9">
        <v>1</v>
      </c>
      <c r="S52" s="9">
        <v>1</v>
      </c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86"/>
      <c r="AI52" s="9"/>
      <c r="AJ52" s="9"/>
    </row>
    <row r="53" s="71" customFormat="1" spans="1:36">
      <c r="A53" s="77"/>
      <c r="N53" s="76">
        <v>9</v>
      </c>
      <c r="O53" s="79">
        <v>77.64</v>
      </c>
      <c r="P53" s="79">
        <v>88.45</v>
      </c>
      <c r="Q53" s="79">
        <v>87.14</v>
      </c>
      <c r="R53" s="9">
        <v>1</v>
      </c>
      <c r="S53" s="9">
        <v>1</v>
      </c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86"/>
      <c r="AI53" s="9"/>
      <c r="AJ53" s="9"/>
    </row>
    <row r="54" s="71" customFormat="1" spans="1:36">
      <c r="A54" s="77"/>
      <c r="N54" s="71">
        <v>10</v>
      </c>
      <c r="O54" s="79">
        <v>81.03</v>
      </c>
      <c r="P54" s="79">
        <v>93.57</v>
      </c>
      <c r="Q54" s="79">
        <v>89.79</v>
      </c>
      <c r="R54" s="9">
        <v>1</v>
      </c>
      <c r="S54" s="9">
        <v>1</v>
      </c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86"/>
      <c r="AI54" s="9"/>
      <c r="AJ54" s="9"/>
    </row>
    <row r="55" s="71" customFormat="1" spans="1:36">
      <c r="A55" s="77"/>
      <c r="N55" s="76">
        <v>11</v>
      </c>
      <c r="O55" s="79">
        <v>83.95</v>
      </c>
      <c r="P55" s="79">
        <v>98.25</v>
      </c>
      <c r="Q55" s="79">
        <v>91.98</v>
      </c>
      <c r="R55" s="9">
        <v>1</v>
      </c>
      <c r="S55" s="9">
        <v>1</v>
      </c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86"/>
      <c r="AI55" s="9"/>
      <c r="AJ55" s="9"/>
    </row>
    <row r="56" s="71" customFormat="1" spans="1:36">
      <c r="A56" s="77"/>
      <c r="N56" s="71">
        <v>12</v>
      </c>
      <c r="O56" s="79">
        <v>86.47</v>
      </c>
      <c r="P56" s="79">
        <v>102.51</v>
      </c>
      <c r="Q56" s="79">
        <v>93.79</v>
      </c>
      <c r="R56" s="9">
        <v>1</v>
      </c>
      <c r="S56" s="9">
        <v>1</v>
      </c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86"/>
      <c r="AI56" s="9"/>
      <c r="AJ56" s="9"/>
    </row>
    <row r="57" s="71" customFormat="1" spans="1:36">
      <c r="A57" s="77"/>
      <c r="N57" s="76">
        <v>13</v>
      </c>
      <c r="O57" s="79">
        <v>88.63</v>
      </c>
      <c r="P57" s="79">
        <v>106.41</v>
      </c>
      <c r="Q57" s="79">
        <v>95.29</v>
      </c>
      <c r="R57" s="9">
        <v>1</v>
      </c>
      <c r="S57" s="9">
        <v>1</v>
      </c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86"/>
      <c r="AI57" s="9"/>
      <c r="AJ57" s="9"/>
    </row>
    <row r="58" s="71" customFormat="1" spans="1:36">
      <c r="A58" s="77"/>
      <c r="N58" s="71">
        <v>14</v>
      </c>
      <c r="O58" s="79">
        <v>90.49</v>
      </c>
      <c r="P58" s="79">
        <v>109.97</v>
      </c>
      <c r="Q58" s="79">
        <v>96.53</v>
      </c>
      <c r="R58" s="9">
        <v>1</v>
      </c>
      <c r="S58" s="9">
        <v>1</v>
      </c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86"/>
      <c r="AI58" s="9"/>
      <c r="AJ58" s="9"/>
    </row>
    <row r="59" s="71" customFormat="1" spans="1:36">
      <c r="A59" s="77"/>
      <c r="N59" s="76">
        <v>15</v>
      </c>
      <c r="O59" s="79">
        <v>92.1</v>
      </c>
      <c r="P59" s="79">
        <v>113.21</v>
      </c>
      <c r="Q59" s="79">
        <v>97.56</v>
      </c>
      <c r="R59" s="9">
        <v>1</v>
      </c>
      <c r="S59" s="9">
        <v>1</v>
      </c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86"/>
      <c r="AI59" s="9"/>
      <c r="AJ59" s="9"/>
    </row>
    <row r="60" s="71" customFormat="1" spans="1:36">
      <c r="A60" s="77"/>
      <c r="N60" s="71">
        <v>16</v>
      </c>
      <c r="O60" s="79">
        <v>93.48</v>
      </c>
      <c r="P60" s="79">
        <v>116.18</v>
      </c>
      <c r="Q60" s="79">
        <v>98.41</v>
      </c>
      <c r="R60" s="9">
        <v>1</v>
      </c>
      <c r="S60" s="9">
        <v>1</v>
      </c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86"/>
      <c r="AI60" s="9"/>
      <c r="AJ60" s="9"/>
    </row>
    <row r="61" s="71" customFormat="1" spans="1:36">
      <c r="A61" s="77"/>
      <c r="N61" s="76">
        <v>17</v>
      </c>
      <c r="O61" s="79">
        <v>94.66</v>
      </c>
      <c r="P61" s="79">
        <v>118.88</v>
      </c>
      <c r="Q61" s="79">
        <v>99.11</v>
      </c>
      <c r="R61" s="9">
        <v>1</v>
      </c>
      <c r="S61" s="9">
        <v>1</v>
      </c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86"/>
      <c r="AI61" s="9"/>
      <c r="AJ61" s="9"/>
    </row>
    <row r="62" s="71" customFormat="1" spans="1:36">
      <c r="A62" s="77"/>
      <c r="N62" s="71">
        <v>18</v>
      </c>
      <c r="O62" s="79">
        <v>95.68</v>
      </c>
      <c r="P62" s="79">
        <v>121.36</v>
      </c>
      <c r="Q62" s="79">
        <v>99.7</v>
      </c>
      <c r="R62" s="9">
        <v>1</v>
      </c>
      <c r="S62" s="9">
        <v>1</v>
      </c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86"/>
      <c r="AI62" s="9"/>
      <c r="AJ62" s="9"/>
    </row>
    <row r="63" s="71" customFormat="1" spans="1:36">
      <c r="A63" s="77"/>
      <c r="N63" s="76">
        <v>19</v>
      </c>
      <c r="O63" s="79">
        <v>96.56</v>
      </c>
      <c r="P63" s="79">
        <v>123.61</v>
      </c>
      <c r="Q63" s="79">
        <v>100.18</v>
      </c>
      <c r="R63" s="9">
        <v>1</v>
      </c>
      <c r="S63" s="9">
        <v>1</v>
      </c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86"/>
      <c r="AI63" s="9"/>
      <c r="AJ63" s="9"/>
    </row>
    <row r="64" s="71" customFormat="1" spans="1:36">
      <c r="A64" s="77"/>
      <c r="N64" s="71">
        <v>20</v>
      </c>
      <c r="O64" s="79">
        <v>97.32</v>
      </c>
      <c r="P64" s="79">
        <v>125.67</v>
      </c>
      <c r="Q64" s="79">
        <v>100.58</v>
      </c>
      <c r="R64" s="9">
        <v>1</v>
      </c>
      <c r="S64" s="9">
        <v>1</v>
      </c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86"/>
      <c r="AI64" s="9"/>
      <c r="AJ64" s="9"/>
    </row>
    <row r="65" s="71" customFormat="1" spans="1:36">
      <c r="A65" s="77"/>
      <c r="N65" s="76">
        <v>21</v>
      </c>
      <c r="O65" s="79">
        <v>97.97</v>
      </c>
      <c r="P65" s="79">
        <v>127.55</v>
      </c>
      <c r="Q65" s="79">
        <v>100.91</v>
      </c>
      <c r="R65" s="9">
        <v>1</v>
      </c>
      <c r="S65" s="9">
        <v>1</v>
      </c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86"/>
      <c r="AI65" s="9"/>
      <c r="AJ65" s="9"/>
    </row>
    <row r="66" s="71" customFormat="1" spans="1:36">
      <c r="A66" s="75" t="s">
        <v>101</v>
      </c>
      <c r="B66" s="76" t="s">
        <v>100</v>
      </c>
      <c r="C66" s="76" t="s">
        <v>102</v>
      </c>
      <c r="D66" s="76" t="s">
        <v>103</v>
      </c>
      <c r="E66" s="76" t="s">
        <v>107</v>
      </c>
      <c r="F66" s="76" t="s">
        <v>202</v>
      </c>
      <c r="G66" s="76" t="s">
        <v>197</v>
      </c>
      <c r="H66" s="76">
        <v>12</v>
      </c>
      <c r="I66" s="76">
        <v>12</v>
      </c>
      <c r="J66" s="76">
        <v>9</v>
      </c>
      <c r="K66" s="76">
        <v>1000</v>
      </c>
      <c r="L66" s="80">
        <v>0.5</v>
      </c>
      <c r="M66" s="76" t="s">
        <v>212</v>
      </c>
      <c r="N66" s="76">
        <v>1</v>
      </c>
      <c r="O66" s="79">
        <v>13.3</v>
      </c>
      <c r="P66" s="79">
        <v>16.3</v>
      </c>
      <c r="Q66" s="79">
        <v>15.5</v>
      </c>
      <c r="R66" s="76">
        <v>1</v>
      </c>
      <c r="S66" s="76">
        <v>1</v>
      </c>
      <c r="T66" s="76">
        <v>0.0026</v>
      </c>
      <c r="U66" s="76">
        <v>4.94</v>
      </c>
      <c r="V66" s="76">
        <v>35.3</v>
      </c>
      <c r="W66" s="76">
        <v>35.3</v>
      </c>
      <c r="X66" s="76">
        <v>35.3</v>
      </c>
      <c r="Y66" s="76">
        <v>0.264</v>
      </c>
      <c r="Z66" s="76">
        <v>0.264</v>
      </c>
      <c r="AA66" s="76">
        <v>0.264</v>
      </c>
      <c r="AB66" s="76">
        <v>-0.809</v>
      </c>
      <c r="AC66" s="76">
        <v>-0.809</v>
      </c>
      <c r="AD66" s="76">
        <v>-0.809</v>
      </c>
      <c r="AE66" s="76">
        <v>2</v>
      </c>
      <c r="AF66" s="76">
        <v>2</v>
      </c>
      <c r="AG66" s="76">
        <v>2</v>
      </c>
      <c r="AH66" s="85">
        <v>0.6481</v>
      </c>
      <c r="AI66" s="9"/>
      <c r="AJ66" s="9"/>
    </row>
    <row r="67" s="71" customFormat="1" spans="1:36">
      <c r="A67" s="77"/>
      <c r="N67" s="71">
        <v>2</v>
      </c>
      <c r="O67" s="79">
        <v>19.1</v>
      </c>
      <c r="P67" s="79">
        <v>19.3</v>
      </c>
      <c r="Q67" s="79">
        <v>19.3</v>
      </c>
      <c r="R67" s="9">
        <v>1</v>
      </c>
      <c r="S67" s="9">
        <v>1</v>
      </c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86"/>
      <c r="AI67" s="9"/>
      <c r="AJ67" s="9"/>
    </row>
    <row r="68" s="71" customFormat="1" spans="1:36">
      <c r="A68" s="77"/>
      <c r="N68" s="76">
        <v>3</v>
      </c>
      <c r="O68" s="79">
        <v>23</v>
      </c>
      <c r="P68" s="79">
        <v>23.2</v>
      </c>
      <c r="Q68" s="79">
        <v>22.9</v>
      </c>
      <c r="R68" s="9">
        <v>1</v>
      </c>
      <c r="S68" s="9">
        <v>1</v>
      </c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86">
        <v>0.5593</v>
      </c>
      <c r="AI68" s="9"/>
      <c r="AJ68" s="9"/>
    </row>
    <row r="69" s="71" customFormat="1" spans="1:36">
      <c r="A69" s="77"/>
      <c r="N69" s="71">
        <v>4</v>
      </c>
      <c r="O69" s="79">
        <v>24.9</v>
      </c>
      <c r="P69" s="79">
        <v>24.8</v>
      </c>
      <c r="Q69" s="79">
        <v>24.9</v>
      </c>
      <c r="R69" s="9">
        <v>1</v>
      </c>
      <c r="S69" s="9">
        <v>1</v>
      </c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86">
        <v>0.52</v>
      </c>
      <c r="AI69" s="9"/>
      <c r="AJ69" s="9"/>
    </row>
    <row r="70" s="71" customFormat="1" spans="1:36">
      <c r="A70" s="77"/>
      <c r="N70" s="76">
        <v>5</v>
      </c>
      <c r="O70" s="79">
        <v>26.1</v>
      </c>
      <c r="P70" s="79">
        <v>26</v>
      </c>
      <c r="Q70" s="79">
        <v>26.1</v>
      </c>
      <c r="R70" s="9">
        <v>1</v>
      </c>
      <c r="S70" s="9">
        <v>1</v>
      </c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86">
        <v>0.4886</v>
      </c>
      <c r="AI70" s="9"/>
      <c r="AJ70" s="9"/>
    </row>
    <row r="71" s="71" customFormat="1" spans="1:36">
      <c r="A71" s="77"/>
      <c r="N71" s="71">
        <v>6</v>
      </c>
      <c r="O71" s="79">
        <v>28.1</v>
      </c>
      <c r="P71" s="79">
        <v>28.1</v>
      </c>
      <c r="Q71" s="79">
        <v>28.4</v>
      </c>
      <c r="R71" s="9">
        <v>1</v>
      </c>
      <c r="S71" s="9">
        <v>1</v>
      </c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86">
        <v>0.4829</v>
      </c>
      <c r="AI71" s="9"/>
      <c r="AJ71" s="9"/>
    </row>
    <row r="72" s="71" customFormat="1" spans="1:36">
      <c r="A72" s="77"/>
      <c r="N72" s="76">
        <v>7</v>
      </c>
      <c r="O72" s="79">
        <v>30.2</v>
      </c>
      <c r="P72" s="79">
        <v>30.5</v>
      </c>
      <c r="Q72" s="79">
        <v>29.8</v>
      </c>
      <c r="R72" s="9">
        <v>1</v>
      </c>
      <c r="S72" s="9">
        <v>1</v>
      </c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86">
        <v>0.4267</v>
      </c>
      <c r="AI72" s="9"/>
      <c r="AJ72" s="9"/>
    </row>
    <row r="73" s="71" customFormat="1" spans="1:36">
      <c r="A73" s="77"/>
      <c r="N73" s="71">
        <v>8</v>
      </c>
      <c r="O73" s="79">
        <v>32</v>
      </c>
      <c r="P73" s="79">
        <v>31.9</v>
      </c>
      <c r="Q73" s="79">
        <v>32.4</v>
      </c>
      <c r="R73" s="9">
        <v>1</v>
      </c>
      <c r="S73" s="9">
        <v>1</v>
      </c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86">
        <v>0.321</v>
      </c>
      <c r="AI73" s="9"/>
      <c r="AJ73" s="9"/>
    </row>
    <row r="74" s="71" customFormat="1" spans="1:36">
      <c r="A74" s="77"/>
      <c r="N74" s="76">
        <v>9</v>
      </c>
      <c r="O74" s="79">
        <v>33.9</v>
      </c>
      <c r="P74" s="79">
        <v>34.1</v>
      </c>
      <c r="Q74" s="79">
        <v>33.7</v>
      </c>
      <c r="R74" s="9">
        <v>1</v>
      </c>
      <c r="S74" s="9">
        <v>1</v>
      </c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86">
        <v>0.2027</v>
      </c>
      <c r="AI74" s="9"/>
      <c r="AJ74" s="9"/>
    </row>
    <row r="75" s="71" customFormat="1" spans="1:36">
      <c r="A75" s="77"/>
      <c r="N75" s="71">
        <v>10</v>
      </c>
      <c r="O75" s="79">
        <v>34.8</v>
      </c>
      <c r="P75" s="79">
        <v>34.4</v>
      </c>
      <c r="Q75" s="89" t="s">
        <v>199</v>
      </c>
      <c r="R75" s="9">
        <v>1</v>
      </c>
      <c r="S75" s="9">
        <v>1</v>
      </c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86">
        <v>0.1765</v>
      </c>
      <c r="AI75" s="9"/>
      <c r="AJ75" s="9"/>
    </row>
    <row r="76" s="71" customFormat="1" spans="1:36">
      <c r="A76" s="77"/>
      <c r="N76" s="76">
        <v>11</v>
      </c>
      <c r="O76" s="79">
        <v>32.5</v>
      </c>
      <c r="P76" s="79">
        <v>32.5</v>
      </c>
      <c r="Q76" s="89" t="s">
        <v>199</v>
      </c>
      <c r="R76" s="9">
        <v>1</v>
      </c>
      <c r="S76" s="9">
        <v>1</v>
      </c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86">
        <v>0.01</v>
      </c>
      <c r="AI76" s="9"/>
      <c r="AJ76" s="9"/>
    </row>
    <row r="77" s="71" customFormat="1" spans="1:36">
      <c r="A77" s="77"/>
      <c r="N77" s="71">
        <v>12</v>
      </c>
      <c r="O77" s="79">
        <v>42</v>
      </c>
      <c r="P77" s="79">
        <v>42</v>
      </c>
      <c r="Q77" s="89" t="s">
        <v>199</v>
      </c>
      <c r="R77" s="9">
        <v>1</v>
      </c>
      <c r="S77" s="9">
        <v>1</v>
      </c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86">
        <v>0</v>
      </c>
      <c r="AI77" s="9"/>
      <c r="AJ77" s="9"/>
    </row>
    <row r="78" s="71" customFormat="1" spans="1:36">
      <c r="A78" s="75" t="s">
        <v>46</v>
      </c>
      <c r="B78" s="76" t="s">
        <v>45</v>
      </c>
      <c r="C78" s="76" t="s">
        <v>47</v>
      </c>
      <c r="D78" s="76" t="s">
        <v>208</v>
      </c>
      <c r="E78" s="76" t="s">
        <v>209</v>
      </c>
      <c r="F78" s="76" t="s">
        <v>196</v>
      </c>
      <c r="G78" s="76" t="s">
        <v>197</v>
      </c>
      <c r="H78" s="76">
        <v>11</v>
      </c>
      <c r="I78" s="76">
        <v>11</v>
      </c>
      <c r="J78" s="76">
        <v>9</v>
      </c>
      <c r="K78" s="76">
        <v>1000</v>
      </c>
      <c r="L78" s="76">
        <v>0.5</v>
      </c>
      <c r="M78" s="76"/>
      <c r="N78" s="76">
        <v>1</v>
      </c>
      <c r="O78" s="79">
        <v>20.6</v>
      </c>
      <c r="P78" s="79">
        <v>20.9</v>
      </c>
      <c r="Q78" s="79">
        <v>21</v>
      </c>
      <c r="R78" s="76">
        <v>1</v>
      </c>
      <c r="S78" s="76">
        <v>1</v>
      </c>
      <c r="T78" s="76">
        <v>2.54</v>
      </c>
      <c r="U78" s="76">
        <v>3.07</v>
      </c>
      <c r="V78" s="76">
        <v>88.7</v>
      </c>
      <c r="W78" s="76">
        <v>88</v>
      </c>
      <c r="X78" s="76">
        <v>70</v>
      </c>
      <c r="Y78" s="76">
        <v>0.128</v>
      </c>
      <c r="Z78" s="76">
        <v>0.127</v>
      </c>
      <c r="AA78" s="76">
        <v>0.184</v>
      </c>
      <c r="AB78" s="76">
        <v>-1.174</v>
      </c>
      <c r="AC78" s="76">
        <v>-1.157</v>
      </c>
      <c r="AD78" s="76">
        <v>-0.973</v>
      </c>
      <c r="AE78" s="76">
        <v>3</v>
      </c>
      <c r="AF78" s="76">
        <v>3</v>
      </c>
      <c r="AG78" s="76">
        <v>4</v>
      </c>
      <c r="AH78" s="85"/>
      <c r="AI78" s="9"/>
      <c r="AJ78" s="9"/>
    </row>
    <row r="79" s="71" customFormat="1" spans="1:36">
      <c r="A79" s="77"/>
      <c r="N79" s="71">
        <v>2</v>
      </c>
      <c r="O79" s="79">
        <v>29</v>
      </c>
      <c r="P79" s="79">
        <v>28.4</v>
      </c>
      <c r="Q79" s="79">
        <v>29.5</v>
      </c>
      <c r="R79" s="9">
        <v>1</v>
      </c>
      <c r="S79" s="9">
        <v>1</v>
      </c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86"/>
      <c r="AI79" s="9"/>
      <c r="AJ79" s="9"/>
    </row>
    <row r="80" s="71" customFormat="1" spans="1:36">
      <c r="A80" s="77"/>
      <c r="N80" s="76">
        <v>3</v>
      </c>
      <c r="O80" s="79">
        <v>36.7</v>
      </c>
      <c r="P80" s="79">
        <v>37</v>
      </c>
      <c r="Q80" s="79">
        <v>36.4</v>
      </c>
      <c r="R80" s="9">
        <v>1</v>
      </c>
      <c r="S80" s="9">
        <v>1</v>
      </c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86"/>
      <c r="AI80" s="9"/>
      <c r="AJ80" s="9"/>
    </row>
    <row r="81" s="71" customFormat="1" spans="1:36">
      <c r="A81" s="77"/>
      <c r="N81" s="71">
        <v>4</v>
      </c>
      <c r="O81" s="79">
        <v>43.8</v>
      </c>
      <c r="P81" s="79">
        <v>44.5</v>
      </c>
      <c r="Q81" s="79">
        <v>42.7</v>
      </c>
      <c r="R81" s="9">
        <v>1</v>
      </c>
      <c r="S81" s="9">
        <v>1</v>
      </c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86"/>
      <c r="AI81" s="9"/>
      <c r="AJ81" s="9"/>
    </row>
    <row r="82" s="71" customFormat="1" spans="1:36">
      <c r="A82" s="77"/>
      <c r="N82" s="76">
        <v>5</v>
      </c>
      <c r="O82" s="79">
        <v>50</v>
      </c>
      <c r="P82" s="79">
        <v>48.7</v>
      </c>
      <c r="Q82" s="79">
        <v>45.7</v>
      </c>
      <c r="R82" s="9">
        <v>1</v>
      </c>
      <c r="S82" s="9">
        <v>1</v>
      </c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86"/>
      <c r="AI82" s="9"/>
      <c r="AJ82" s="9"/>
    </row>
    <row r="83" s="71" customFormat="1" spans="1:36">
      <c r="A83" s="77"/>
      <c r="N83" s="71">
        <v>6</v>
      </c>
      <c r="O83" s="79">
        <v>55.4</v>
      </c>
      <c r="P83" s="79">
        <v>53.7</v>
      </c>
      <c r="Q83" s="79">
        <v>49.7</v>
      </c>
      <c r="R83" s="9">
        <v>1</v>
      </c>
      <c r="S83" s="9">
        <v>1</v>
      </c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86"/>
      <c r="AI83" s="9"/>
      <c r="AJ83" s="9"/>
    </row>
    <row r="84" s="71" customFormat="1" spans="1:36">
      <c r="A84" s="77"/>
      <c r="N84" s="76">
        <v>7</v>
      </c>
      <c r="O84" s="79">
        <v>58.3</v>
      </c>
      <c r="P84" s="79">
        <v>56.4</v>
      </c>
      <c r="Q84" s="79">
        <v>54.2</v>
      </c>
      <c r="R84" s="9">
        <v>1</v>
      </c>
      <c r="S84" s="9">
        <v>1</v>
      </c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86"/>
      <c r="AI84" s="9"/>
      <c r="AJ84" s="9"/>
    </row>
    <row r="85" s="71" customFormat="1" spans="1:36">
      <c r="A85" s="77"/>
      <c r="N85" s="71">
        <v>8</v>
      </c>
      <c r="O85" s="79">
        <v>63.1</v>
      </c>
      <c r="P85" s="79">
        <v>62.3</v>
      </c>
      <c r="Q85" s="79">
        <v>56.6</v>
      </c>
      <c r="R85" s="9">
        <v>1</v>
      </c>
      <c r="S85" s="9">
        <v>1</v>
      </c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86"/>
      <c r="AI85" s="9"/>
      <c r="AJ85" s="9"/>
    </row>
    <row r="86" s="71" customFormat="1" spans="1:36">
      <c r="A86" s="77"/>
      <c r="N86" s="76">
        <v>9</v>
      </c>
      <c r="O86" s="79">
        <v>67.1</v>
      </c>
      <c r="P86" s="79">
        <v>68.7</v>
      </c>
      <c r="Q86" s="79">
        <v>60</v>
      </c>
      <c r="R86" s="9">
        <v>1</v>
      </c>
      <c r="S86" s="9">
        <v>1</v>
      </c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86"/>
      <c r="AI86" s="9"/>
      <c r="AJ86" s="9"/>
    </row>
    <row r="87" s="71" customFormat="1" spans="1:36">
      <c r="A87" s="77"/>
      <c r="N87" s="71">
        <v>10</v>
      </c>
      <c r="O87" s="79">
        <v>75</v>
      </c>
      <c r="P87" s="79">
        <v>75</v>
      </c>
      <c r="Q87" s="89" t="s">
        <v>199</v>
      </c>
      <c r="R87" s="9">
        <v>1</v>
      </c>
      <c r="S87" s="9">
        <v>1</v>
      </c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86"/>
      <c r="AI87" s="9"/>
      <c r="AJ87" s="9"/>
    </row>
    <row r="88" s="71" customFormat="1" spans="1:36">
      <c r="A88" s="77"/>
      <c r="N88" s="76">
        <v>11</v>
      </c>
      <c r="O88" s="79">
        <v>74</v>
      </c>
      <c r="P88" s="79">
        <v>78</v>
      </c>
      <c r="Q88" s="89" t="s">
        <v>199</v>
      </c>
      <c r="R88" s="9">
        <v>1</v>
      </c>
      <c r="S88" s="9">
        <v>1</v>
      </c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86"/>
      <c r="AI88" s="9"/>
      <c r="AJ88" s="9"/>
    </row>
    <row r="89" s="71" customFormat="1" spans="1:36">
      <c r="A89" s="75" t="s">
        <v>76</v>
      </c>
      <c r="B89" s="76" t="s">
        <v>75</v>
      </c>
      <c r="C89" s="76" t="s">
        <v>201</v>
      </c>
      <c r="D89" s="76" t="s">
        <v>81</v>
      </c>
      <c r="E89" s="76" t="s">
        <v>78</v>
      </c>
      <c r="F89" s="76" t="s">
        <v>196</v>
      </c>
      <c r="G89" s="76" t="s">
        <v>197</v>
      </c>
      <c r="H89" s="76">
        <v>6</v>
      </c>
      <c r="I89" s="76">
        <v>6</v>
      </c>
      <c r="J89" s="76">
        <v>6</v>
      </c>
      <c r="K89" s="76">
        <v>1000</v>
      </c>
      <c r="L89" s="76">
        <v>0.5</v>
      </c>
      <c r="M89" s="76"/>
      <c r="N89" s="76">
        <v>1</v>
      </c>
      <c r="O89" s="79">
        <v>15.9</v>
      </c>
      <c r="P89" s="79">
        <v>16.69</v>
      </c>
      <c r="Q89" s="79">
        <v>15.69</v>
      </c>
      <c r="R89" s="76">
        <v>1</v>
      </c>
      <c r="S89" s="76">
        <v>1</v>
      </c>
      <c r="T89" s="76">
        <v>0.0255</v>
      </c>
      <c r="U89" s="76">
        <v>5.031</v>
      </c>
      <c r="V89" s="76">
        <v>31.28</v>
      </c>
      <c r="W89" s="76">
        <v>31.9</v>
      </c>
      <c r="X89" s="76">
        <v>25.54</v>
      </c>
      <c r="Y89" s="76">
        <v>0.211</v>
      </c>
      <c r="Z89" s="76">
        <v>0.205</v>
      </c>
      <c r="AA89" s="76">
        <v>0.273</v>
      </c>
      <c r="AB89" s="76">
        <v>-2.348</v>
      </c>
      <c r="AC89" s="76">
        <v>-2.605</v>
      </c>
      <c r="AD89" s="76">
        <v>-2.45</v>
      </c>
      <c r="AE89" s="76">
        <v>2</v>
      </c>
      <c r="AF89" s="76">
        <v>1</v>
      </c>
      <c r="AG89" s="76">
        <v>2</v>
      </c>
      <c r="AH89" s="85"/>
      <c r="AI89" s="9"/>
      <c r="AJ89" s="9"/>
    </row>
    <row r="90" s="71" customFormat="1" spans="1:34">
      <c r="A90" s="77"/>
      <c r="N90" s="71">
        <v>2</v>
      </c>
      <c r="O90" s="79">
        <v>18.59</v>
      </c>
      <c r="P90" s="79">
        <v>19.48</v>
      </c>
      <c r="Q90" s="79">
        <v>17.76</v>
      </c>
      <c r="R90" s="9">
        <v>1</v>
      </c>
      <c r="S90" s="9">
        <v>1</v>
      </c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86"/>
    </row>
    <row r="91" s="71" customFormat="1" spans="1:34">
      <c r="A91" s="77"/>
      <c r="N91" s="76">
        <v>3</v>
      </c>
      <c r="O91" s="79">
        <v>21.31</v>
      </c>
      <c r="P91" s="79">
        <v>21.91</v>
      </c>
      <c r="Q91" s="79">
        <v>19.75</v>
      </c>
      <c r="R91" s="9">
        <v>1</v>
      </c>
      <c r="S91" s="9">
        <v>1</v>
      </c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86"/>
    </row>
    <row r="92" s="71" customFormat="1" spans="1:34">
      <c r="A92" s="77"/>
      <c r="N92" s="71">
        <v>4</v>
      </c>
      <c r="O92" s="79">
        <v>23.08</v>
      </c>
      <c r="P92" s="79">
        <v>23.58</v>
      </c>
      <c r="Q92" s="79">
        <v>21.53</v>
      </c>
      <c r="R92" s="9">
        <v>1</v>
      </c>
      <c r="S92" s="9">
        <v>1</v>
      </c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86"/>
    </row>
    <row r="93" s="71" customFormat="1" spans="1:34">
      <c r="A93" s="77"/>
      <c r="N93" s="76">
        <v>5</v>
      </c>
      <c r="O93" s="79">
        <v>24.6</v>
      </c>
      <c r="P93" s="79">
        <v>25.25</v>
      </c>
      <c r="Q93" s="79">
        <v>22</v>
      </c>
      <c r="R93" s="9">
        <v>1</v>
      </c>
      <c r="S93" s="9">
        <v>1</v>
      </c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86"/>
    </row>
    <row r="94" s="71" customFormat="1" spans="1:34">
      <c r="A94" s="77"/>
      <c r="N94" s="71">
        <v>6</v>
      </c>
      <c r="O94" s="79">
        <v>29.25</v>
      </c>
      <c r="P94" s="79">
        <v>31.67</v>
      </c>
      <c r="Q94" s="79">
        <v>23</v>
      </c>
      <c r="R94" s="9">
        <v>1</v>
      </c>
      <c r="S94" s="9">
        <v>1</v>
      </c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86"/>
    </row>
    <row r="95" s="71" customFormat="1" spans="1:34">
      <c r="A95" s="75" t="s">
        <v>135</v>
      </c>
      <c r="B95" s="76" t="s">
        <v>134</v>
      </c>
      <c r="C95" s="76" t="s">
        <v>203</v>
      </c>
      <c r="D95" s="76" t="s">
        <v>144</v>
      </c>
      <c r="E95" s="76" t="s">
        <v>137</v>
      </c>
      <c r="F95" s="76" t="s">
        <v>202</v>
      </c>
      <c r="G95" s="76" t="s">
        <v>197</v>
      </c>
      <c r="H95" s="76">
        <v>8</v>
      </c>
      <c r="I95" s="76">
        <v>8</v>
      </c>
      <c r="J95" s="76">
        <v>8</v>
      </c>
      <c r="K95" s="76">
        <v>1000</v>
      </c>
      <c r="L95" s="80">
        <v>0.5</v>
      </c>
      <c r="M95" s="76" t="s">
        <v>213</v>
      </c>
      <c r="N95" s="76">
        <v>1</v>
      </c>
      <c r="O95" s="79">
        <v>11.66</v>
      </c>
      <c r="P95" s="79">
        <v>11.66</v>
      </c>
      <c r="Q95" s="79">
        <v>11.66</v>
      </c>
      <c r="R95" s="76">
        <v>1</v>
      </c>
      <c r="S95" s="76">
        <v>1</v>
      </c>
      <c r="T95" s="76">
        <v>1</v>
      </c>
      <c r="U95" s="76">
        <v>3.74</v>
      </c>
      <c r="V95" s="76">
        <v>38.29</v>
      </c>
      <c r="W95" s="76">
        <v>35.41</v>
      </c>
      <c r="X95" s="76">
        <v>40.01</v>
      </c>
      <c r="Y95" s="76">
        <v>0.148</v>
      </c>
      <c r="Z95" s="76">
        <v>0.17</v>
      </c>
      <c r="AA95" s="76">
        <v>0.135</v>
      </c>
      <c r="AB95" s="76">
        <v>-1.42</v>
      </c>
      <c r="AC95" s="76">
        <v>-1.32</v>
      </c>
      <c r="AD95" s="76">
        <v>-1.54</v>
      </c>
      <c r="AE95" s="76">
        <v>2</v>
      </c>
      <c r="AF95" s="76">
        <v>1</v>
      </c>
      <c r="AG95" s="76">
        <v>2</v>
      </c>
      <c r="AH95" s="85">
        <v>0</v>
      </c>
    </row>
    <row r="96" s="71" customFormat="1" spans="1:34">
      <c r="A96" s="77"/>
      <c r="N96" s="71">
        <v>2</v>
      </c>
      <c r="O96" s="79">
        <v>15.27</v>
      </c>
      <c r="P96" s="79">
        <v>15.27</v>
      </c>
      <c r="Q96" s="79">
        <v>15.27</v>
      </c>
      <c r="R96" s="9">
        <v>1</v>
      </c>
      <c r="S96" s="9">
        <v>1</v>
      </c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86"/>
    </row>
    <row r="97" s="71" customFormat="1" spans="1:34">
      <c r="A97" s="77"/>
      <c r="N97" s="76">
        <v>3</v>
      </c>
      <c r="O97" s="79">
        <v>18.19</v>
      </c>
      <c r="P97" s="79">
        <v>18.19</v>
      </c>
      <c r="Q97" s="79">
        <v>18.19</v>
      </c>
      <c r="R97" s="9">
        <v>1</v>
      </c>
      <c r="S97" s="9">
        <v>1</v>
      </c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86">
        <v>0.05</v>
      </c>
    </row>
    <row r="98" s="71" customFormat="1" spans="1:34">
      <c r="A98" s="77"/>
      <c r="N98" s="71">
        <v>4</v>
      </c>
      <c r="O98" s="79">
        <v>20.96</v>
      </c>
      <c r="P98" s="79">
        <v>20.96</v>
      </c>
      <c r="Q98" s="79">
        <v>20.96</v>
      </c>
      <c r="R98" s="9">
        <v>1</v>
      </c>
      <c r="S98" s="9">
        <v>1</v>
      </c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86">
        <v>0.1</v>
      </c>
    </row>
    <row r="99" s="71" customFormat="1" spans="1:34">
      <c r="A99" s="77"/>
      <c r="N99" s="76">
        <v>5</v>
      </c>
      <c r="O99" s="79">
        <v>24.07</v>
      </c>
      <c r="P99" s="79">
        <v>24.07</v>
      </c>
      <c r="Q99" s="79">
        <v>24.07</v>
      </c>
      <c r="R99" s="9">
        <v>1</v>
      </c>
      <c r="S99" s="9">
        <v>1</v>
      </c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86">
        <v>0.3</v>
      </c>
    </row>
    <row r="100" s="71" customFormat="1" spans="1:34">
      <c r="A100" s="77"/>
      <c r="N100" s="71">
        <v>6</v>
      </c>
      <c r="O100" s="79">
        <v>25.89</v>
      </c>
      <c r="P100" s="79">
        <v>25.89</v>
      </c>
      <c r="Q100" s="79">
        <v>25.89</v>
      </c>
      <c r="R100" s="9">
        <v>1</v>
      </c>
      <c r="S100" s="9">
        <v>1</v>
      </c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86">
        <v>0.45</v>
      </c>
    </row>
    <row r="101" s="71" customFormat="1" spans="1:34">
      <c r="A101" s="77"/>
      <c r="N101" s="76">
        <v>7</v>
      </c>
      <c r="O101" s="79">
        <v>27.19</v>
      </c>
      <c r="P101" s="79">
        <v>27.19</v>
      </c>
      <c r="Q101" s="79">
        <v>27.19</v>
      </c>
      <c r="R101" s="9">
        <v>1</v>
      </c>
      <c r="S101" s="9">
        <v>1</v>
      </c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86">
        <v>0.55</v>
      </c>
    </row>
    <row r="102" s="71" customFormat="1" spans="1:34">
      <c r="A102" s="77"/>
      <c r="N102" s="71">
        <v>8</v>
      </c>
      <c r="O102" s="79">
        <v>28.81</v>
      </c>
      <c r="P102" s="79">
        <v>28.81</v>
      </c>
      <c r="Q102" s="79">
        <v>28.81</v>
      </c>
      <c r="R102" s="9">
        <v>1</v>
      </c>
      <c r="S102" s="9">
        <v>1</v>
      </c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86">
        <v>0.7</v>
      </c>
    </row>
    <row r="103" s="71" customFormat="1" spans="1:34">
      <c r="A103" s="75" t="s">
        <v>67</v>
      </c>
      <c r="B103" s="76" t="s">
        <v>66</v>
      </c>
      <c r="C103" s="76" t="s">
        <v>68</v>
      </c>
      <c r="D103" s="76" t="s">
        <v>210</v>
      </c>
      <c r="E103" s="76" t="s">
        <v>71</v>
      </c>
      <c r="F103" s="76" t="s">
        <v>196</v>
      </c>
      <c r="G103" s="76" t="s">
        <v>198</v>
      </c>
      <c r="H103" s="76">
        <v>6</v>
      </c>
      <c r="I103" s="76">
        <v>6</v>
      </c>
      <c r="J103" s="76">
        <v>6</v>
      </c>
      <c r="K103" s="76">
        <v>1000</v>
      </c>
      <c r="L103" s="76">
        <v>0.5</v>
      </c>
      <c r="M103" s="76"/>
      <c r="N103" s="76">
        <v>1</v>
      </c>
      <c r="O103" s="79">
        <v>12.79</v>
      </c>
      <c r="P103" s="79">
        <v>12.79</v>
      </c>
      <c r="Q103" s="79">
        <v>12.79</v>
      </c>
      <c r="R103" s="76">
        <v>1</v>
      </c>
      <c r="S103" s="76">
        <v>1</v>
      </c>
      <c r="T103" s="76">
        <v>72.46</v>
      </c>
      <c r="U103" s="76">
        <v>0.22</v>
      </c>
      <c r="V103" s="76">
        <v>23.88</v>
      </c>
      <c r="W103" s="76">
        <v>23.88</v>
      </c>
      <c r="X103" s="76">
        <v>23.88</v>
      </c>
      <c r="Y103" s="76">
        <v>0.298</v>
      </c>
      <c r="Z103" s="76">
        <v>0.298</v>
      </c>
      <c r="AA103" s="76">
        <v>0.298</v>
      </c>
      <c r="AB103" s="76">
        <v>-1.577</v>
      </c>
      <c r="AC103" s="76">
        <v>-1.577</v>
      </c>
      <c r="AD103" s="76">
        <v>-1.577</v>
      </c>
      <c r="AE103" s="76">
        <v>2</v>
      </c>
      <c r="AF103" s="76">
        <v>2</v>
      </c>
      <c r="AG103" s="76">
        <v>2</v>
      </c>
      <c r="AH103" s="85"/>
    </row>
    <row r="104" s="71" customFormat="1" spans="1:34">
      <c r="A104" s="77"/>
      <c r="N104" s="71">
        <v>2</v>
      </c>
      <c r="O104" s="79">
        <v>15.84</v>
      </c>
      <c r="P104" s="79">
        <v>15.84</v>
      </c>
      <c r="Q104" s="79">
        <v>15.84</v>
      </c>
      <c r="R104" s="9">
        <v>1</v>
      </c>
      <c r="S104" s="9">
        <v>1</v>
      </c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86"/>
    </row>
    <row r="105" s="71" customFormat="1" spans="1:34">
      <c r="A105" s="77"/>
      <c r="N105" s="76">
        <v>3</v>
      </c>
      <c r="O105" s="79">
        <v>17.61</v>
      </c>
      <c r="P105" s="79">
        <v>17.61</v>
      </c>
      <c r="Q105" s="79">
        <v>17.61</v>
      </c>
      <c r="R105" s="9">
        <v>1</v>
      </c>
      <c r="S105" s="9">
        <v>1</v>
      </c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86"/>
    </row>
    <row r="106" s="71" customFormat="1" spans="1:34">
      <c r="A106" s="77"/>
      <c r="N106" s="71">
        <v>4</v>
      </c>
      <c r="O106" s="79">
        <v>19.2</v>
      </c>
      <c r="P106" s="79">
        <v>19.2</v>
      </c>
      <c r="Q106" s="79">
        <v>19.2</v>
      </c>
      <c r="R106" s="9">
        <v>1</v>
      </c>
      <c r="S106" s="9">
        <v>1</v>
      </c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86"/>
    </row>
    <row r="107" s="71" customFormat="1" spans="1:34">
      <c r="A107" s="77"/>
      <c r="N107" s="76">
        <v>5</v>
      </c>
      <c r="O107" s="79">
        <v>20.61</v>
      </c>
      <c r="P107" s="79">
        <v>20.61</v>
      </c>
      <c r="Q107" s="79">
        <v>20.61</v>
      </c>
      <c r="R107" s="9">
        <v>1</v>
      </c>
      <c r="S107" s="9">
        <v>1</v>
      </c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86"/>
    </row>
    <row r="108" s="71" customFormat="1" spans="1:34">
      <c r="A108" s="77"/>
      <c r="N108" s="71">
        <v>6</v>
      </c>
      <c r="O108" s="79">
        <v>21.42</v>
      </c>
      <c r="P108" s="79">
        <v>21.42</v>
      </c>
      <c r="Q108" s="79">
        <v>21.42</v>
      </c>
      <c r="R108" s="9">
        <v>1</v>
      </c>
      <c r="S108" s="9">
        <v>1</v>
      </c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86"/>
    </row>
    <row r="109" s="71" customFormat="1" spans="1:34">
      <c r="A109" s="75" t="s">
        <v>23</v>
      </c>
      <c r="B109" s="76" t="s">
        <v>22</v>
      </c>
      <c r="C109" s="76" t="s">
        <v>24</v>
      </c>
      <c r="D109" s="76" t="s">
        <v>25</v>
      </c>
      <c r="E109" s="76" t="s">
        <v>34</v>
      </c>
      <c r="F109" s="76" t="s">
        <v>202</v>
      </c>
      <c r="G109" s="76" t="s">
        <v>197</v>
      </c>
      <c r="H109" s="76">
        <v>10</v>
      </c>
      <c r="I109" s="76">
        <v>10</v>
      </c>
      <c r="J109" s="76">
        <v>10</v>
      </c>
      <c r="K109" s="76">
        <v>1000</v>
      </c>
      <c r="L109" s="80">
        <v>0.5</v>
      </c>
      <c r="M109" s="76"/>
      <c r="N109" s="76">
        <v>1</v>
      </c>
      <c r="O109" s="79">
        <v>10.6</v>
      </c>
      <c r="P109" s="79">
        <v>13.75</v>
      </c>
      <c r="Q109" s="79">
        <v>10.14</v>
      </c>
      <c r="R109" s="76">
        <v>1</v>
      </c>
      <c r="S109" s="76">
        <v>1</v>
      </c>
      <c r="T109" s="76">
        <v>436.27</v>
      </c>
      <c r="U109" s="76">
        <v>1.5747</v>
      </c>
      <c r="V109" s="76">
        <v>43.35</v>
      </c>
      <c r="W109" s="76">
        <v>41.92</v>
      </c>
      <c r="X109" s="76">
        <v>45.89</v>
      </c>
      <c r="Y109" s="76">
        <v>0.24</v>
      </c>
      <c r="Z109" s="76">
        <v>0.25</v>
      </c>
      <c r="AA109" s="76">
        <v>0.2</v>
      </c>
      <c r="AB109" s="76">
        <f>-0.11</f>
        <v>-0.11</v>
      </c>
      <c r="AC109" s="76">
        <v>-0.29</v>
      </c>
      <c r="AD109" s="76">
        <v>-0.78</v>
      </c>
      <c r="AE109" s="76">
        <v>2</v>
      </c>
      <c r="AF109" s="76">
        <v>3</v>
      </c>
      <c r="AG109" s="76">
        <v>2</v>
      </c>
      <c r="AH109" s="90">
        <v>0</v>
      </c>
    </row>
    <row r="110" s="71" customFormat="1" spans="1:34">
      <c r="A110" s="77"/>
      <c r="N110" s="71">
        <v>2</v>
      </c>
      <c r="O110" s="79">
        <v>17.3</v>
      </c>
      <c r="P110" s="79">
        <v>19.57</v>
      </c>
      <c r="Q110" s="79">
        <v>17.22</v>
      </c>
      <c r="R110" s="9">
        <v>1</v>
      </c>
      <c r="S110" s="9">
        <v>1</v>
      </c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1"/>
    </row>
    <row r="111" s="71" customFormat="1" spans="1:34">
      <c r="A111" s="77"/>
      <c r="N111" s="76">
        <v>3</v>
      </c>
      <c r="O111" s="79">
        <v>23.5</v>
      </c>
      <c r="P111" s="79">
        <v>24.34</v>
      </c>
      <c r="Q111" s="79">
        <v>22.8</v>
      </c>
      <c r="R111" s="9">
        <v>1</v>
      </c>
      <c r="S111" s="9">
        <v>1</v>
      </c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1">
        <v>0.01</v>
      </c>
    </row>
    <row r="112" s="71" customFormat="1" spans="1:34">
      <c r="A112" s="77"/>
      <c r="N112" s="71">
        <v>4</v>
      </c>
      <c r="O112" s="79">
        <v>27.9</v>
      </c>
      <c r="P112" s="79">
        <v>28.25</v>
      </c>
      <c r="Q112" s="79">
        <v>27.18</v>
      </c>
      <c r="R112" s="9">
        <v>1</v>
      </c>
      <c r="S112" s="9">
        <v>1</v>
      </c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1">
        <v>0.272727272727273</v>
      </c>
    </row>
    <row r="113" s="71" customFormat="1" spans="1:34">
      <c r="A113" s="77"/>
      <c r="N113" s="76">
        <v>5</v>
      </c>
      <c r="O113" s="79">
        <v>31.4</v>
      </c>
      <c r="P113" s="79">
        <v>31.45</v>
      </c>
      <c r="Q113" s="79">
        <v>30.63</v>
      </c>
      <c r="R113" s="9">
        <v>1</v>
      </c>
      <c r="S113" s="9">
        <v>1</v>
      </c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1">
        <v>0.553846153846154</v>
      </c>
    </row>
    <row r="114" s="71" customFormat="1" spans="1:34">
      <c r="A114" s="77"/>
      <c r="N114" s="71">
        <v>6</v>
      </c>
      <c r="O114" s="79">
        <v>34.5</v>
      </c>
      <c r="P114" s="79">
        <v>34.06</v>
      </c>
      <c r="Q114" s="79">
        <v>33.35</v>
      </c>
      <c r="R114" s="9">
        <v>1</v>
      </c>
      <c r="S114" s="9">
        <v>1</v>
      </c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1">
        <v>0.57</v>
      </c>
    </row>
    <row r="115" s="71" customFormat="1" spans="1:34">
      <c r="A115" s="77"/>
      <c r="N115" s="76">
        <v>7</v>
      </c>
      <c r="O115" s="79">
        <v>36.5</v>
      </c>
      <c r="P115" s="79">
        <v>36.21</v>
      </c>
      <c r="Q115" s="79">
        <v>35.48</v>
      </c>
      <c r="R115" s="9">
        <v>1</v>
      </c>
      <c r="S115" s="9">
        <v>1</v>
      </c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1">
        <v>0.66</v>
      </c>
    </row>
    <row r="116" s="71" customFormat="1" spans="1:34">
      <c r="A116" s="77"/>
      <c r="N116" s="71">
        <v>8</v>
      </c>
      <c r="O116" s="79">
        <v>38.2</v>
      </c>
      <c r="P116" s="79">
        <v>37.96</v>
      </c>
      <c r="Q116" s="79">
        <v>37.16</v>
      </c>
      <c r="R116" s="9">
        <v>1</v>
      </c>
      <c r="S116" s="9">
        <v>1</v>
      </c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1">
        <v>0.67</v>
      </c>
    </row>
    <row r="117" s="71" customFormat="1" spans="1:34">
      <c r="A117" s="77"/>
      <c r="N117" s="76">
        <v>9</v>
      </c>
      <c r="O117" s="79">
        <v>38.9</v>
      </c>
      <c r="P117" s="79">
        <v>39.4</v>
      </c>
      <c r="Q117" s="79">
        <v>38.48</v>
      </c>
      <c r="R117" s="9">
        <v>1</v>
      </c>
      <c r="S117" s="9">
        <v>1</v>
      </c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1">
        <v>0.685714285714286</v>
      </c>
    </row>
    <row r="118" s="71" customFormat="1" spans="1:34">
      <c r="A118" s="77"/>
      <c r="N118" s="71">
        <v>10</v>
      </c>
      <c r="O118" s="79">
        <v>39.4</v>
      </c>
      <c r="P118" s="79">
        <v>40.58</v>
      </c>
      <c r="Q118" s="79">
        <v>39.52</v>
      </c>
      <c r="R118" s="9">
        <v>1</v>
      </c>
      <c r="S118" s="9">
        <v>1</v>
      </c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1">
        <v>0.7</v>
      </c>
    </row>
    <row r="119" s="71" customFormat="1" spans="1:34">
      <c r="A119" s="75" t="s">
        <v>127</v>
      </c>
      <c r="B119" s="76" t="s">
        <v>126</v>
      </c>
      <c r="C119" s="76" t="s">
        <v>128</v>
      </c>
      <c r="D119" s="76" t="s">
        <v>130</v>
      </c>
      <c r="E119" s="76" t="s">
        <v>131</v>
      </c>
      <c r="F119" s="76" t="s">
        <v>196</v>
      </c>
      <c r="G119" s="76" t="s">
        <v>198</v>
      </c>
      <c r="H119" s="76">
        <v>6</v>
      </c>
      <c r="I119" s="76">
        <v>6</v>
      </c>
      <c r="J119" s="76">
        <v>6</v>
      </c>
      <c r="K119" s="76">
        <v>1000</v>
      </c>
      <c r="L119" s="76">
        <v>0.5</v>
      </c>
      <c r="M119" s="76"/>
      <c r="N119" s="76">
        <v>1</v>
      </c>
      <c r="O119" s="89">
        <v>7.79</v>
      </c>
      <c r="P119" s="89">
        <v>7.04</v>
      </c>
      <c r="Q119" s="89">
        <v>6.17</v>
      </c>
      <c r="R119" s="76">
        <v>1</v>
      </c>
      <c r="S119" s="76">
        <v>1</v>
      </c>
      <c r="T119" s="76">
        <v>2659</v>
      </c>
      <c r="U119" s="76">
        <v>0.0619</v>
      </c>
      <c r="V119" s="76">
        <v>10.61</v>
      </c>
      <c r="W119" s="76">
        <v>9.6</v>
      </c>
      <c r="X119" s="76">
        <v>11.62</v>
      </c>
      <c r="Y119" s="76">
        <v>0.483</v>
      </c>
      <c r="Z119" s="76">
        <v>0.483</v>
      </c>
      <c r="AA119" s="76">
        <v>0.485</v>
      </c>
      <c r="AB119" s="76">
        <v>-0.74</v>
      </c>
      <c r="AC119" s="76">
        <v>-0.74</v>
      </c>
      <c r="AD119" s="76">
        <v>0.44</v>
      </c>
      <c r="AE119" s="76">
        <v>1</v>
      </c>
      <c r="AF119" s="76">
        <v>1</v>
      </c>
      <c r="AG119" s="76">
        <v>1</v>
      </c>
      <c r="AH119" s="85"/>
    </row>
    <row r="120" s="71" customFormat="1" spans="1:34">
      <c r="A120" s="77"/>
      <c r="N120" s="71">
        <v>2</v>
      </c>
      <c r="O120" s="81">
        <v>8.87</v>
      </c>
      <c r="P120" s="89">
        <v>8.02</v>
      </c>
      <c r="Q120" s="89">
        <v>8.26</v>
      </c>
      <c r="R120" s="9">
        <v>1</v>
      </c>
      <c r="S120" s="9">
        <v>1</v>
      </c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86"/>
    </row>
    <row r="121" s="71" customFormat="1" spans="1:34">
      <c r="A121" s="77"/>
      <c r="N121" s="76">
        <v>3</v>
      </c>
      <c r="O121" s="89">
        <v>9.53</v>
      </c>
      <c r="P121" s="89">
        <v>8.63</v>
      </c>
      <c r="Q121" s="89">
        <v>9.55</v>
      </c>
      <c r="R121" s="9">
        <v>1</v>
      </c>
      <c r="S121" s="9">
        <v>1</v>
      </c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86"/>
    </row>
    <row r="122" s="71" customFormat="1" spans="1:34">
      <c r="A122" s="77"/>
      <c r="N122" s="71">
        <v>4</v>
      </c>
      <c r="O122" s="81">
        <v>9.95</v>
      </c>
      <c r="P122" s="89">
        <v>9</v>
      </c>
      <c r="Q122" s="89">
        <v>10.35</v>
      </c>
      <c r="R122" s="9">
        <v>1</v>
      </c>
      <c r="S122" s="9">
        <v>1</v>
      </c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86"/>
    </row>
    <row r="123" s="71" customFormat="1" spans="1:34">
      <c r="A123" s="77"/>
      <c r="N123" s="76">
        <v>5</v>
      </c>
      <c r="O123" s="89">
        <v>10.2</v>
      </c>
      <c r="P123" s="89">
        <v>9.23</v>
      </c>
      <c r="Q123" s="89">
        <v>10.84</v>
      </c>
      <c r="R123" s="9">
        <v>1</v>
      </c>
      <c r="S123" s="9">
        <v>1</v>
      </c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86"/>
    </row>
    <row r="124" s="71" customFormat="1" spans="1:34">
      <c r="A124" s="77"/>
      <c r="N124" s="71">
        <v>6</v>
      </c>
      <c r="O124" s="81">
        <v>10.36</v>
      </c>
      <c r="P124" s="89">
        <v>9.37</v>
      </c>
      <c r="Q124" s="89">
        <v>11.14</v>
      </c>
      <c r="R124" s="9">
        <v>1</v>
      </c>
      <c r="S124" s="9">
        <v>1</v>
      </c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86"/>
    </row>
    <row r="125" s="71" customFormat="1" spans="1:34">
      <c r="A125" s="75" t="s">
        <v>56</v>
      </c>
      <c r="B125" s="76" t="s">
        <v>55</v>
      </c>
      <c r="C125" s="76" t="s">
        <v>57</v>
      </c>
      <c r="D125" s="76" t="s">
        <v>205</v>
      </c>
      <c r="E125" s="76" t="s">
        <v>206</v>
      </c>
      <c r="F125" s="76" t="s">
        <v>196</v>
      </c>
      <c r="G125" s="76" t="s">
        <v>197</v>
      </c>
      <c r="H125" s="76">
        <v>5</v>
      </c>
      <c r="I125" s="76">
        <v>5</v>
      </c>
      <c r="J125" s="76">
        <v>5</v>
      </c>
      <c r="K125" s="76">
        <v>1000</v>
      </c>
      <c r="L125" s="76">
        <v>0.5</v>
      </c>
      <c r="M125" s="76"/>
      <c r="N125" s="76">
        <v>1</v>
      </c>
      <c r="O125" s="79">
        <v>14.2</v>
      </c>
      <c r="P125" s="79">
        <v>14.2</v>
      </c>
      <c r="Q125" s="79">
        <v>14.2</v>
      </c>
      <c r="R125" s="76">
        <v>1</v>
      </c>
      <c r="S125" s="76">
        <v>1</v>
      </c>
      <c r="T125" s="76">
        <v>6.858</v>
      </c>
      <c r="U125" s="76">
        <v>2.497</v>
      </c>
      <c r="V125" s="76">
        <v>18.02</v>
      </c>
      <c r="W125" s="76">
        <v>18.02</v>
      </c>
      <c r="X125" s="76">
        <v>18.02</v>
      </c>
      <c r="Y125" s="76">
        <v>0.65</v>
      </c>
      <c r="Z125" s="76">
        <v>0.65</v>
      </c>
      <c r="AA125" s="76">
        <v>0.65</v>
      </c>
      <c r="AB125" s="76">
        <v>-0.67</v>
      </c>
      <c r="AC125" s="76">
        <v>-0.67</v>
      </c>
      <c r="AD125" s="76">
        <v>-0.67</v>
      </c>
      <c r="AE125" s="76">
        <v>1</v>
      </c>
      <c r="AF125" s="76">
        <v>1</v>
      </c>
      <c r="AG125" s="76">
        <v>1</v>
      </c>
      <c r="AH125" s="85"/>
    </row>
    <row r="126" s="71" customFormat="1" spans="1:34">
      <c r="A126" s="77"/>
      <c r="N126" s="71">
        <v>2</v>
      </c>
      <c r="O126" s="79">
        <v>16</v>
      </c>
      <c r="P126" s="79">
        <v>16</v>
      </c>
      <c r="Q126" s="79">
        <v>16</v>
      </c>
      <c r="R126" s="9">
        <v>1</v>
      </c>
      <c r="S126" s="9">
        <v>1</v>
      </c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86"/>
    </row>
    <row r="127" s="71" customFormat="1" spans="1:34">
      <c r="A127" s="77"/>
      <c r="N127" s="71">
        <v>3</v>
      </c>
      <c r="O127" s="79">
        <v>17.2</v>
      </c>
      <c r="P127" s="79">
        <v>17.2</v>
      </c>
      <c r="Q127" s="79">
        <v>17.2</v>
      </c>
      <c r="R127" s="9">
        <v>1</v>
      </c>
      <c r="S127" s="9">
        <v>1</v>
      </c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86"/>
    </row>
    <row r="128" s="71" customFormat="1" spans="1:34">
      <c r="A128" s="77"/>
      <c r="N128" s="71">
        <v>4</v>
      </c>
      <c r="O128" s="79">
        <v>17.2</v>
      </c>
      <c r="P128" s="79">
        <v>17.2</v>
      </c>
      <c r="Q128" s="79">
        <v>17.2</v>
      </c>
      <c r="R128" s="9">
        <v>1</v>
      </c>
      <c r="S128" s="9">
        <v>1</v>
      </c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86"/>
    </row>
    <row r="129" s="71" customFormat="1" spans="1:34">
      <c r="A129" s="77"/>
      <c r="N129" s="71">
        <v>5</v>
      </c>
      <c r="O129" s="79">
        <v>17.4</v>
      </c>
      <c r="P129" s="79">
        <v>17.4</v>
      </c>
      <c r="Q129" s="79">
        <v>17.4</v>
      </c>
      <c r="R129" s="9">
        <v>1</v>
      </c>
      <c r="S129" s="9">
        <v>1</v>
      </c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86"/>
    </row>
    <row r="130" s="71" customFormat="1" spans="1:34">
      <c r="A130" s="75" t="s">
        <v>114</v>
      </c>
      <c r="B130" s="76" t="s">
        <v>113</v>
      </c>
      <c r="C130" s="76" t="s">
        <v>115</v>
      </c>
      <c r="D130" s="76" t="s">
        <v>116</v>
      </c>
      <c r="E130" s="76" t="s">
        <v>116</v>
      </c>
      <c r="F130" s="76" t="s">
        <v>196</v>
      </c>
      <c r="G130" s="76" t="s">
        <v>197</v>
      </c>
      <c r="H130" s="76">
        <v>4</v>
      </c>
      <c r="I130" s="76">
        <v>4</v>
      </c>
      <c r="J130" s="76">
        <v>4</v>
      </c>
      <c r="K130" s="76">
        <v>1000</v>
      </c>
      <c r="L130" s="76">
        <v>0.5</v>
      </c>
      <c r="M130" s="76"/>
      <c r="N130" s="76">
        <v>1</v>
      </c>
      <c r="O130" s="79">
        <v>51.71</v>
      </c>
      <c r="P130" s="79">
        <v>51.71</v>
      </c>
      <c r="Q130" s="79">
        <v>51.71</v>
      </c>
      <c r="R130" s="76">
        <v>1</v>
      </c>
      <c r="S130" s="76">
        <v>1</v>
      </c>
      <c r="T130" s="71">
        <v>0.01</v>
      </c>
      <c r="U130" s="71">
        <v>4.59</v>
      </c>
      <c r="V130" s="76">
        <v>80.87</v>
      </c>
      <c r="W130" s="76">
        <v>80.87</v>
      </c>
      <c r="X130" s="76">
        <v>80.87</v>
      </c>
      <c r="Y130" s="76">
        <v>0.352</v>
      </c>
      <c r="Z130" s="76">
        <v>0.352</v>
      </c>
      <c r="AA130" s="76">
        <v>0.352</v>
      </c>
      <c r="AB130" s="76">
        <v>-1.7</v>
      </c>
      <c r="AC130" s="76">
        <v>-1.7</v>
      </c>
      <c r="AD130" s="76">
        <v>-1.7</v>
      </c>
      <c r="AE130" s="76">
        <v>1</v>
      </c>
      <c r="AF130" s="76">
        <v>1</v>
      </c>
      <c r="AG130" s="76">
        <v>1</v>
      </c>
      <c r="AH130" s="90"/>
    </row>
    <row r="131" s="71" customFormat="1" spans="1:34">
      <c r="A131" s="77"/>
      <c r="N131" s="71">
        <v>2</v>
      </c>
      <c r="O131" s="79">
        <v>57.04</v>
      </c>
      <c r="P131" s="79">
        <v>57.04</v>
      </c>
      <c r="Q131" s="79">
        <v>57.04</v>
      </c>
      <c r="R131" s="9">
        <v>1</v>
      </c>
      <c r="S131" s="9">
        <v>1</v>
      </c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1"/>
    </row>
    <row r="132" s="71" customFormat="1" spans="1:34">
      <c r="A132" s="77"/>
      <c r="N132" s="71">
        <v>3</v>
      </c>
      <c r="O132" s="79">
        <v>63.15</v>
      </c>
      <c r="P132" s="79">
        <v>63.15</v>
      </c>
      <c r="Q132" s="79">
        <v>63.15</v>
      </c>
      <c r="R132" s="9">
        <v>1</v>
      </c>
      <c r="S132" s="9">
        <v>1</v>
      </c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1"/>
    </row>
    <row r="133" s="71" customFormat="1" spans="1:34">
      <c r="A133" s="77"/>
      <c r="N133" s="71">
        <v>4</v>
      </c>
      <c r="O133" s="79">
        <v>71</v>
      </c>
      <c r="P133" s="79">
        <v>71</v>
      </c>
      <c r="Q133" s="79">
        <v>71</v>
      </c>
      <c r="R133" s="9">
        <v>1</v>
      </c>
      <c r="S133" s="9">
        <v>1</v>
      </c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1"/>
    </row>
    <row r="134" s="71" customFormat="1" spans="1:34">
      <c r="A134" s="75" t="s">
        <v>83</v>
      </c>
      <c r="B134" s="76" t="s">
        <v>82</v>
      </c>
      <c r="C134" s="76" t="s">
        <v>84</v>
      </c>
      <c r="D134" s="76" t="s">
        <v>90</v>
      </c>
      <c r="E134" s="76" t="s">
        <v>85</v>
      </c>
      <c r="F134" s="76" t="s">
        <v>196</v>
      </c>
      <c r="G134" s="76" t="s">
        <v>198</v>
      </c>
      <c r="H134" s="76">
        <v>3</v>
      </c>
      <c r="I134" s="76">
        <v>3</v>
      </c>
      <c r="J134" s="76">
        <v>3</v>
      </c>
      <c r="K134" s="76">
        <v>1000</v>
      </c>
      <c r="L134" s="76">
        <v>0.5</v>
      </c>
      <c r="M134" s="76"/>
      <c r="N134" s="76">
        <v>1</v>
      </c>
      <c r="O134" s="79">
        <v>14.86</v>
      </c>
      <c r="P134" s="79">
        <v>14.86</v>
      </c>
      <c r="Q134" s="79">
        <v>14.86</v>
      </c>
      <c r="R134" s="76">
        <v>1</v>
      </c>
      <c r="S134" s="76">
        <v>1</v>
      </c>
      <c r="T134" s="76">
        <v>6.7977</v>
      </c>
      <c r="U134" s="76">
        <v>0.1522</v>
      </c>
      <c r="V134" s="76">
        <v>26.2</v>
      </c>
      <c r="W134" s="76">
        <v>26.2</v>
      </c>
      <c r="X134" s="76">
        <v>26.2</v>
      </c>
      <c r="Y134" s="76">
        <v>0.558</v>
      </c>
      <c r="Z134" s="76">
        <v>0.558</v>
      </c>
      <c r="AA134" s="76">
        <v>0.558</v>
      </c>
      <c r="AB134" s="76">
        <v>-0.5</v>
      </c>
      <c r="AC134" s="76">
        <v>-0.5</v>
      </c>
      <c r="AD134" s="76">
        <v>-0.5</v>
      </c>
      <c r="AE134" s="76">
        <v>1</v>
      </c>
      <c r="AF134" s="76">
        <v>1</v>
      </c>
      <c r="AG134" s="76">
        <v>1</v>
      </c>
      <c r="AH134" s="90"/>
    </row>
    <row r="135" s="71" customFormat="1" spans="1:34">
      <c r="A135" s="77"/>
      <c r="N135" s="71">
        <v>2</v>
      </c>
      <c r="O135" s="79">
        <v>19.71</v>
      </c>
      <c r="P135" s="79">
        <v>19.71</v>
      </c>
      <c r="Q135" s="79">
        <v>19.71</v>
      </c>
      <c r="R135" s="9">
        <v>1</v>
      </c>
      <c r="S135" s="9">
        <v>1</v>
      </c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1"/>
    </row>
    <row r="136" s="71" customFormat="1" spans="1:34">
      <c r="A136" s="77"/>
      <c r="N136" s="71">
        <v>3</v>
      </c>
      <c r="O136" s="79">
        <v>22.48</v>
      </c>
      <c r="P136" s="79">
        <v>22.48</v>
      </c>
      <c r="Q136" s="79">
        <v>22.48</v>
      </c>
      <c r="R136" s="9">
        <v>1</v>
      </c>
      <c r="S136" s="9">
        <v>1</v>
      </c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1"/>
    </row>
    <row r="137" s="71" customFormat="1" spans="15:34">
      <c r="O137" s="81"/>
      <c r="P137" s="79"/>
      <c r="Q137" s="7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4"/>
    </row>
    <row r="138" spans="1:41">
      <c r="A138" s="92"/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3"/>
      <c r="P138" s="79"/>
      <c r="Q138" s="79"/>
      <c r="R138" s="92"/>
      <c r="S138" s="92"/>
      <c r="T138" s="92"/>
      <c r="U138" s="92"/>
      <c r="V138" s="92"/>
      <c r="W138" s="92"/>
      <c r="X138" s="92"/>
      <c r="Y138" s="92"/>
      <c r="Z138" s="92"/>
      <c r="AA138" s="92"/>
      <c r="AB138" s="92"/>
      <c r="AC138" s="92"/>
      <c r="AD138" s="92"/>
      <c r="AE138" s="92"/>
      <c r="AF138" s="92"/>
      <c r="AG138" s="92"/>
      <c r="AH138" s="92"/>
      <c r="AI138" s="92"/>
      <c r="AJ138" s="92"/>
      <c r="AK138" s="92"/>
      <c r="AL138" s="92"/>
      <c r="AM138" s="92"/>
      <c r="AN138" s="92"/>
      <c r="AO138" s="92"/>
    </row>
    <row r="139" spans="1:41">
      <c r="A139" s="92"/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  <c r="AB139" s="92"/>
      <c r="AC139" s="92"/>
      <c r="AD139" s="92"/>
      <c r="AE139" s="92"/>
      <c r="AF139" s="92"/>
      <c r="AG139" s="92"/>
      <c r="AH139" s="92"/>
      <c r="AI139" s="92"/>
      <c r="AJ139" s="92"/>
      <c r="AK139" s="92"/>
      <c r="AL139" s="92"/>
      <c r="AM139" s="92"/>
      <c r="AN139" s="92"/>
      <c r="AO139" s="92"/>
    </row>
    <row r="140" spans="1:41">
      <c r="A140" s="92"/>
      <c r="B140" s="92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  <c r="AB140" s="92"/>
      <c r="AC140" s="92"/>
      <c r="AD140" s="92"/>
      <c r="AE140" s="92"/>
      <c r="AF140" s="92"/>
      <c r="AG140" s="92"/>
      <c r="AH140" s="92"/>
      <c r="AI140" s="92"/>
      <c r="AJ140" s="92"/>
      <c r="AK140" s="92"/>
      <c r="AL140" s="92"/>
      <c r="AM140" s="92"/>
      <c r="AN140" s="92"/>
      <c r="AO140" s="92"/>
    </row>
    <row r="141" spans="1:41">
      <c r="A141" s="92"/>
      <c r="B141" s="92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  <c r="AA141" s="92"/>
      <c r="AB141" s="92"/>
      <c r="AC141" s="92"/>
      <c r="AD141" s="92"/>
      <c r="AE141" s="92"/>
      <c r="AF141" s="92"/>
      <c r="AG141" s="92"/>
      <c r="AH141" s="92"/>
      <c r="AI141" s="92"/>
      <c r="AJ141" s="92"/>
      <c r="AK141" s="92"/>
      <c r="AL141" s="92"/>
      <c r="AM141" s="92"/>
      <c r="AN141" s="92"/>
      <c r="AO141" s="92"/>
    </row>
    <row r="142" spans="1:41">
      <c r="A142" s="92"/>
      <c r="B142" s="92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  <c r="AB142" s="92"/>
      <c r="AC142" s="92"/>
      <c r="AD142" s="92"/>
      <c r="AE142" s="92"/>
      <c r="AF142" s="92"/>
      <c r="AG142" s="92"/>
      <c r="AH142" s="92"/>
      <c r="AI142" s="92"/>
      <c r="AJ142" s="92"/>
      <c r="AK142" s="92"/>
      <c r="AL142" s="92"/>
      <c r="AM142" s="92"/>
      <c r="AN142" s="92"/>
      <c r="AO142" s="92"/>
    </row>
    <row r="143" spans="1:41">
      <c r="A143" s="92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  <c r="AB143" s="92"/>
      <c r="AC143" s="92"/>
      <c r="AD143" s="92"/>
      <c r="AE143" s="92"/>
      <c r="AF143" s="92"/>
      <c r="AG143" s="92"/>
      <c r="AH143" s="92"/>
      <c r="AI143" s="92"/>
      <c r="AJ143" s="92"/>
      <c r="AK143" s="92"/>
      <c r="AL143" s="92"/>
      <c r="AM143" s="92"/>
      <c r="AN143" s="92"/>
      <c r="AO143" s="92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47"/>
  <sheetViews>
    <sheetView zoomScale="85" zoomScaleNormal="85" workbookViewId="0">
      <pane ySplit="1" topLeftCell="A65" activePane="bottomLeft" state="frozen"/>
      <selection/>
      <selection pane="bottomLeft" activeCell="D78" sqref="D78"/>
    </sheetView>
  </sheetViews>
  <sheetFormatPr defaultColWidth="9.14285714285714" defaultRowHeight="15"/>
  <cols>
    <col min="1" max="1" width="14" customWidth="1"/>
    <col min="2" max="2" width="25.8571428571429" hidden="1" customWidth="1"/>
    <col min="3" max="3" width="23.7142857142857" hidden="1" customWidth="1"/>
    <col min="4" max="4" width="31" customWidth="1"/>
    <col min="5" max="5" width="29.4285714285714" customWidth="1"/>
    <col min="6" max="6" width="14.8571428571429" hidden="1" customWidth="1"/>
    <col min="7" max="7" width="31" customWidth="1"/>
    <col min="9" max="9" width="11.5714285714286" customWidth="1"/>
    <col min="10" max="10" width="12.4285714285714" hidden="1" customWidth="1"/>
    <col min="11" max="11" width="9.14285714285714" hidden="1" customWidth="1"/>
    <col min="12" max="12" width="16.1428571428571" hidden="1" customWidth="1"/>
    <col min="13" max="13" width="10.5714285714286" hidden="1" customWidth="1"/>
    <col min="15" max="15" width="10.2857142857143" hidden="1" customWidth="1"/>
    <col min="19" max="19" width="9.14285714285714" hidden="1" customWidth="1"/>
    <col min="21" max="21" width="9.14285714285714" hidden="1" customWidth="1"/>
    <col min="22" max="22" width="12.1428571428571" hidden="1" customWidth="1"/>
    <col min="23" max="23" width="11.2857142857143" customWidth="1"/>
    <col min="24" max="25" width="9.14285714285714" hidden="1" customWidth="1"/>
  </cols>
  <sheetData>
    <row r="1" spans="1:25">
      <c r="A1" s="1" t="s">
        <v>1</v>
      </c>
      <c r="B1" s="1" t="s">
        <v>171</v>
      </c>
      <c r="C1" s="1" t="s">
        <v>2</v>
      </c>
      <c r="D1" s="1" t="s">
        <v>172</v>
      </c>
      <c r="E1" s="1" t="s">
        <v>173</v>
      </c>
      <c r="F1" s="1" t="s">
        <v>174</v>
      </c>
      <c r="G1" s="1" t="s">
        <v>175</v>
      </c>
      <c r="H1" s="2" t="s">
        <v>176</v>
      </c>
      <c r="I1" s="64" t="s">
        <v>177</v>
      </c>
      <c r="J1" s="2" t="s">
        <v>178</v>
      </c>
      <c r="K1" s="2" t="s">
        <v>179</v>
      </c>
      <c r="L1" s="2" t="s">
        <v>180</v>
      </c>
      <c r="M1" s="2" t="s">
        <v>181</v>
      </c>
      <c r="N1" s="64" t="s">
        <v>182</v>
      </c>
      <c r="O1" s="2" t="s">
        <v>183</v>
      </c>
      <c r="P1" s="64" t="s">
        <v>186</v>
      </c>
      <c r="Q1" s="64" t="s">
        <v>187</v>
      </c>
      <c r="R1" s="64" t="s">
        <v>188</v>
      </c>
      <c r="S1" s="2" t="s">
        <v>189</v>
      </c>
      <c r="T1" s="64" t="s">
        <v>190</v>
      </c>
      <c r="U1" s="2" t="s">
        <v>191</v>
      </c>
      <c r="V1" s="2" t="s">
        <v>192</v>
      </c>
      <c r="W1" s="64" t="s">
        <v>193</v>
      </c>
      <c r="X1" s="2" t="s">
        <v>194</v>
      </c>
      <c r="Y1" s="3" t="s">
        <v>195</v>
      </c>
    </row>
    <row r="2" spans="1:25">
      <c r="A2" s="3" t="s">
        <v>56</v>
      </c>
      <c r="B2" s="3" t="s">
        <v>55</v>
      </c>
      <c r="C2" s="3" t="s">
        <v>57</v>
      </c>
      <c r="D2" s="3" t="s">
        <v>205</v>
      </c>
      <c r="E2" s="3" t="s">
        <v>206</v>
      </c>
      <c r="F2" s="3" t="s">
        <v>196</v>
      </c>
      <c r="G2" s="3" t="s">
        <v>197</v>
      </c>
      <c r="H2" s="3">
        <v>5</v>
      </c>
      <c r="I2" s="3">
        <v>5</v>
      </c>
      <c r="J2" s="3"/>
      <c r="K2" s="3"/>
      <c r="L2" s="3"/>
      <c r="M2" s="3"/>
      <c r="N2" s="49">
        <v>10.9</v>
      </c>
      <c r="O2" s="4"/>
      <c r="P2" s="3">
        <v>6.858</v>
      </c>
      <c r="Q2" s="3">
        <v>2.497</v>
      </c>
      <c r="R2" s="3">
        <v>18.02</v>
      </c>
      <c r="S2" s="3"/>
      <c r="T2" s="3">
        <v>0.53</v>
      </c>
      <c r="U2" s="3"/>
      <c r="V2" s="3"/>
      <c r="W2" s="3">
        <v>1</v>
      </c>
      <c r="X2" s="3"/>
      <c r="Y2" s="3">
        <v>1</v>
      </c>
    </row>
    <row r="3" spans="1: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>
        <v>14.2</v>
      </c>
      <c r="O3" s="4"/>
      <c r="P3" s="3"/>
      <c r="Q3" s="3"/>
      <c r="R3" s="3"/>
      <c r="S3" s="3"/>
      <c r="T3" s="3"/>
      <c r="U3" s="3"/>
      <c r="V3" s="3"/>
      <c r="W3" s="3"/>
      <c r="X3" s="3"/>
      <c r="Y3" s="3">
        <v>1</v>
      </c>
    </row>
    <row r="4" spans="1: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">
        <v>16</v>
      </c>
      <c r="O4" s="4"/>
      <c r="P4" s="3"/>
      <c r="Q4" s="3"/>
      <c r="R4" s="3"/>
      <c r="S4" s="3"/>
      <c r="T4" s="3"/>
      <c r="U4" s="3"/>
      <c r="V4" s="3"/>
      <c r="W4" s="3"/>
      <c r="X4" s="3"/>
      <c r="Y4" s="3">
        <v>1</v>
      </c>
    </row>
    <row r="5" spans="1: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">
        <v>17.2</v>
      </c>
      <c r="O5" s="4"/>
      <c r="P5" s="3"/>
      <c r="Q5" s="3"/>
      <c r="R5" s="3"/>
      <c r="S5" s="3"/>
      <c r="T5" s="3"/>
      <c r="U5" s="3"/>
      <c r="V5" s="3"/>
      <c r="W5" s="3"/>
      <c r="X5" s="3"/>
      <c r="Y5" s="3">
        <v>1</v>
      </c>
    </row>
    <row r="6" spans="1: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4">
        <v>17.2</v>
      </c>
      <c r="O6" s="4"/>
      <c r="P6" s="3"/>
      <c r="Q6" s="3"/>
      <c r="R6" s="3"/>
      <c r="S6" s="3"/>
      <c r="T6" s="3"/>
      <c r="U6" s="3"/>
      <c r="V6" s="3"/>
      <c r="W6" s="3"/>
      <c r="X6" s="3"/>
      <c r="Y6" s="3">
        <v>1</v>
      </c>
    </row>
    <row r="7" spans="1: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4">
        <v>17.4</v>
      </c>
      <c r="O7" s="4"/>
      <c r="P7" s="3"/>
      <c r="Q7" s="3"/>
      <c r="R7" s="3"/>
      <c r="S7" s="3"/>
      <c r="T7" s="3"/>
      <c r="U7" s="3"/>
      <c r="V7" s="3"/>
      <c r="W7" s="3"/>
      <c r="X7" s="3"/>
      <c r="Y7" s="3">
        <v>1</v>
      </c>
    </row>
    <row r="8" spans="1:25">
      <c r="A8" s="3" t="s">
        <v>41</v>
      </c>
      <c r="B8" s="3" t="s">
        <v>40</v>
      </c>
      <c r="C8" s="3" t="s">
        <v>42</v>
      </c>
      <c r="D8" s="3" t="s">
        <v>207</v>
      </c>
      <c r="E8" s="3" t="s">
        <v>207</v>
      </c>
      <c r="F8" s="3" t="s">
        <v>196</v>
      </c>
      <c r="G8" s="3" t="s">
        <v>198</v>
      </c>
      <c r="H8" s="3">
        <v>5</v>
      </c>
      <c r="I8" s="3">
        <v>5</v>
      </c>
      <c r="J8" s="3"/>
      <c r="K8" s="3"/>
      <c r="L8" s="3"/>
      <c r="M8" s="3"/>
      <c r="N8" s="49">
        <v>11</v>
      </c>
      <c r="O8" s="4"/>
      <c r="P8" s="3">
        <v>78.54</v>
      </c>
      <c r="Q8" s="3">
        <v>0.16</v>
      </c>
      <c r="R8" s="3">
        <v>19.76</v>
      </c>
      <c r="S8" s="3"/>
      <c r="T8" s="3">
        <v>0.571</v>
      </c>
      <c r="U8" s="3"/>
      <c r="V8" s="3"/>
      <c r="W8" s="3">
        <v>1</v>
      </c>
      <c r="X8" s="3"/>
      <c r="Y8" s="3">
        <v>1</v>
      </c>
    </row>
    <row r="9" spans="1: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4">
        <v>13.5</v>
      </c>
      <c r="O9" s="4"/>
      <c r="P9" s="3"/>
      <c r="Q9" s="3"/>
      <c r="R9" s="3"/>
      <c r="S9" s="3"/>
      <c r="T9" s="3"/>
      <c r="U9" s="3"/>
      <c r="V9" s="3"/>
      <c r="W9" s="3"/>
      <c r="X9" s="3"/>
      <c r="Y9" s="3">
        <v>1</v>
      </c>
    </row>
    <row r="10" spans="1: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4">
        <v>16.5</v>
      </c>
      <c r="O10" s="4"/>
      <c r="P10" s="3"/>
      <c r="Q10" s="3"/>
      <c r="R10" s="3"/>
      <c r="S10" s="3"/>
      <c r="T10" s="3"/>
      <c r="U10" s="3"/>
      <c r="V10" s="3"/>
      <c r="W10" s="3"/>
      <c r="X10" s="3"/>
      <c r="Y10" s="3">
        <v>1</v>
      </c>
    </row>
    <row r="11" spans="1: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4">
        <v>18</v>
      </c>
      <c r="O11" s="4"/>
      <c r="P11" s="3"/>
      <c r="Q11" s="3"/>
      <c r="R11" s="3"/>
      <c r="S11" s="3"/>
      <c r="T11" s="3"/>
      <c r="U11" s="3"/>
      <c r="V11" s="3"/>
      <c r="W11" s="3"/>
      <c r="X11" s="3"/>
      <c r="Y11" s="3">
        <v>1</v>
      </c>
    </row>
    <row r="12" ht="15.75" spans="1: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4">
        <v>18.5</v>
      </c>
      <c r="O12" s="65"/>
      <c r="P12" s="3"/>
      <c r="Q12" s="3"/>
      <c r="R12" s="3"/>
      <c r="S12" s="3"/>
      <c r="T12" s="3"/>
      <c r="U12" s="3"/>
      <c r="V12" s="3"/>
      <c r="W12" s="3"/>
      <c r="X12" s="3"/>
      <c r="Y12" s="3">
        <v>1</v>
      </c>
    </row>
    <row r="13" ht="16.5" spans="1: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65">
        <v>19</v>
      </c>
      <c r="O13" s="54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5.75" spans="1:25">
      <c r="A14" s="3" t="s">
        <v>46</v>
      </c>
      <c r="B14" s="3" t="s">
        <v>45</v>
      </c>
      <c r="C14" s="3" t="s">
        <v>47</v>
      </c>
      <c r="D14" s="3" t="s">
        <v>208</v>
      </c>
      <c r="E14" s="3" t="s">
        <v>209</v>
      </c>
      <c r="F14" s="3" t="s">
        <v>196</v>
      </c>
      <c r="G14" s="3" t="s">
        <v>197</v>
      </c>
      <c r="H14" s="3">
        <v>11</v>
      </c>
      <c r="I14" s="3">
        <v>11</v>
      </c>
      <c r="J14" s="3"/>
      <c r="K14" s="3"/>
      <c r="L14" s="3"/>
      <c r="M14" s="3"/>
      <c r="N14" s="49">
        <v>16.8</v>
      </c>
      <c r="O14" s="4"/>
      <c r="P14" s="3">
        <v>2.54</v>
      </c>
      <c r="Q14" s="3">
        <v>3.07</v>
      </c>
      <c r="R14" s="3">
        <v>88.7</v>
      </c>
      <c r="S14" s="3"/>
      <c r="T14" s="3">
        <v>0.127</v>
      </c>
      <c r="U14" s="3"/>
      <c r="V14" s="3"/>
      <c r="W14" s="3">
        <v>4</v>
      </c>
      <c r="X14" s="3"/>
      <c r="Y14" s="3">
        <v>1</v>
      </c>
    </row>
    <row r="15" spans="1: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4">
        <v>20.9</v>
      </c>
      <c r="O15" s="4"/>
      <c r="P15" s="3"/>
      <c r="Q15" s="3"/>
      <c r="R15" s="3"/>
      <c r="S15" s="3"/>
      <c r="T15" s="3"/>
      <c r="U15" s="3"/>
      <c r="V15" s="3"/>
      <c r="W15" s="3"/>
      <c r="X15" s="3"/>
      <c r="Y15" s="3">
        <v>1</v>
      </c>
    </row>
    <row r="16" spans="1: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4">
        <v>28.4</v>
      </c>
      <c r="O16" s="4"/>
      <c r="P16" s="3"/>
      <c r="Q16" s="3"/>
      <c r="R16" s="3"/>
      <c r="S16" s="3"/>
      <c r="T16" s="3"/>
      <c r="U16" s="3"/>
      <c r="V16" s="3"/>
      <c r="W16" s="3"/>
      <c r="X16" s="3"/>
      <c r="Y16" s="3">
        <v>1</v>
      </c>
    </row>
    <row r="17" spans="1: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4">
        <v>37</v>
      </c>
      <c r="O17" s="4"/>
      <c r="P17" s="3"/>
      <c r="Q17" s="3"/>
      <c r="R17" s="3"/>
      <c r="S17" s="3"/>
      <c r="T17" s="3"/>
      <c r="U17" s="3"/>
      <c r="V17" s="3"/>
      <c r="W17" s="3"/>
      <c r="X17" s="3"/>
      <c r="Y17" s="3">
        <v>1</v>
      </c>
    </row>
    <row r="18" spans="1: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4">
        <v>44.5</v>
      </c>
      <c r="O18" s="4"/>
      <c r="P18" s="3"/>
      <c r="Q18" s="3"/>
      <c r="R18" s="49"/>
      <c r="S18" s="3"/>
      <c r="T18" s="3"/>
      <c r="U18" s="3"/>
      <c r="V18" s="3"/>
      <c r="W18" s="3"/>
      <c r="X18" s="3"/>
      <c r="Y18" s="3">
        <v>1</v>
      </c>
    </row>
    <row r="19" spans="1: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4">
        <v>48.7</v>
      </c>
      <c r="O19" s="4"/>
      <c r="P19" s="3"/>
      <c r="Q19" s="3"/>
      <c r="R19" s="4"/>
      <c r="S19" s="3"/>
      <c r="T19" s="3"/>
      <c r="U19" s="3"/>
      <c r="V19" s="3"/>
      <c r="W19" s="3"/>
      <c r="X19" s="3"/>
      <c r="Y19" s="3">
        <v>1</v>
      </c>
    </row>
    <row r="20" spans="1: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4">
        <v>53.7</v>
      </c>
      <c r="O20" s="4"/>
      <c r="P20" s="3"/>
      <c r="Q20" s="3"/>
      <c r="R20" s="4"/>
      <c r="S20" s="3"/>
      <c r="T20" s="3"/>
      <c r="U20" s="3"/>
      <c r="V20" s="3"/>
      <c r="W20" s="3"/>
      <c r="X20" s="3"/>
      <c r="Y20" s="3">
        <v>1</v>
      </c>
    </row>
    <row r="21" spans="1: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4">
        <v>56.4</v>
      </c>
      <c r="O21" s="20"/>
      <c r="P21" s="3"/>
      <c r="Q21" s="3"/>
      <c r="R21" s="4"/>
      <c r="S21" s="3"/>
      <c r="T21" s="3"/>
      <c r="U21" s="3"/>
      <c r="V21" s="3"/>
      <c r="W21" s="3"/>
      <c r="X21" s="3"/>
      <c r="Y21" s="3">
        <v>1</v>
      </c>
    </row>
    <row r="22" spans="1: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4">
        <v>62.3</v>
      </c>
      <c r="O22" s="4"/>
      <c r="P22" s="3"/>
      <c r="Q22" s="3"/>
      <c r="R22" s="4"/>
      <c r="S22" s="3"/>
      <c r="T22" s="3"/>
      <c r="U22" s="3"/>
      <c r="V22" s="3"/>
      <c r="W22" s="3"/>
      <c r="X22" s="3"/>
      <c r="Y22" s="3">
        <v>1</v>
      </c>
    </row>
    <row r="23" spans="1: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4">
        <v>68.7</v>
      </c>
      <c r="O23" s="3"/>
      <c r="P23" s="3"/>
      <c r="Q23" s="3"/>
      <c r="R23" s="4"/>
      <c r="S23" s="3"/>
      <c r="T23" s="3"/>
      <c r="U23" s="3"/>
      <c r="V23" s="3"/>
      <c r="W23" s="3"/>
      <c r="X23" s="3"/>
      <c r="Y23" s="3">
        <v>1</v>
      </c>
    </row>
    <row r="24" spans="1: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4">
        <v>75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>
        <v>1</v>
      </c>
    </row>
    <row r="25" spans="1: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4">
        <v>78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>
      <c r="A26" s="3" t="s">
        <v>67</v>
      </c>
      <c r="B26" s="3" t="s">
        <v>66</v>
      </c>
      <c r="C26" s="3" t="s">
        <v>68</v>
      </c>
      <c r="D26" s="3" t="s">
        <v>210</v>
      </c>
      <c r="E26" s="3" t="s">
        <v>71</v>
      </c>
      <c r="F26" s="3" t="s">
        <v>196</v>
      </c>
      <c r="G26" s="3" t="s">
        <v>198</v>
      </c>
      <c r="H26" s="3">
        <v>6</v>
      </c>
      <c r="I26" s="3">
        <v>6</v>
      </c>
      <c r="J26" s="3"/>
      <c r="K26" s="3"/>
      <c r="L26" s="3"/>
      <c r="M26" s="3"/>
      <c r="N26" s="4">
        <v>10.09</v>
      </c>
      <c r="O26" s="4"/>
      <c r="P26" s="3">
        <v>72.46</v>
      </c>
      <c r="Q26" s="3">
        <v>0.22</v>
      </c>
      <c r="R26" s="3">
        <v>23.88</v>
      </c>
      <c r="S26" s="3"/>
      <c r="T26" s="3">
        <v>0.298</v>
      </c>
      <c r="U26" s="3"/>
      <c r="V26" s="3"/>
      <c r="W26" s="3">
        <v>2</v>
      </c>
      <c r="X26" s="3"/>
      <c r="Y26" s="3">
        <v>1</v>
      </c>
    </row>
    <row r="27" spans="1: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4">
        <v>12.79</v>
      </c>
      <c r="O27" s="4"/>
      <c r="P27" s="3"/>
      <c r="Q27" s="3"/>
      <c r="R27" s="3"/>
      <c r="S27" s="3"/>
      <c r="T27" s="3"/>
      <c r="U27" s="3"/>
      <c r="V27" s="3"/>
      <c r="W27" s="3"/>
      <c r="X27" s="3"/>
      <c r="Y27" s="3">
        <v>1</v>
      </c>
    </row>
    <row r="28" spans="1: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4">
        <v>15.84</v>
      </c>
      <c r="O28" s="4"/>
      <c r="P28" s="3"/>
      <c r="Q28" s="3"/>
      <c r="R28" s="3"/>
      <c r="S28" s="3"/>
      <c r="T28" s="3"/>
      <c r="U28" s="3"/>
      <c r="V28" s="3"/>
      <c r="W28" s="3"/>
      <c r="X28" s="3"/>
      <c r="Y28" s="3">
        <v>1</v>
      </c>
    </row>
    <row r="29" spans="1: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4">
        <v>17.61</v>
      </c>
      <c r="O29" s="4"/>
      <c r="P29" s="3"/>
      <c r="Q29" s="3"/>
      <c r="R29" s="3"/>
      <c r="S29" s="3"/>
      <c r="T29" s="3"/>
      <c r="U29" s="3"/>
      <c r="V29" s="3"/>
      <c r="W29" s="3"/>
      <c r="X29" s="3"/>
      <c r="Y29" s="3">
        <v>1</v>
      </c>
    </row>
    <row r="30" spans="1: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4">
        <v>19.2</v>
      </c>
      <c r="O30" s="4"/>
      <c r="P30" s="3"/>
      <c r="Q30" s="3"/>
      <c r="R30" s="3"/>
      <c r="S30" s="3"/>
      <c r="T30" s="3"/>
      <c r="U30" s="3"/>
      <c r="V30" s="3"/>
      <c r="W30" s="3"/>
      <c r="X30" s="3"/>
      <c r="Y30" s="3">
        <v>1</v>
      </c>
    </row>
    <row r="31" spans="1: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4">
        <v>20.61</v>
      </c>
      <c r="O31" s="4"/>
      <c r="P31" s="3"/>
      <c r="Q31" s="3"/>
      <c r="R31" s="3"/>
      <c r="S31" s="3"/>
      <c r="T31" s="3"/>
      <c r="U31" s="3"/>
      <c r="V31" s="3"/>
      <c r="W31" s="3"/>
      <c r="X31" s="3"/>
      <c r="Y31" s="3">
        <v>1</v>
      </c>
    </row>
    <row r="32" spans="1: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4">
        <v>21.42</v>
      </c>
      <c r="O32" s="4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>
      <c r="A33" s="3" t="s">
        <v>160</v>
      </c>
      <c r="B33" s="3" t="s">
        <v>159</v>
      </c>
      <c r="C33" s="3" t="s">
        <v>200</v>
      </c>
      <c r="D33" s="3" t="s">
        <v>167</v>
      </c>
      <c r="E33" s="3" t="s">
        <v>162</v>
      </c>
      <c r="F33" s="3" t="s">
        <v>196</v>
      </c>
      <c r="G33" s="3" t="s">
        <v>197</v>
      </c>
      <c r="H33" s="3">
        <v>11</v>
      </c>
      <c r="I33" s="3">
        <v>11</v>
      </c>
      <c r="J33" s="3"/>
      <c r="K33" s="3"/>
      <c r="L33" s="3"/>
      <c r="M33" s="3"/>
      <c r="N33" s="4">
        <v>16.7</v>
      </c>
      <c r="O33" s="4"/>
      <c r="P33" s="3">
        <v>0.00087</v>
      </c>
      <c r="Q33" s="3">
        <v>5</v>
      </c>
      <c r="R33" s="3">
        <v>83.5</v>
      </c>
      <c r="S33" s="3"/>
      <c r="T33" s="3">
        <v>0.19</v>
      </c>
      <c r="U33" s="3"/>
      <c r="V33" s="3"/>
      <c r="W33" s="3">
        <v>3</v>
      </c>
      <c r="X33" s="3"/>
      <c r="Y33" s="3">
        <v>1</v>
      </c>
    </row>
    <row r="34" spans="1: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4">
        <v>28.3</v>
      </c>
      <c r="O34" s="4"/>
      <c r="P34" s="3"/>
      <c r="Q34" s="3"/>
      <c r="R34" s="3"/>
      <c r="S34" s="3"/>
      <c r="T34" s="3"/>
      <c r="U34" s="3"/>
      <c r="V34" s="3"/>
      <c r="W34" s="3"/>
      <c r="X34" s="3"/>
      <c r="Y34" s="3">
        <v>1</v>
      </c>
    </row>
    <row r="35" spans="1: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4">
        <v>37.8</v>
      </c>
      <c r="O35" s="4"/>
      <c r="P35" s="3"/>
      <c r="Q35" s="3"/>
      <c r="R35" s="3"/>
      <c r="S35" s="3"/>
      <c r="T35" s="3"/>
      <c r="U35" s="3"/>
      <c r="V35" s="3"/>
      <c r="W35" s="3"/>
      <c r="X35" s="3"/>
      <c r="Y35" s="3">
        <v>1</v>
      </c>
    </row>
    <row r="36" spans="1: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4">
        <v>45.7</v>
      </c>
      <c r="O36" s="4"/>
      <c r="P36" s="3"/>
      <c r="Q36" s="3"/>
      <c r="R36" s="3"/>
      <c r="S36" s="3"/>
      <c r="T36" s="3"/>
      <c r="U36" s="3"/>
      <c r="V36" s="3"/>
      <c r="W36" s="3"/>
      <c r="X36" s="3"/>
      <c r="Y36" s="3">
        <v>1</v>
      </c>
    </row>
    <row r="37" spans="1: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4">
        <v>52.2</v>
      </c>
      <c r="O37" s="4"/>
      <c r="P37" s="3"/>
      <c r="Q37" s="3"/>
      <c r="R37" s="3"/>
      <c r="S37" s="3"/>
      <c r="T37" s="3"/>
      <c r="U37" s="3"/>
      <c r="V37" s="3"/>
      <c r="W37" s="3"/>
      <c r="X37" s="3"/>
      <c r="Y37" s="3">
        <v>1</v>
      </c>
    </row>
    <row r="38" spans="1: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4">
        <v>57.6</v>
      </c>
      <c r="O38" s="4"/>
      <c r="P38" s="3"/>
      <c r="Q38" s="3"/>
      <c r="R38" s="3"/>
      <c r="S38" s="3"/>
      <c r="T38" s="3"/>
      <c r="U38" s="3"/>
      <c r="V38" s="3"/>
      <c r="W38" s="3"/>
      <c r="X38" s="3"/>
      <c r="Y38" s="3">
        <v>1</v>
      </c>
    </row>
    <row r="39" spans="1: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4">
        <v>62.1</v>
      </c>
      <c r="O39" s="4"/>
      <c r="P39" s="3"/>
      <c r="Q39" s="3"/>
      <c r="R39" s="3"/>
      <c r="S39" s="3"/>
      <c r="T39" s="3"/>
      <c r="U39" s="3"/>
      <c r="V39" s="3"/>
      <c r="W39" s="3"/>
      <c r="X39" s="3"/>
      <c r="Y39" s="3">
        <v>1</v>
      </c>
    </row>
    <row r="40" spans="1: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4">
        <v>65.7</v>
      </c>
      <c r="O40" s="4"/>
      <c r="P40" s="3"/>
      <c r="Q40" s="3"/>
      <c r="R40" s="3"/>
      <c r="S40" s="3"/>
      <c r="T40" s="3"/>
      <c r="U40" s="3"/>
      <c r="V40" s="3"/>
      <c r="W40" s="3"/>
      <c r="X40" s="3"/>
      <c r="Y40" s="3">
        <v>1</v>
      </c>
    </row>
    <row r="41" spans="1: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4">
        <v>68.8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>
        <v>1</v>
      </c>
    </row>
    <row r="42" spans="1: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4">
        <v>71.4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>
        <v>1</v>
      </c>
    </row>
    <row r="43" spans="1: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4">
        <v>73.4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>
        <v>1</v>
      </c>
    </row>
    <row r="44" spans="1: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4">
        <v>75.2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>
        <v>1</v>
      </c>
    </row>
    <row r="45" spans="1: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4">
        <v>75.3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>
      <c r="A46" s="3" t="s">
        <v>76</v>
      </c>
      <c r="B46" s="3" t="s">
        <v>75</v>
      </c>
      <c r="C46" s="3" t="s">
        <v>201</v>
      </c>
      <c r="D46" s="3" t="s">
        <v>81</v>
      </c>
      <c r="E46" s="3" t="s">
        <v>78</v>
      </c>
      <c r="F46" s="3" t="s">
        <v>196</v>
      </c>
      <c r="G46" s="3" t="s">
        <v>197</v>
      </c>
      <c r="H46" s="3">
        <v>6</v>
      </c>
      <c r="I46" s="3">
        <v>6</v>
      </c>
      <c r="J46" s="3"/>
      <c r="K46" s="3"/>
      <c r="L46" s="3"/>
      <c r="M46" s="3"/>
      <c r="N46" s="4">
        <v>14.88</v>
      </c>
      <c r="O46" s="4"/>
      <c r="P46" s="3">
        <v>0.0255</v>
      </c>
      <c r="Q46" s="3">
        <v>5.031</v>
      </c>
      <c r="R46" s="3">
        <v>31.9</v>
      </c>
      <c r="S46" s="3"/>
      <c r="T46" s="3">
        <v>0.205</v>
      </c>
      <c r="U46" s="3"/>
      <c r="V46" s="3"/>
      <c r="W46" s="3">
        <v>2</v>
      </c>
      <c r="X46" s="3"/>
      <c r="Y46" s="3">
        <v>1</v>
      </c>
    </row>
    <row r="47" spans="1: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4">
        <v>16.69</v>
      </c>
      <c r="O47" s="4"/>
      <c r="P47" s="3"/>
      <c r="Q47" s="3"/>
      <c r="R47" s="3"/>
      <c r="S47" s="3"/>
      <c r="T47" s="3"/>
      <c r="U47" s="3"/>
      <c r="V47" s="3"/>
      <c r="W47" s="3"/>
      <c r="X47" s="3"/>
      <c r="Y47" s="3">
        <v>1</v>
      </c>
    </row>
    <row r="48" spans="1: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4">
        <v>19.48</v>
      </c>
      <c r="O48" s="4"/>
      <c r="P48" s="3"/>
      <c r="Q48" s="3"/>
      <c r="R48" s="3"/>
      <c r="S48" s="3"/>
      <c r="T48" s="3"/>
      <c r="U48" s="3"/>
      <c r="V48" s="3"/>
      <c r="W48" s="3"/>
      <c r="X48" s="3"/>
      <c r="Y48" s="3">
        <v>1</v>
      </c>
    </row>
    <row r="49" spans="1: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4">
        <v>21.91</v>
      </c>
      <c r="O49" s="4"/>
      <c r="P49" s="3"/>
      <c r="Q49" s="3"/>
      <c r="R49" s="3"/>
      <c r="S49" s="3"/>
      <c r="T49" s="3"/>
      <c r="U49" s="3"/>
      <c r="V49" s="3"/>
      <c r="W49" s="3"/>
      <c r="X49" s="3"/>
      <c r="Y49" s="3">
        <v>1</v>
      </c>
    </row>
    <row r="50" spans="1: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4">
        <v>23.58</v>
      </c>
      <c r="O50" s="4"/>
      <c r="P50" s="3"/>
      <c r="Q50" s="3"/>
      <c r="R50" s="3"/>
      <c r="S50" s="3"/>
      <c r="T50" s="3"/>
      <c r="U50" s="3"/>
      <c r="V50" s="3"/>
      <c r="W50" s="3"/>
      <c r="X50" s="3"/>
      <c r="Y50" s="3">
        <v>1</v>
      </c>
    </row>
    <row r="51" spans="1: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4">
        <v>25.25</v>
      </c>
      <c r="O51" s="54"/>
      <c r="P51" s="3"/>
      <c r="Q51" s="3"/>
      <c r="R51" s="3"/>
      <c r="S51" s="3"/>
      <c r="T51" s="3"/>
      <c r="U51" s="3"/>
      <c r="V51" s="3"/>
      <c r="W51" s="3"/>
      <c r="X51" s="3"/>
      <c r="Y51" s="3">
        <v>1</v>
      </c>
    </row>
    <row r="52" spans="1: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54">
        <v>31.67</v>
      </c>
      <c r="O52" s="54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>
      <c r="A53" s="3" t="s">
        <v>101</v>
      </c>
      <c r="B53" s="3" t="s">
        <v>100</v>
      </c>
      <c r="C53" s="3" t="s">
        <v>102</v>
      </c>
      <c r="D53" s="3" t="s">
        <v>105</v>
      </c>
      <c r="E53" s="3" t="s">
        <v>107</v>
      </c>
      <c r="F53" s="3" t="s">
        <v>202</v>
      </c>
      <c r="G53" s="3" t="s">
        <v>197</v>
      </c>
      <c r="H53" s="3">
        <v>11</v>
      </c>
      <c r="I53" s="3">
        <v>11</v>
      </c>
      <c r="J53" s="3"/>
      <c r="K53" s="3"/>
      <c r="L53" s="66"/>
      <c r="M53" s="3"/>
      <c r="N53" s="4">
        <v>6.5</v>
      </c>
      <c r="O53" s="4"/>
      <c r="P53" s="3">
        <v>0.0026</v>
      </c>
      <c r="Q53" s="3">
        <v>4.94</v>
      </c>
      <c r="R53" s="3">
        <v>30.95</v>
      </c>
      <c r="S53" s="3"/>
      <c r="T53" s="3">
        <v>0.21</v>
      </c>
      <c r="U53" s="3"/>
      <c r="V53" s="3"/>
      <c r="W53" s="3">
        <v>4</v>
      </c>
      <c r="X53" s="67"/>
      <c r="Y53" s="3">
        <v>1</v>
      </c>
    </row>
    <row r="54" spans="1: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4">
        <v>13</v>
      </c>
      <c r="O54" s="4"/>
      <c r="P54" s="3"/>
      <c r="Q54" s="3"/>
      <c r="R54" s="3"/>
      <c r="S54" s="3"/>
      <c r="T54" s="3"/>
      <c r="U54" s="3"/>
      <c r="V54" s="3"/>
      <c r="W54" s="3"/>
      <c r="X54" s="67"/>
      <c r="Y54" s="3">
        <v>1</v>
      </c>
    </row>
    <row r="55" spans="1: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4">
        <v>15.4</v>
      </c>
      <c r="O55" s="4"/>
      <c r="P55" s="3"/>
      <c r="Q55" s="3"/>
      <c r="R55" s="3"/>
      <c r="S55" s="3"/>
      <c r="T55" s="3"/>
      <c r="U55" s="3"/>
      <c r="V55" s="3"/>
      <c r="W55" s="3"/>
      <c r="X55" s="67"/>
      <c r="Y55" s="3">
        <v>1</v>
      </c>
    </row>
    <row r="56" spans="1: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4">
        <v>17.2</v>
      </c>
      <c r="O56" s="4"/>
      <c r="P56" s="3"/>
      <c r="Q56" s="3"/>
      <c r="R56" s="3"/>
      <c r="S56" s="3"/>
      <c r="T56" s="3"/>
      <c r="U56" s="3"/>
      <c r="V56" s="3"/>
      <c r="W56" s="3"/>
      <c r="X56" s="67"/>
      <c r="Y56" s="3">
        <v>1</v>
      </c>
    </row>
    <row r="57" spans="1: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4">
        <v>20.3</v>
      </c>
      <c r="O57" s="4"/>
      <c r="P57" s="3"/>
      <c r="Q57" s="3"/>
      <c r="R57" s="3"/>
      <c r="S57" s="3"/>
      <c r="T57" s="3"/>
      <c r="U57" s="3"/>
      <c r="V57" s="3"/>
      <c r="W57" s="3"/>
      <c r="X57" s="67"/>
      <c r="Y57" s="3">
        <v>1</v>
      </c>
    </row>
    <row r="58" spans="1: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4">
        <v>22.1</v>
      </c>
      <c r="O58" s="4"/>
      <c r="P58" s="3"/>
      <c r="Q58" s="3"/>
      <c r="R58" s="3"/>
      <c r="S58" s="3"/>
      <c r="T58" s="3"/>
      <c r="U58" s="3"/>
      <c r="V58" s="3"/>
      <c r="W58" s="3"/>
      <c r="X58" s="67"/>
      <c r="Y58" s="3">
        <v>1</v>
      </c>
    </row>
    <row r="59" spans="1: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4">
        <v>23.7</v>
      </c>
      <c r="O59" s="4"/>
      <c r="P59" s="3"/>
      <c r="Q59" s="3"/>
      <c r="R59" s="3"/>
      <c r="S59" s="3"/>
      <c r="T59" s="3"/>
      <c r="U59" s="3"/>
      <c r="V59" s="3"/>
      <c r="W59" s="3"/>
      <c r="X59" s="67"/>
      <c r="Y59" s="3">
        <v>1</v>
      </c>
    </row>
    <row r="60" spans="1: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4">
        <v>24.8</v>
      </c>
      <c r="O60" s="4"/>
      <c r="P60" s="3"/>
      <c r="Q60" s="3"/>
      <c r="R60" s="3"/>
      <c r="S60" s="3"/>
      <c r="T60" s="3"/>
      <c r="U60" s="3"/>
      <c r="V60" s="3"/>
      <c r="W60" s="3"/>
      <c r="X60" s="67"/>
      <c r="Y60" s="3">
        <v>1</v>
      </c>
    </row>
    <row r="61" spans="1: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4">
        <v>26.2</v>
      </c>
      <c r="O61" s="4"/>
      <c r="P61" s="3"/>
      <c r="Q61" s="3"/>
      <c r="R61" s="3"/>
      <c r="S61" s="3"/>
      <c r="T61" s="3"/>
      <c r="U61" s="3"/>
      <c r="V61" s="3"/>
      <c r="W61" s="3"/>
      <c r="X61" s="67"/>
      <c r="Y61" s="3">
        <v>1</v>
      </c>
    </row>
    <row r="62" spans="1: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4">
        <v>28.2</v>
      </c>
      <c r="O62" s="4"/>
      <c r="P62" s="3"/>
      <c r="Q62" s="3"/>
      <c r="R62" s="3"/>
      <c r="S62" s="3"/>
      <c r="T62" s="3"/>
      <c r="U62" s="3"/>
      <c r="V62" s="3"/>
      <c r="W62" s="3"/>
      <c r="X62" s="67"/>
      <c r="Y62" s="3">
        <v>1</v>
      </c>
    </row>
    <row r="63" spans="1: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4">
        <v>31</v>
      </c>
      <c r="O63" s="4"/>
      <c r="P63" s="3"/>
      <c r="Q63" s="3"/>
      <c r="R63" s="3"/>
      <c r="S63" s="3"/>
      <c r="T63" s="3"/>
      <c r="U63" s="3"/>
      <c r="V63" s="3"/>
      <c r="W63" s="3"/>
      <c r="X63" s="67"/>
      <c r="Y63" s="3">
        <v>1</v>
      </c>
    </row>
    <row r="64" spans="1: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4">
        <v>34.1</v>
      </c>
      <c r="O64" s="4"/>
      <c r="P64" s="3"/>
      <c r="Q64" s="3"/>
      <c r="R64" s="3"/>
      <c r="S64" s="3"/>
      <c r="T64" s="3"/>
      <c r="U64" s="3"/>
      <c r="V64" s="3"/>
      <c r="W64" s="3"/>
      <c r="X64" s="2"/>
      <c r="Y64" s="3"/>
    </row>
    <row r="65" spans="1:25">
      <c r="A65" s="3" t="s">
        <v>147</v>
      </c>
      <c r="B65" s="3" t="s">
        <v>146</v>
      </c>
      <c r="C65" s="3" t="s">
        <v>148</v>
      </c>
      <c r="D65" s="3" t="s">
        <v>151</v>
      </c>
      <c r="E65" s="3" t="s">
        <v>157</v>
      </c>
      <c r="F65" s="3" t="s">
        <v>196</v>
      </c>
      <c r="G65" s="3" t="s">
        <v>197</v>
      </c>
      <c r="H65" s="3">
        <v>10</v>
      </c>
      <c r="I65" s="3">
        <v>10</v>
      </c>
      <c r="J65" s="3"/>
      <c r="K65" s="3"/>
      <c r="L65" s="3"/>
      <c r="M65" s="3"/>
      <c r="N65" s="4">
        <v>17.1</v>
      </c>
      <c r="O65" s="4"/>
      <c r="P65" s="3">
        <v>40.269</v>
      </c>
      <c r="Q65" s="3">
        <v>2.0483</v>
      </c>
      <c r="R65" s="3">
        <v>52.3</v>
      </c>
      <c r="S65" s="3"/>
      <c r="T65" s="3">
        <v>0.203</v>
      </c>
      <c r="U65" s="3"/>
      <c r="V65" s="3"/>
      <c r="W65" s="3">
        <v>2</v>
      </c>
      <c r="X65" s="3"/>
      <c r="Y65" s="3">
        <v>1</v>
      </c>
    </row>
    <row r="66" spans="1: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4">
        <v>25.3</v>
      </c>
      <c r="O66" s="4"/>
      <c r="P66" s="3"/>
      <c r="Q66" s="3"/>
      <c r="R66" s="3"/>
      <c r="S66" s="3"/>
      <c r="T66" s="3"/>
      <c r="U66" s="3"/>
      <c r="V66" s="3"/>
      <c r="W66" s="3"/>
      <c r="X66" s="3"/>
      <c r="Y66" s="3">
        <v>1</v>
      </c>
    </row>
    <row r="67" spans="1: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4">
        <v>31</v>
      </c>
      <c r="O67" s="4"/>
      <c r="P67" s="3"/>
      <c r="Q67" s="3"/>
      <c r="R67" s="3"/>
      <c r="S67" s="3"/>
      <c r="T67" s="3"/>
      <c r="U67" s="3"/>
      <c r="V67" s="3"/>
      <c r="W67" s="3"/>
      <c r="X67" s="3"/>
      <c r="Y67" s="3">
        <v>1</v>
      </c>
    </row>
    <row r="68" spans="1: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4">
        <v>34.6</v>
      </c>
      <c r="O68" s="4"/>
      <c r="P68" s="3"/>
      <c r="Q68" s="3"/>
      <c r="R68" s="3"/>
      <c r="S68" s="3"/>
      <c r="T68" s="3"/>
      <c r="U68" s="3"/>
      <c r="V68" s="3"/>
      <c r="W68" s="3"/>
      <c r="X68" s="3"/>
      <c r="Y68" s="3">
        <v>1</v>
      </c>
    </row>
    <row r="69" spans="1: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4">
        <v>37.5</v>
      </c>
      <c r="O69" s="4"/>
      <c r="P69" s="3"/>
      <c r="Q69" s="3"/>
      <c r="R69" s="3"/>
      <c r="S69" s="3"/>
      <c r="T69" s="3"/>
      <c r="U69" s="3"/>
      <c r="V69" s="3"/>
      <c r="W69" s="3"/>
      <c r="X69" s="3"/>
      <c r="Y69" s="3">
        <v>1</v>
      </c>
    </row>
    <row r="70" spans="1: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4">
        <v>39.1</v>
      </c>
      <c r="O70" s="4"/>
      <c r="P70" s="3"/>
      <c r="Q70" s="3"/>
      <c r="R70" s="3"/>
      <c r="S70" s="3"/>
      <c r="T70" s="3"/>
      <c r="U70" s="3"/>
      <c r="V70" s="3"/>
      <c r="W70" s="3"/>
      <c r="X70" s="3"/>
      <c r="Y70" s="3">
        <v>1</v>
      </c>
    </row>
    <row r="71" spans="1: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4">
        <v>43.5</v>
      </c>
      <c r="O71" s="4"/>
      <c r="P71" s="3"/>
      <c r="Q71" s="3"/>
      <c r="R71" s="3"/>
      <c r="S71" s="3"/>
      <c r="T71" s="3"/>
      <c r="U71" s="3"/>
      <c r="V71" s="3"/>
      <c r="W71" s="3"/>
      <c r="X71" s="3"/>
      <c r="Y71" s="3">
        <v>1</v>
      </c>
    </row>
    <row r="72" spans="1: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4">
        <v>45.6</v>
      </c>
      <c r="O72" s="4"/>
      <c r="P72" s="3"/>
      <c r="Q72" s="3"/>
      <c r="R72" s="3"/>
      <c r="S72" s="3"/>
      <c r="T72" s="3"/>
      <c r="U72" s="3"/>
      <c r="V72" s="3"/>
      <c r="W72" s="3"/>
      <c r="X72" s="3"/>
      <c r="Y72" s="3">
        <v>1</v>
      </c>
    </row>
    <row r="73" spans="1: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4">
        <v>48.4</v>
      </c>
      <c r="O73" s="4"/>
      <c r="P73" s="3"/>
      <c r="Q73" s="3"/>
      <c r="R73" s="3"/>
      <c r="S73" s="3"/>
      <c r="T73" s="3"/>
      <c r="U73" s="3"/>
      <c r="V73" s="3"/>
      <c r="W73" s="3"/>
      <c r="X73" s="3"/>
      <c r="Y73" s="3">
        <v>1</v>
      </c>
    </row>
    <row r="74" spans="1: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4">
        <v>49.8</v>
      </c>
      <c r="O74" s="4"/>
      <c r="P74" s="3"/>
      <c r="Q74" s="3"/>
      <c r="R74" s="3"/>
      <c r="S74" s="3"/>
      <c r="T74" s="3"/>
      <c r="U74" s="3"/>
      <c r="V74" s="3"/>
      <c r="W74" s="3"/>
      <c r="X74" s="3"/>
      <c r="Y74" s="3">
        <v>1</v>
      </c>
    </row>
    <row r="75" spans="1: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4">
        <v>50.9</v>
      </c>
      <c r="O75" s="2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>
      <c r="A76" s="3" t="s">
        <v>135</v>
      </c>
      <c r="B76" s="3" t="s">
        <v>134</v>
      </c>
      <c r="C76" s="3" t="s">
        <v>203</v>
      </c>
      <c r="D76" s="3" t="s">
        <v>145</v>
      </c>
      <c r="E76" s="3" t="s">
        <v>137</v>
      </c>
      <c r="F76" s="3" t="s">
        <v>202</v>
      </c>
      <c r="G76" s="3" t="s">
        <v>197</v>
      </c>
      <c r="H76" s="3">
        <v>10</v>
      </c>
      <c r="I76" s="3">
        <v>10</v>
      </c>
      <c r="J76" s="3"/>
      <c r="K76" s="3"/>
      <c r="L76" s="66"/>
      <c r="M76" s="3"/>
      <c r="N76" s="4">
        <v>8.2</v>
      </c>
      <c r="O76" s="3"/>
      <c r="P76" s="3">
        <v>1</v>
      </c>
      <c r="Q76" s="3">
        <v>3.74</v>
      </c>
      <c r="R76" s="4">
        <v>41.78</v>
      </c>
      <c r="S76" s="4">
        <v>0.205</v>
      </c>
      <c r="T76" s="4">
        <v>0.205</v>
      </c>
      <c r="U76" s="3"/>
      <c r="V76" s="3"/>
      <c r="W76" s="3">
        <v>2</v>
      </c>
      <c r="X76" s="67"/>
      <c r="Y76" s="3">
        <v>1</v>
      </c>
    </row>
    <row r="77" spans="1: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4">
        <v>10.9</v>
      </c>
      <c r="O77" s="4"/>
      <c r="P77" s="3"/>
      <c r="Q77" s="3"/>
      <c r="R77" s="3"/>
      <c r="S77" s="3"/>
      <c r="T77" s="3"/>
      <c r="U77" s="3"/>
      <c r="V77" s="3"/>
      <c r="W77" s="3"/>
      <c r="X77" s="67"/>
      <c r="Y77" s="3">
        <v>1</v>
      </c>
    </row>
    <row r="78" spans="1: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4">
        <v>17.6</v>
      </c>
      <c r="O78" s="4"/>
      <c r="P78" s="3"/>
      <c r="Q78" s="3"/>
      <c r="R78" s="3"/>
      <c r="S78" s="3"/>
      <c r="T78" s="3"/>
      <c r="U78" s="3"/>
      <c r="V78" s="3"/>
      <c r="W78" s="3"/>
      <c r="X78" s="67"/>
      <c r="Y78" s="3">
        <v>1</v>
      </c>
    </row>
    <row r="79" spans="1: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4">
        <v>22.2</v>
      </c>
      <c r="O79" s="4"/>
      <c r="P79" s="3"/>
      <c r="Q79" s="3"/>
      <c r="R79" s="3"/>
      <c r="S79" s="3"/>
      <c r="T79" s="3"/>
      <c r="U79" s="3"/>
      <c r="V79" s="3"/>
      <c r="W79" s="3"/>
      <c r="X79" s="67"/>
      <c r="Y79" s="3">
        <v>1</v>
      </c>
    </row>
    <row r="80" spans="1: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4">
        <v>25.3</v>
      </c>
      <c r="O80" s="4"/>
      <c r="P80" s="3"/>
      <c r="Q80" s="3"/>
      <c r="R80" s="3"/>
      <c r="S80" s="3"/>
      <c r="T80" s="3"/>
      <c r="U80" s="3"/>
      <c r="V80" s="3"/>
      <c r="W80" s="3"/>
      <c r="X80" s="67"/>
      <c r="Y80" s="3">
        <v>1</v>
      </c>
    </row>
    <row r="81" spans="1: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4">
        <v>28.1</v>
      </c>
      <c r="O81" s="4"/>
      <c r="P81" s="3"/>
      <c r="Q81" s="3"/>
      <c r="R81" s="3"/>
      <c r="S81" s="3"/>
      <c r="T81" s="3"/>
      <c r="U81" s="3"/>
      <c r="V81" s="3"/>
      <c r="W81" s="3"/>
      <c r="X81" s="67"/>
      <c r="Y81" s="3">
        <v>1</v>
      </c>
    </row>
    <row r="82" spans="1: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4">
        <v>30.5</v>
      </c>
      <c r="O82" s="4"/>
      <c r="P82" s="3"/>
      <c r="Q82" s="3"/>
      <c r="R82" s="3"/>
      <c r="S82" s="3"/>
      <c r="T82" s="3"/>
      <c r="U82" s="3"/>
      <c r="V82" s="3"/>
      <c r="W82" s="3"/>
      <c r="X82" s="67"/>
      <c r="Y82" s="3">
        <v>1</v>
      </c>
    </row>
    <row r="83" spans="1: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4">
        <v>32.7</v>
      </c>
      <c r="O83" s="4"/>
      <c r="P83" s="3"/>
      <c r="Q83" s="3"/>
      <c r="R83" s="3"/>
      <c r="S83" s="3"/>
      <c r="T83" s="3"/>
      <c r="U83" s="3"/>
      <c r="V83" s="3"/>
      <c r="W83" s="3"/>
      <c r="X83" s="67"/>
      <c r="Y83" s="3">
        <v>1</v>
      </c>
    </row>
    <row r="84" spans="1: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4">
        <v>34.6</v>
      </c>
      <c r="O84" s="4"/>
      <c r="P84" s="3"/>
      <c r="Q84" s="3"/>
      <c r="R84" s="3"/>
      <c r="S84" s="3"/>
      <c r="T84" s="3"/>
      <c r="U84" s="3"/>
      <c r="V84" s="3"/>
      <c r="W84" s="3"/>
      <c r="X84" s="67"/>
      <c r="Y84" s="3">
        <v>1</v>
      </c>
    </row>
    <row r="85" spans="1: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4">
        <v>36.2</v>
      </c>
      <c r="O85" s="54"/>
      <c r="P85" s="3"/>
      <c r="Q85" s="3"/>
      <c r="R85" s="3"/>
      <c r="S85" s="3"/>
      <c r="T85" s="3"/>
      <c r="U85" s="3"/>
      <c r="V85" s="3"/>
      <c r="W85" s="3"/>
      <c r="X85" s="68"/>
      <c r="Y85" s="3">
        <v>1</v>
      </c>
    </row>
    <row r="86" spans="1: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54">
        <v>37.1</v>
      </c>
      <c r="O86" s="54"/>
      <c r="P86" s="3"/>
      <c r="Q86" s="3"/>
      <c r="R86" s="3"/>
      <c r="S86" s="3"/>
      <c r="T86" s="3"/>
      <c r="U86" s="3"/>
      <c r="V86" s="3"/>
      <c r="W86" s="3"/>
      <c r="X86" s="68"/>
      <c r="Y86" s="3"/>
    </row>
    <row r="87" spans="1:25">
      <c r="A87" s="3" t="s">
        <v>110</v>
      </c>
      <c r="B87" s="3" t="s">
        <v>109</v>
      </c>
      <c r="C87" s="3" t="s">
        <v>111</v>
      </c>
      <c r="D87" s="3" t="s">
        <v>112</v>
      </c>
      <c r="E87" s="3" t="s">
        <v>112</v>
      </c>
      <c r="F87" s="3" t="s">
        <v>202</v>
      </c>
      <c r="G87" s="3" t="s">
        <v>197</v>
      </c>
      <c r="H87" s="3">
        <v>7</v>
      </c>
      <c r="I87" s="3">
        <v>7</v>
      </c>
      <c r="J87" s="3"/>
      <c r="K87" s="3"/>
      <c r="L87" s="66"/>
      <c r="M87" s="3"/>
      <c r="N87" s="49">
        <v>6.4</v>
      </c>
      <c r="O87" s="4"/>
      <c r="P87" s="3">
        <v>0.902</v>
      </c>
      <c r="Q87" s="3">
        <v>3.643</v>
      </c>
      <c r="R87" s="49">
        <v>25.4</v>
      </c>
      <c r="S87" s="3"/>
      <c r="T87" s="49">
        <v>0.16</v>
      </c>
      <c r="U87" s="3"/>
      <c r="V87" s="3"/>
      <c r="W87" s="3">
        <v>1</v>
      </c>
      <c r="X87" s="67"/>
      <c r="Y87" s="3">
        <v>1</v>
      </c>
    </row>
    <row r="88" spans="1: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4">
        <v>8.5</v>
      </c>
      <c r="O88" s="4"/>
      <c r="P88" s="3"/>
      <c r="Q88" s="3"/>
      <c r="R88" s="3"/>
      <c r="S88" s="3"/>
      <c r="T88" s="3"/>
      <c r="U88" s="3"/>
      <c r="V88" s="3"/>
      <c r="W88" s="3"/>
      <c r="X88" s="67"/>
      <c r="Y88" s="3">
        <v>1</v>
      </c>
    </row>
    <row r="89" spans="1: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4">
        <v>11.4</v>
      </c>
      <c r="O89" s="4"/>
      <c r="P89" s="3"/>
      <c r="Q89" s="3"/>
      <c r="R89" s="3"/>
      <c r="S89" s="3"/>
      <c r="T89" s="3"/>
      <c r="U89" s="3"/>
      <c r="V89" s="3"/>
      <c r="W89" s="3"/>
      <c r="X89" s="67"/>
      <c r="Y89" s="3">
        <v>1</v>
      </c>
    </row>
    <row r="90" spans="1: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4">
        <v>12.9</v>
      </c>
      <c r="O90" s="4"/>
      <c r="P90" s="3"/>
      <c r="Q90" s="3"/>
      <c r="R90" s="3"/>
      <c r="S90" s="3"/>
      <c r="T90" s="3"/>
      <c r="U90" s="3"/>
      <c r="V90" s="3"/>
      <c r="W90" s="3"/>
      <c r="X90" s="67"/>
      <c r="Y90" s="3">
        <v>1</v>
      </c>
    </row>
    <row r="91" spans="1: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4">
        <v>14.8</v>
      </c>
      <c r="O91" s="4"/>
      <c r="P91" s="3"/>
      <c r="Q91" s="3"/>
      <c r="R91" s="3"/>
      <c r="S91" s="3"/>
      <c r="T91" s="3"/>
      <c r="U91" s="3"/>
      <c r="V91" s="3"/>
      <c r="W91" s="3"/>
      <c r="X91" s="67"/>
      <c r="Y91" s="3">
        <v>1</v>
      </c>
    </row>
    <row r="92" spans="1: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4">
        <v>16.5</v>
      </c>
      <c r="O92" s="4"/>
      <c r="P92" s="3"/>
      <c r="Q92" s="3"/>
      <c r="R92" s="3"/>
      <c r="S92" s="3"/>
      <c r="T92" s="3"/>
      <c r="U92" s="3"/>
      <c r="V92" s="3"/>
      <c r="W92" s="3"/>
      <c r="X92" s="67"/>
      <c r="Y92" s="3">
        <v>1</v>
      </c>
    </row>
    <row r="93" ht="15.75" spans="1: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4">
        <v>18.1</v>
      </c>
      <c r="O93" s="65"/>
      <c r="P93" s="3"/>
      <c r="Q93" s="3"/>
      <c r="R93" s="3"/>
      <c r="S93" s="3"/>
      <c r="T93" s="3"/>
      <c r="U93" s="3"/>
      <c r="V93" s="3"/>
      <c r="W93" s="3"/>
      <c r="X93" s="69"/>
      <c r="Y93" s="3">
        <v>1</v>
      </c>
    </row>
    <row r="94" ht="16.5" spans="1: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65">
        <v>21</v>
      </c>
      <c r="O94" s="54"/>
      <c r="P94" s="3"/>
      <c r="Q94" s="3"/>
      <c r="R94" s="3"/>
      <c r="S94" s="3"/>
      <c r="T94" s="3"/>
      <c r="U94" s="3"/>
      <c r="V94" s="3"/>
      <c r="W94" s="3"/>
      <c r="X94" s="2"/>
      <c r="Y94" s="3"/>
    </row>
    <row r="95" ht="15.75" spans="1:25">
      <c r="A95" s="3" t="s">
        <v>114</v>
      </c>
      <c r="B95" s="3" t="s">
        <v>113</v>
      </c>
      <c r="C95" s="3" t="s">
        <v>115</v>
      </c>
      <c r="D95" s="3" t="s">
        <v>116</v>
      </c>
      <c r="E95" s="3" t="s">
        <v>116</v>
      </c>
      <c r="F95" s="3" t="s">
        <v>196</v>
      </c>
      <c r="G95" s="3" t="s">
        <v>197</v>
      </c>
      <c r="H95" s="3">
        <v>4</v>
      </c>
      <c r="I95" s="3">
        <v>4</v>
      </c>
      <c r="J95" s="3"/>
      <c r="K95" s="3"/>
      <c r="L95" s="3"/>
      <c r="M95" s="3"/>
      <c r="N95" s="59">
        <v>37.03</v>
      </c>
      <c r="O95" s="4"/>
      <c r="P95" s="3">
        <v>0.01</v>
      </c>
      <c r="Q95" s="3">
        <v>4.59</v>
      </c>
      <c r="R95" s="3">
        <v>80.87</v>
      </c>
      <c r="S95" s="3"/>
      <c r="T95" s="3">
        <v>0.352</v>
      </c>
      <c r="U95" s="3"/>
      <c r="V95" s="3"/>
      <c r="W95" s="3">
        <v>1</v>
      </c>
      <c r="X95" s="3"/>
      <c r="Y95" s="3">
        <v>1</v>
      </c>
    </row>
    <row r="96" spans="1: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4">
        <v>51.71</v>
      </c>
      <c r="O96" s="4"/>
      <c r="P96" s="3"/>
      <c r="Q96" s="3"/>
      <c r="R96" s="3"/>
      <c r="S96" s="3"/>
      <c r="T96" s="3"/>
      <c r="U96" s="3"/>
      <c r="V96" s="3"/>
      <c r="W96" s="3"/>
      <c r="X96" s="3"/>
      <c r="Y96" s="3">
        <v>1</v>
      </c>
    </row>
    <row r="97" spans="1: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4">
        <v>57.04</v>
      </c>
      <c r="O97" s="4"/>
      <c r="P97" s="3"/>
      <c r="Q97" s="3"/>
      <c r="R97" s="3"/>
      <c r="S97" s="3"/>
      <c r="T97" s="3"/>
      <c r="U97" s="3"/>
      <c r="V97" s="3"/>
      <c r="W97" s="3"/>
      <c r="X97" s="3"/>
      <c r="Y97" s="3">
        <v>1</v>
      </c>
    </row>
    <row r="98" ht="15.75" spans="1: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4">
        <v>63.15</v>
      </c>
      <c r="O98" s="65"/>
      <c r="P98" s="3"/>
      <c r="Q98" s="3"/>
      <c r="R98" s="3"/>
      <c r="S98" s="3"/>
      <c r="T98" s="3"/>
      <c r="U98" s="3"/>
      <c r="V98" s="3"/>
      <c r="W98" s="3"/>
      <c r="X98" s="3"/>
      <c r="Y98" s="3">
        <v>1</v>
      </c>
    </row>
    <row r="99" ht="16.5" spans="1: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65">
        <v>71</v>
      </c>
      <c r="O99" s="54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5.75" spans="1:25">
      <c r="A100" s="3" t="s">
        <v>93</v>
      </c>
      <c r="B100" s="3" t="s">
        <v>92</v>
      </c>
      <c r="C100" s="3" t="s">
        <v>94</v>
      </c>
      <c r="D100" s="3" t="s">
        <v>95</v>
      </c>
      <c r="E100" s="3" t="s">
        <v>97</v>
      </c>
      <c r="F100" s="3" t="s">
        <v>196</v>
      </c>
      <c r="G100" s="3" t="s">
        <v>204</v>
      </c>
      <c r="H100" s="3">
        <v>6</v>
      </c>
      <c r="I100" s="3">
        <v>6</v>
      </c>
      <c r="J100" s="3"/>
      <c r="K100" s="3"/>
      <c r="L100" s="3"/>
      <c r="M100" s="3"/>
      <c r="N100" s="49">
        <v>2.6</v>
      </c>
      <c r="O100" s="4"/>
      <c r="P100" s="3">
        <v>-2146.4</v>
      </c>
      <c r="Q100" s="3">
        <v>710.07</v>
      </c>
      <c r="R100" s="3">
        <v>6.54</v>
      </c>
      <c r="S100" s="3"/>
      <c r="T100" s="3">
        <v>0.432</v>
      </c>
      <c r="U100" s="3"/>
      <c r="V100" s="3"/>
      <c r="W100" s="3">
        <v>1</v>
      </c>
      <c r="X100" s="3"/>
      <c r="Y100" s="3">
        <v>1</v>
      </c>
    </row>
    <row r="101" spans="1: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4">
        <v>4.4</v>
      </c>
      <c r="O101" s="4"/>
      <c r="P101" s="3"/>
      <c r="Q101" s="3"/>
      <c r="R101" s="3"/>
      <c r="S101" s="3"/>
      <c r="T101" s="3"/>
      <c r="U101" s="3"/>
      <c r="V101" s="3"/>
      <c r="W101" s="3"/>
      <c r="X101" s="3"/>
      <c r="Y101" s="3">
        <v>1</v>
      </c>
    </row>
    <row r="102" spans="1: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4">
        <v>4.8</v>
      </c>
      <c r="O102" s="4"/>
      <c r="P102" s="3"/>
      <c r="Q102" s="3"/>
      <c r="R102" s="3"/>
      <c r="S102" s="3"/>
      <c r="T102" s="3"/>
      <c r="U102" s="3"/>
      <c r="V102" s="3"/>
      <c r="W102" s="3"/>
      <c r="X102" s="3"/>
      <c r="Y102" s="3">
        <v>1</v>
      </c>
    </row>
    <row r="103" spans="1: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4">
        <v>5.3</v>
      </c>
      <c r="O103" s="4"/>
      <c r="P103" s="3"/>
      <c r="Q103" s="3"/>
      <c r="R103" s="3"/>
      <c r="S103" s="3"/>
      <c r="T103" s="3"/>
      <c r="U103" s="3"/>
      <c r="V103" s="3"/>
      <c r="W103" s="3"/>
      <c r="X103" s="3"/>
      <c r="Y103" s="3">
        <v>1</v>
      </c>
    </row>
    <row r="104" spans="1: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4">
        <v>5.8</v>
      </c>
      <c r="O104" s="4"/>
      <c r="P104" s="3"/>
      <c r="Q104" s="3"/>
      <c r="R104" s="3"/>
      <c r="S104" s="3"/>
      <c r="T104" s="3"/>
      <c r="U104" s="3"/>
      <c r="V104" s="3"/>
      <c r="W104" s="3"/>
      <c r="X104" s="3"/>
      <c r="Y104" s="3">
        <v>1</v>
      </c>
    </row>
    <row r="105" ht="15.75" spans="1: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4">
        <v>6.2</v>
      </c>
      <c r="O105" s="65"/>
      <c r="P105" s="3"/>
      <c r="Q105" s="3"/>
      <c r="R105" s="3"/>
      <c r="S105" s="3"/>
      <c r="T105" s="3"/>
      <c r="U105" s="3"/>
      <c r="V105" s="3"/>
      <c r="W105" s="3"/>
      <c r="X105" s="3"/>
      <c r="Y105" s="3">
        <v>1</v>
      </c>
    </row>
    <row r="106" ht="16.5" spans="1: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65">
        <v>6.3</v>
      </c>
      <c r="O106" s="54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5.75" spans="1:25">
      <c r="A107" s="3" t="s">
        <v>127</v>
      </c>
      <c r="B107" s="3" t="s">
        <v>126</v>
      </c>
      <c r="C107" s="3" t="s">
        <v>128</v>
      </c>
      <c r="D107" s="3" t="s">
        <v>130</v>
      </c>
      <c r="E107" s="3" t="s">
        <v>131</v>
      </c>
      <c r="F107" s="3" t="s">
        <v>196</v>
      </c>
      <c r="G107" s="3" t="s">
        <v>198</v>
      </c>
      <c r="H107" s="3">
        <v>4</v>
      </c>
      <c r="I107" s="3">
        <v>4</v>
      </c>
      <c r="J107" s="3"/>
      <c r="K107" s="3"/>
      <c r="L107" s="3"/>
      <c r="M107" s="3"/>
      <c r="N107" s="4">
        <v>5.55</v>
      </c>
      <c r="O107" s="4"/>
      <c r="P107" s="3">
        <v>2659</v>
      </c>
      <c r="Q107" s="3">
        <v>0.0619</v>
      </c>
      <c r="R107" s="3">
        <v>9.6</v>
      </c>
      <c r="S107" s="3"/>
      <c r="T107" s="3">
        <v>0.483</v>
      </c>
      <c r="U107" s="3"/>
      <c r="V107" s="3"/>
      <c r="W107" s="3">
        <v>1</v>
      </c>
      <c r="X107" s="3"/>
      <c r="Y107" s="3">
        <v>1</v>
      </c>
    </row>
    <row r="108" spans="1: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4">
        <v>8.55</v>
      </c>
      <c r="O108" s="4"/>
      <c r="P108" s="3"/>
      <c r="Q108" s="3"/>
      <c r="R108" s="3"/>
      <c r="S108" s="3"/>
      <c r="T108" s="3"/>
      <c r="U108" s="3"/>
      <c r="V108" s="3"/>
      <c r="W108" s="3"/>
      <c r="X108" s="3"/>
      <c r="Y108" s="3">
        <v>1</v>
      </c>
    </row>
    <row r="109" spans="1: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4">
        <v>9.5</v>
      </c>
      <c r="O109" s="4"/>
      <c r="P109" s="3"/>
      <c r="Q109" s="3"/>
      <c r="R109" s="3"/>
      <c r="S109" s="3"/>
      <c r="T109" s="3"/>
      <c r="U109" s="3"/>
      <c r="V109" s="3"/>
      <c r="W109" s="3"/>
      <c r="X109" s="3"/>
      <c r="Y109" s="3">
        <v>1</v>
      </c>
    </row>
    <row r="110" spans="1: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4">
        <v>10.9</v>
      </c>
      <c r="O110" s="4"/>
      <c r="P110" s="3"/>
      <c r="Q110" s="3"/>
      <c r="R110" s="3"/>
      <c r="S110" s="3"/>
      <c r="T110" s="3"/>
      <c r="U110" s="3"/>
      <c r="V110" s="3"/>
      <c r="W110" s="3"/>
      <c r="X110" s="3"/>
      <c r="Y110" s="3">
        <v>1</v>
      </c>
    </row>
    <row r="111" spans="1: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4">
        <v>11</v>
      </c>
      <c r="O111" s="4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>
      <c r="A112" s="3" t="s">
        <v>120</v>
      </c>
      <c r="B112" s="3" t="s">
        <v>119</v>
      </c>
      <c r="C112" s="3" t="s">
        <v>121</v>
      </c>
      <c r="D112" s="3" t="s">
        <v>125</v>
      </c>
      <c r="E112" s="3" t="s">
        <v>122</v>
      </c>
      <c r="F112" s="3" t="s">
        <v>196</v>
      </c>
      <c r="G112" s="3" t="s">
        <v>204</v>
      </c>
      <c r="H112" s="3">
        <v>18</v>
      </c>
      <c r="I112" s="3">
        <v>18</v>
      </c>
      <c r="J112" s="3"/>
      <c r="K112" s="3"/>
      <c r="L112" s="3"/>
      <c r="M112" s="3"/>
      <c r="N112" s="4">
        <v>11.09</v>
      </c>
      <c r="O112" s="4"/>
      <c r="P112" s="3">
        <v>-694487</v>
      </c>
      <c r="Q112" s="3">
        <v>16422</v>
      </c>
      <c r="R112" s="4">
        <v>132.4</v>
      </c>
      <c r="S112" s="3"/>
      <c r="T112" s="4">
        <v>0.056</v>
      </c>
      <c r="U112" s="3"/>
      <c r="V112" s="3"/>
      <c r="W112" s="3">
        <v>8</v>
      </c>
      <c r="X112" s="3"/>
      <c r="Y112" s="3">
        <v>1</v>
      </c>
    </row>
    <row r="113" spans="1: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4">
        <v>18.64</v>
      </c>
      <c r="O113" s="4"/>
      <c r="P113" s="3"/>
      <c r="Q113" s="3"/>
      <c r="R113" s="3"/>
      <c r="S113" s="3"/>
      <c r="T113" s="3"/>
      <c r="U113" s="3"/>
      <c r="V113" s="3"/>
      <c r="W113" s="3"/>
      <c r="X113" s="3"/>
      <c r="Y113" s="3">
        <v>1</v>
      </c>
    </row>
    <row r="114" spans="1: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4">
        <v>22.4</v>
      </c>
      <c r="O114" s="4"/>
      <c r="P114" s="3"/>
      <c r="Q114" s="3"/>
      <c r="R114" s="3"/>
      <c r="S114" s="3"/>
      <c r="T114" s="3"/>
      <c r="U114" s="3"/>
      <c r="V114" s="3"/>
      <c r="W114" s="3"/>
      <c r="X114" s="3"/>
      <c r="Y114" s="3">
        <v>1</v>
      </c>
    </row>
    <row r="115" spans="1: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4">
        <v>27.46</v>
      </c>
      <c r="O115" s="4"/>
      <c r="P115" s="3"/>
      <c r="Q115" s="3"/>
      <c r="R115" s="3"/>
      <c r="S115" s="3"/>
      <c r="T115" s="3"/>
      <c r="U115" s="3"/>
      <c r="V115" s="3"/>
      <c r="W115" s="3"/>
      <c r="X115" s="3"/>
      <c r="Y115" s="3">
        <v>1</v>
      </c>
    </row>
    <row r="116" spans="1: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4">
        <v>33.31</v>
      </c>
      <c r="O116" s="4"/>
      <c r="P116" s="3"/>
      <c r="Q116" s="3"/>
      <c r="R116" s="3"/>
      <c r="S116" s="3"/>
      <c r="T116" s="3"/>
      <c r="U116" s="3"/>
      <c r="V116" s="3"/>
      <c r="W116" s="3"/>
      <c r="X116" s="3"/>
      <c r="Y116" s="3">
        <v>1</v>
      </c>
    </row>
    <row r="117" spans="1: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4">
        <v>38.91</v>
      </c>
      <c r="O117" s="4"/>
      <c r="P117" s="3"/>
      <c r="Q117" s="3"/>
      <c r="R117" s="3"/>
      <c r="S117" s="3"/>
      <c r="T117" s="3"/>
      <c r="U117" s="3"/>
      <c r="V117" s="3"/>
      <c r="W117" s="3"/>
      <c r="X117" s="3"/>
      <c r="Y117" s="3">
        <v>1</v>
      </c>
    </row>
    <row r="118" spans="1: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4">
        <v>40.36</v>
      </c>
      <c r="O118" s="4"/>
      <c r="P118" s="3"/>
      <c r="Q118" s="3"/>
      <c r="R118" s="3"/>
      <c r="S118" s="3"/>
      <c r="T118" s="3"/>
      <c r="U118" s="3"/>
      <c r="V118" s="3"/>
      <c r="W118" s="3"/>
      <c r="X118" s="3"/>
      <c r="Y118" s="3">
        <v>1</v>
      </c>
    </row>
    <row r="119" spans="1: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4">
        <v>50.32</v>
      </c>
      <c r="O119" s="4"/>
      <c r="P119" s="3"/>
      <c r="Q119" s="3"/>
      <c r="R119" s="3"/>
      <c r="S119" s="3"/>
      <c r="T119" s="3"/>
      <c r="U119" s="3"/>
      <c r="V119" s="3"/>
      <c r="W119" s="3"/>
      <c r="X119" s="3"/>
      <c r="Y119" s="3">
        <v>1</v>
      </c>
    </row>
    <row r="120" spans="1: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4">
        <v>56.12</v>
      </c>
      <c r="O120" s="4"/>
      <c r="P120" s="3"/>
      <c r="Q120" s="3"/>
      <c r="R120" s="3"/>
      <c r="S120" s="3"/>
      <c r="T120" s="3"/>
      <c r="U120" s="3"/>
      <c r="V120" s="3"/>
      <c r="W120" s="3"/>
      <c r="X120" s="3"/>
      <c r="Y120" s="3">
        <v>1</v>
      </c>
    </row>
    <row r="121" spans="1: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4">
        <v>59.13</v>
      </c>
      <c r="O121" s="4"/>
      <c r="P121" s="3"/>
      <c r="Q121" s="3"/>
      <c r="R121" s="3"/>
      <c r="S121" s="3"/>
      <c r="T121" s="3"/>
      <c r="U121" s="3"/>
      <c r="V121" s="3"/>
      <c r="W121" s="3"/>
      <c r="X121" s="3"/>
      <c r="Y121" s="3">
        <v>1</v>
      </c>
    </row>
    <row r="122" spans="1:25">
      <c r="A122" s="3"/>
      <c r="B122" s="3"/>
      <c r="C122" s="3"/>
      <c r="D122" s="3"/>
      <c r="E122" s="3"/>
      <c r="F122" s="3"/>
      <c r="G122" s="4"/>
      <c r="H122" s="3"/>
      <c r="I122" s="3"/>
      <c r="J122" s="3"/>
      <c r="K122" s="3"/>
      <c r="L122" s="3"/>
      <c r="M122" s="3"/>
      <c r="N122" s="4">
        <v>60.38</v>
      </c>
      <c r="O122" s="4"/>
      <c r="P122" s="3"/>
      <c r="Q122" s="3"/>
      <c r="R122" s="3"/>
      <c r="S122" s="3"/>
      <c r="T122" s="3"/>
      <c r="U122" s="3"/>
      <c r="V122" s="3"/>
      <c r="W122" s="3"/>
      <c r="X122" s="3"/>
      <c r="Y122" s="3">
        <v>1</v>
      </c>
    </row>
    <row r="123" spans="1: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4">
        <v>60.55</v>
      </c>
      <c r="O123" s="4"/>
      <c r="P123" s="3"/>
      <c r="Q123" s="3"/>
      <c r="R123" s="3"/>
      <c r="S123" s="3"/>
      <c r="T123" s="3"/>
      <c r="U123" s="3"/>
      <c r="V123" s="3"/>
      <c r="W123" s="3"/>
      <c r="X123" s="3"/>
      <c r="Y123" s="3">
        <v>1</v>
      </c>
    </row>
    <row r="124" spans="1: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4">
        <v>69.82</v>
      </c>
      <c r="O124" s="4"/>
      <c r="P124" s="3"/>
      <c r="Q124" s="3"/>
      <c r="R124" s="3"/>
      <c r="S124" s="3"/>
      <c r="T124" s="3"/>
      <c r="U124" s="3"/>
      <c r="V124" s="3"/>
      <c r="W124" s="3"/>
      <c r="X124" s="3"/>
      <c r="Y124" s="3">
        <v>1</v>
      </c>
    </row>
    <row r="125" spans="1: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4">
        <v>72.33</v>
      </c>
      <c r="O125" s="4"/>
      <c r="P125" s="3"/>
      <c r="Q125" s="3"/>
      <c r="R125" s="3"/>
      <c r="S125" s="3"/>
      <c r="T125" s="3"/>
      <c r="U125" s="3"/>
      <c r="V125" s="3"/>
      <c r="W125" s="3"/>
      <c r="X125" s="3"/>
      <c r="Y125" s="3">
        <v>1</v>
      </c>
    </row>
    <row r="126" spans="1: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4">
        <v>74.4</v>
      </c>
      <c r="O126" s="4"/>
      <c r="P126" s="3"/>
      <c r="Q126" s="3"/>
      <c r="R126" s="3"/>
      <c r="S126" s="3"/>
      <c r="T126" s="3"/>
      <c r="U126" s="3"/>
      <c r="V126" s="3"/>
      <c r="W126" s="3"/>
      <c r="X126" s="3"/>
      <c r="Y126" s="3">
        <v>1</v>
      </c>
    </row>
    <row r="127" spans="1: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4">
        <v>77.88</v>
      </c>
      <c r="O127" s="4"/>
      <c r="P127" s="3"/>
      <c r="Q127" s="3"/>
      <c r="R127" s="3"/>
      <c r="S127" s="3"/>
      <c r="T127" s="3"/>
      <c r="U127" s="3"/>
      <c r="V127" s="3"/>
      <c r="W127" s="3"/>
      <c r="X127" s="3"/>
      <c r="Y127" s="3">
        <v>1</v>
      </c>
    </row>
    <row r="128" spans="1: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4">
        <v>77.67</v>
      </c>
      <c r="O128" s="4"/>
      <c r="P128" s="3"/>
      <c r="Q128" s="3"/>
      <c r="R128" s="3"/>
      <c r="S128" s="3"/>
      <c r="T128" s="3"/>
      <c r="U128" s="3"/>
      <c r="V128" s="3"/>
      <c r="W128" s="3"/>
      <c r="X128" s="3"/>
      <c r="Y128" s="3">
        <v>1</v>
      </c>
    </row>
    <row r="129" spans="1: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4">
        <v>78</v>
      </c>
      <c r="O129" s="4"/>
      <c r="P129" s="3"/>
      <c r="Q129" s="3"/>
      <c r="R129" s="3"/>
      <c r="S129" s="3"/>
      <c r="T129" s="3"/>
      <c r="U129" s="3"/>
      <c r="V129" s="3"/>
      <c r="W129" s="3"/>
      <c r="X129" s="3"/>
      <c r="Y129" s="3">
        <v>1</v>
      </c>
    </row>
    <row r="130" spans="1: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4">
        <v>89</v>
      </c>
      <c r="O130" s="4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>
      <c r="A131" s="3" t="s">
        <v>83</v>
      </c>
      <c r="B131" s="3" t="s">
        <v>82</v>
      </c>
      <c r="C131" s="3" t="s">
        <v>84</v>
      </c>
      <c r="D131" s="3" t="s">
        <v>90</v>
      </c>
      <c r="E131" s="3" t="s">
        <v>85</v>
      </c>
      <c r="F131" s="3" t="s">
        <v>196</v>
      </c>
      <c r="G131" s="3" t="s">
        <v>198</v>
      </c>
      <c r="H131" s="3">
        <v>5</v>
      </c>
      <c r="I131" s="3">
        <v>5</v>
      </c>
      <c r="J131" s="3"/>
      <c r="K131" s="3"/>
      <c r="L131" s="3"/>
      <c r="M131" s="3"/>
      <c r="N131" s="2">
        <v>6.38</v>
      </c>
      <c r="O131" s="4"/>
      <c r="P131" s="3">
        <v>6.7977</v>
      </c>
      <c r="Q131" s="3">
        <v>0.1522</v>
      </c>
      <c r="R131" s="3">
        <v>26.2</v>
      </c>
      <c r="S131" s="3"/>
      <c r="T131" s="3">
        <v>0.558</v>
      </c>
      <c r="U131" s="3"/>
      <c r="V131" s="3"/>
      <c r="W131" s="3">
        <v>1</v>
      </c>
      <c r="X131" s="3"/>
      <c r="Y131" s="3">
        <v>1</v>
      </c>
    </row>
    <row r="132" spans="1: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4">
        <v>14.86</v>
      </c>
      <c r="O132" s="4"/>
      <c r="P132" s="3"/>
      <c r="Q132" s="3"/>
      <c r="R132" s="3"/>
      <c r="S132" s="3"/>
      <c r="T132" s="3"/>
      <c r="U132" s="3"/>
      <c r="V132" s="3"/>
      <c r="W132" s="3"/>
      <c r="X132" s="3"/>
      <c r="Y132" s="3">
        <v>1</v>
      </c>
    </row>
    <row r="133" spans="1: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4">
        <v>19.71</v>
      </c>
      <c r="O133" s="4"/>
      <c r="P133" s="3"/>
      <c r="Q133" s="3"/>
      <c r="R133" s="3"/>
      <c r="S133" s="3"/>
      <c r="T133" s="3"/>
      <c r="U133" s="3"/>
      <c r="V133" s="3"/>
      <c r="W133" s="3"/>
      <c r="X133" s="3"/>
      <c r="Y133" s="3">
        <v>1</v>
      </c>
    </row>
    <row r="134" spans="1: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4">
        <v>22.48</v>
      </c>
      <c r="O134" s="4"/>
      <c r="P134" s="3"/>
      <c r="Q134" s="3"/>
      <c r="R134" s="3"/>
      <c r="S134" s="3"/>
      <c r="T134" s="3"/>
      <c r="U134" s="3"/>
      <c r="V134" s="3"/>
      <c r="W134" s="3"/>
      <c r="X134" s="3"/>
      <c r="Y134" s="3">
        <v>1</v>
      </c>
    </row>
    <row r="135" ht="15.75" spans="1: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4">
        <v>24.07</v>
      </c>
      <c r="O135" s="65"/>
      <c r="P135" s="3"/>
      <c r="Q135" s="3"/>
      <c r="R135" s="3"/>
      <c r="S135" s="3"/>
      <c r="T135" s="3"/>
      <c r="U135" s="3"/>
      <c r="V135" s="3"/>
      <c r="W135" s="3"/>
      <c r="X135" s="3"/>
      <c r="Y135" s="3">
        <v>1</v>
      </c>
    </row>
    <row r="136" ht="16.5" spans="1: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65">
        <v>24.98</v>
      </c>
      <c r="O136" s="54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5.75" spans="1:25">
      <c r="A137" s="3" t="s">
        <v>23</v>
      </c>
      <c r="B137" s="3" t="s">
        <v>22</v>
      </c>
      <c r="C137" s="3" t="s">
        <v>24</v>
      </c>
      <c r="D137" s="3" t="s">
        <v>25</v>
      </c>
      <c r="E137" s="3" t="s">
        <v>34</v>
      </c>
      <c r="F137" s="3" t="s">
        <v>202</v>
      </c>
      <c r="G137" s="3" t="s">
        <v>197</v>
      </c>
      <c r="H137" s="3">
        <v>10</v>
      </c>
      <c r="I137" s="3">
        <v>10</v>
      </c>
      <c r="J137" s="3"/>
      <c r="K137" s="3"/>
      <c r="L137" s="66"/>
      <c r="M137" s="3"/>
      <c r="N137" s="59">
        <v>8.9</v>
      </c>
      <c r="O137" s="4"/>
      <c r="P137" s="3">
        <v>436.27</v>
      </c>
      <c r="Q137" s="3">
        <v>1.5747</v>
      </c>
      <c r="R137" s="3">
        <v>41.92</v>
      </c>
      <c r="S137" s="3"/>
      <c r="T137" s="3">
        <v>0.25</v>
      </c>
      <c r="U137" s="3"/>
      <c r="V137" s="3"/>
      <c r="W137" s="3">
        <v>2</v>
      </c>
      <c r="X137" s="70"/>
      <c r="Y137" s="3">
        <v>1</v>
      </c>
    </row>
    <row r="138" spans="1: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4">
        <v>10.6</v>
      </c>
      <c r="O138" s="4"/>
      <c r="P138" s="3"/>
      <c r="Q138" s="3"/>
      <c r="R138" s="3"/>
      <c r="S138" s="3"/>
      <c r="T138" s="3"/>
      <c r="U138" s="3"/>
      <c r="V138" s="3"/>
      <c r="W138" s="3"/>
      <c r="X138" s="70"/>
      <c r="Y138" s="3">
        <v>1</v>
      </c>
    </row>
    <row r="139" spans="1: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4">
        <v>17.3</v>
      </c>
      <c r="O139" s="4"/>
      <c r="P139" s="3"/>
      <c r="Q139" s="3"/>
      <c r="R139" s="3"/>
      <c r="S139" s="3"/>
      <c r="T139" s="3"/>
      <c r="U139" s="3"/>
      <c r="V139" s="3"/>
      <c r="W139" s="3"/>
      <c r="X139" s="70"/>
      <c r="Y139" s="3">
        <v>1</v>
      </c>
    </row>
    <row r="140" spans="1: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4">
        <v>23.5</v>
      </c>
      <c r="O140" s="4"/>
      <c r="P140" s="3"/>
      <c r="Q140" s="3"/>
      <c r="R140" s="3"/>
      <c r="S140" s="3"/>
      <c r="T140" s="3"/>
      <c r="U140" s="3"/>
      <c r="V140" s="3"/>
      <c r="W140" s="3"/>
      <c r="X140" s="70"/>
      <c r="Y140" s="3">
        <v>1</v>
      </c>
    </row>
    <row r="141" spans="1: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4">
        <v>27.9</v>
      </c>
      <c r="O141" s="4"/>
      <c r="P141" s="3"/>
      <c r="Q141" s="3"/>
      <c r="R141" s="3"/>
      <c r="S141" s="3"/>
      <c r="T141" s="3"/>
      <c r="U141" s="3"/>
      <c r="V141" s="3"/>
      <c r="W141" s="3"/>
      <c r="X141" s="70"/>
      <c r="Y141" s="3">
        <v>1</v>
      </c>
    </row>
    <row r="142" spans="1: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4">
        <v>31.4</v>
      </c>
      <c r="O142" s="4"/>
      <c r="P142" s="3"/>
      <c r="Q142" s="3"/>
      <c r="R142" s="3"/>
      <c r="S142" s="3"/>
      <c r="T142" s="3"/>
      <c r="U142" s="3"/>
      <c r="V142" s="3"/>
      <c r="W142" s="3"/>
      <c r="X142" s="70"/>
      <c r="Y142" s="3">
        <v>1</v>
      </c>
    </row>
    <row r="143" spans="1: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4">
        <v>34.5</v>
      </c>
      <c r="O143" s="4"/>
      <c r="P143" s="3"/>
      <c r="Q143" s="3"/>
      <c r="R143" s="3"/>
      <c r="S143" s="3"/>
      <c r="T143" s="3"/>
      <c r="U143" s="3"/>
      <c r="V143" s="3"/>
      <c r="W143" s="3"/>
      <c r="X143" s="70"/>
      <c r="Y143" s="3">
        <v>1</v>
      </c>
    </row>
    <row r="144" spans="1: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4">
        <v>36.5</v>
      </c>
      <c r="O144" s="4"/>
      <c r="P144" s="3"/>
      <c r="Q144" s="3"/>
      <c r="R144" s="3"/>
      <c r="S144" s="3"/>
      <c r="T144" s="3"/>
      <c r="U144" s="3"/>
      <c r="V144" s="3"/>
      <c r="W144" s="3"/>
      <c r="X144" s="70"/>
      <c r="Y144" s="3">
        <v>1</v>
      </c>
    </row>
    <row r="145" spans="1: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4">
        <v>38.2</v>
      </c>
      <c r="O145" s="4"/>
      <c r="P145" s="3"/>
      <c r="Q145" s="3"/>
      <c r="R145" s="3"/>
      <c r="S145" s="3"/>
      <c r="T145" s="3"/>
      <c r="U145" s="3"/>
      <c r="V145" s="3"/>
      <c r="W145" s="3"/>
      <c r="X145" s="70"/>
      <c r="Y145" s="3">
        <v>1</v>
      </c>
    </row>
    <row r="146" spans="1: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4">
        <v>38.9</v>
      </c>
      <c r="O146" s="4"/>
      <c r="P146" s="3"/>
      <c r="Q146" s="3"/>
      <c r="R146" s="3"/>
      <c r="S146" s="3"/>
      <c r="T146" s="3"/>
      <c r="U146" s="3"/>
      <c r="V146" s="3"/>
      <c r="W146" s="3"/>
      <c r="X146" s="70"/>
      <c r="Y146" s="3">
        <v>1</v>
      </c>
    </row>
    <row r="147" spans="14:14">
      <c r="N147" s="4">
        <v>39.4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17" sqref="A1:B17"/>
    </sheetView>
  </sheetViews>
  <sheetFormatPr defaultColWidth="9.14285714285714" defaultRowHeight="15"/>
  <cols>
    <col min="2" max="2" width="12.8571428571429"/>
  </cols>
  <sheetData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5"/>
  <sheetViews>
    <sheetView workbookViewId="0">
      <selection activeCell="J46" sqref="J46"/>
    </sheetView>
  </sheetViews>
  <sheetFormatPr defaultColWidth="9.14285714285714" defaultRowHeight="15"/>
  <cols>
    <col min="2" max="2" width="12.8571428571429"/>
    <col min="4" max="4" width="6.57142857142857" customWidth="1"/>
    <col min="5" max="5" width="12.8571428571429" customWidth="1"/>
    <col min="6" max="6" width="15.1428571428571"/>
  </cols>
  <sheetData>
    <row r="1" spans="1:6">
      <c r="A1" s="44" t="s">
        <v>215</v>
      </c>
      <c r="B1" s="44"/>
      <c r="C1" s="44" t="s">
        <v>220</v>
      </c>
      <c r="D1" s="44" t="s">
        <v>221</v>
      </c>
      <c r="E1" t="s">
        <v>222</v>
      </c>
      <c r="F1" t="s">
        <v>223</v>
      </c>
    </row>
    <row r="2" spans="1:10">
      <c r="A2" s="4">
        <v>11</v>
      </c>
      <c r="B2" s="14">
        <v>1.37476191026711</v>
      </c>
      <c r="C2" s="16">
        <f t="shared" ref="C2:C7" si="0">EXP(-B2)</f>
        <v>0.252899801483468</v>
      </c>
      <c r="D2" s="45">
        <f t="shared" ref="D2:D7" si="1">1-C2</f>
        <v>0.747100198516532</v>
      </c>
      <c r="E2" s="46">
        <f t="shared" ref="E2:E7" si="2">$H$6*EXP(A2*$H$7)</f>
        <v>456.508832956379</v>
      </c>
      <c r="F2" s="47">
        <f t="shared" ref="F2:F7" si="3">E2*10/$E$7</f>
        <v>2.78037300453194</v>
      </c>
      <c r="G2" s="23" t="s">
        <v>5</v>
      </c>
      <c r="H2" s="23">
        <v>19.76</v>
      </c>
      <c r="I2" s="46"/>
      <c r="J2" s="60" t="s">
        <v>41</v>
      </c>
    </row>
    <row r="3" spans="1:10">
      <c r="A3" s="4">
        <v>13.5</v>
      </c>
      <c r="B3" s="14">
        <f>((A3/$H$2)^(-1.5))*$H$3</f>
        <v>1.01115065118229</v>
      </c>
      <c r="C3" s="16">
        <f t="shared" si="0"/>
        <v>0.363800131592243</v>
      </c>
      <c r="D3" s="45">
        <f t="shared" si="1"/>
        <v>0.636199868407757</v>
      </c>
      <c r="E3">
        <f t="shared" si="2"/>
        <v>681.03115169572</v>
      </c>
      <c r="F3" s="48">
        <f t="shared" si="3"/>
        <v>4.14782911681581</v>
      </c>
      <c r="G3" s="23" t="s">
        <v>6</v>
      </c>
      <c r="H3" s="23">
        <v>0.571</v>
      </c>
      <c r="J3" s="61"/>
    </row>
    <row r="4" spans="1:10">
      <c r="A4" s="4">
        <v>16.5</v>
      </c>
      <c r="B4" s="14">
        <f>((A4/$H$2)^(-1.5))*$H$3</f>
        <v>0.74832559954851</v>
      </c>
      <c r="C4" s="16">
        <f t="shared" si="0"/>
        <v>0.473158146047344</v>
      </c>
      <c r="D4" s="45">
        <f t="shared" si="1"/>
        <v>0.526841853952656</v>
      </c>
      <c r="E4">
        <f t="shared" si="2"/>
        <v>1100.5970113514</v>
      </c>
      <c r="F4" s="48">
        <f t="shared" si="3"/>
        <v>6.70320046035639</v>
      </c>
      <c r="G4" s="23" t="s">
        <v>7</v>
      </c>
      <c r="H4" s="23">
        <v>-0.91</v>
      </c>
      <c r="J4" s="61"/>
    </row>
    <row r="5" spans="1:10">
      <c r="A5" s="4">
        <v>18</v>
      </c>
      <c r="B5" s="14">
        <f>((A5/$H$2)^(-1.5))*$H$3</f>
        <v>0.656761613232778</v>
      </c>
      <c r="C5" s="16">
        <f t="shared" si="0"/>
        <v>0.518527812090251</v>
      </c>
      <c r="D5" s="45">
        <f t="shared" si="1"/>
        <v>0.481472187909749</v>
      </c>
      <c r="E5">
        <f t="shared" si="2"/>
        <v>1399.13301552674</v>
      </c>
      <c r="F5" s="48">
        <f t="shared" si="3"/>
        <v>8.52143788966211</v>
      </c>
      <c r="J5" s="61"/>
    </row>
    <row r="6" spans="1:10">
      <c r="A6" s="4">
        <v>18.5</v>
      </c>
      <c r="B6" s="14">
        <f>((A6/$H$2)^(-1.5))*$H$3</f>
        <v>0.630316862950386</v>
      </c>
      <c r="C6" s="16">
        <f t="shared" si="0"/>
        <v>0.53242306913133</v>
      </c>
      <c r="D6" s="45">
        <f t="shared" si="1"/>
        <v>0.46757693086867</v>
      </c>
      <c r="E6">
        <f t="shared" si="2"/>
        <v>1515.66270167719</v>
      </c>
      <c r="F6" s="48">
        <f t="shared" si="3"/>
        <v>9.23116346386636</v>
      </c>
      <c r="G6" t="s">
        <v>224</v>
      </c>
      <c r="H6" s="49">
        <f>18.7*4.2</f>
        <v>78.54</v>
      </c>
      <c r="J6" s="61"/>
    </row>
    <row r="7" spans="1:10">
      <c r="A7" s="4">
        <v>19</v>
      </c>
      <c r="B7" s="14">
        <f>((A7/$H$2)^(-1.5))*$H$3</f>
        <v>0.605600349590388</v>
      </c>
      <c r="C7" s="16">
        <f t="shared" si="0"/>
        <v>0.545746689469636</v>
      </c>
      <c r="D7" s="45">
        <f t="shared" si="1"/>
        <v>0.454253310530364</v>
      </c>
      <c r="E7" s="50">
        <f t="shared" si="2"/>
        <v>1641.89780368419</v>
      </c>
      <c r="F7" s="51">
        <f t="shared" si="3"/>
        <v>10</v>
      </c>
      <c r="G7" s="50" t="s">
        <v>225</v>
      </c>
      <c r="H7" s="49">
        <v>0.16</v>
      </c>
      <c r="I7" s="50"/>
      <c r="J7" s="62"/>
    </row>
    <row r="8" spans="1:10">
      <c r="A8" s="49">
        <v>16.8</v>
      </c>
      <c r="B8" s="14">
        <f>((A8/$H$8)^(-1.5))*$H$9</f>
        <v>1.53451117421339</v>
      </c>
      <c r="C8" s="16">
        <f t="shared" ref="C8:C20" si="4">EXP(-B8)</f>
        <v>0.215561037213291</v>
      </c>
      <c r="D8" s="45">
        <f t="shared" ref="D8:D20" si="5">1-C8</f>
        <v>0.784438962786709</v>
      </c>
      <c r="E8" s="50">
        <v>0</v>
      </c>
      <c r="F8" s="51">
        <v>0</v>
      </c>
      <c r="G8" s="23" t="s">
        <v>5</v>
      </c>
      <c r="H8" s="46">
        <v>88</v>
      </c>
      <c r="I8" s="46"/>
      <c r="J8" s="60" t="s">
        <v>46</v>
      </c>
    </row>
    <row r="9" spans="1:13">
      <c r="A9" s="4">
        <v>20.9</v>
      </c>
      <c r="B9" s="14">
        <f t="shared" ref="B9:B19" si="6">((A9/$H$8)^(-1.5))*$H$9</f>
        <v>1.10589666582652</v>
      </c>
      <c r="C9" s="16">
        <f t="shared" si="4"/>
        <v>0.330914029871079</v>
      </c>
      <c r="D9" s="45">
        <f t="shared" si="5"/>
        <v>0.669085970128921</v>
      </c>
      <c r="E9" s="50">
        <v>0</v>
      </c>
      <c r="F9" s="51">
        <v>0</v>
      </c>
      <c r="G9" s="23" t="s">
        <v>6</v>
      </c>
      <c r="H9">
        <v>0.128</v>
      </c>
      <c r="J9" s="61"/>
      <c r="L9" s="3"/>
      <c r="M9" s="3"/>
    </row>
    <row r="10" spans="1:10">
      <c r="A10" s="4">
        <v>28.4</v>
      </c>
      <c r="B10" s="14">
        <f t="shared" si="6"/>
        <v>0.698162419150325</v>
      </c>
      <c r="C10" s="16">
        <f t="shared" si="4"/>
        <v>0.497498658360308</v>
      </c>
      <c r="D10" s="45">
        <f t="shared" si="5"/>
        <v>0.502501341639692</v>
      </c>
      <c r="E10" s="50">
        <v>0</v>
      </c>
      <c r="F10" s="51">
        <v>0</v>
      </c>
      <c r="G10" s="23" t="s">
        <v>7</v>
      </c>
      <c r="H10">
        <v>-1.174</v>
      </c>
      <c r="J10" s="61"/>
    </row>
    <row r="11" spans="1:10">
      <c r="A11" s="4">
        <v>37</v>
      </c>
      <c r="B11" s="14">
        <f t="shared" si="6"/>
        <v>0.469495454333463</v>
      </c>
      <c r="C11" s="16">
        <f t="shared" si="4"/>
        <v>0.625317690034387</v>
      </c>
      <c r="D11" s="45">
        <f t="shared" si="5"/>
        <v>0.374682309965613</v>
      </c>
      <c r="E11" s="50">
        <f t="shared" ref="E9:E19" si="7">$H$12*A11^($H$13)</f>
        <v>165658.227231458</v>
      </c>
      <c r="F11" s="51">
        <f>E11*10/$E$19</f>
        <v>1.01309194568163</v>
      </c>
      <c r="J11" s="61"/>
    </row>
    <row r="12" spans="1:14">
      <c r="A12" s="4">
        <v>44.5</v>
      </c>
      <c r="B12" s="14">
        <f t="shared" si="6"/>
        <v>0.355954068648772</v>
      </c>
      <c r="C12" s="16">
        <f t="shared" si="4"/>
        <v>0.700504794628099</v>
      </c>
      <c r="D12" s="45">
        <f t="shared" si="5"/>
        <v>0.299495205371901</v>
      </c>
      <c r="E12" s="50">
        <f t="shared" si="7"/>
        <v>291943.594125975</v>
      </c>
      <c r="F12" s="51">
        <f t="shared" ref="F12:F19" si="8">E12*10/$E$19</f>
        <v>1.78539701133666</v>
      </c>
      <c r="G12" t="s">
        <v>224</v>
      </c>
      <c r="H12">
        <v>2.54</v>
      </c>
      <c r="J12" s="61"/>
      <c r="L12" s="9"/>
      <c r="M12" s="9"/>
      <c r="N12" s="9"/>
    </row>
    <row r="13" spans="1:10">
      <c r="A13" s="4">
        <v>48.7</v>
      </c>
      <c r="B13" s="14">
        <f t="shared" si="6"/>
        <v>0.310914184650884</v>
      </c>
      <c r="C13" s="16">
        <f t="shared" si="4"/>
        <v>0.732776756664422</v>
      </c>
      <c r="D13" s="45">
        <f t="shared" si="5"/>
        <v>0.267223243335578</v>
      </c>
      <c r="E13" s="50">
        <f t="shared" si="7"/>
        <v>385077.042408412</v>
      </c>
      <c r="F13" s="51">
        <f t="shared" si="8"/>
        <v>2.35495970620157</v>
      </c>
      <c r="G13" s="50" t="s">
        <v>225</v>
      </c>
      <c r="H13">
        <v>3.07</v>
      </c>
      <c r="J13" s="61"/>
    </row>
    <row r="14" spans="1:10">
      <c r="A14" s="4">
        <v>53.7</v>
      </c>
      <c r="B14" s="14">
        <f t="shared" si="6"/>
        <v>0.268517471706567</v>
      </c>
      <c r="C14" s="16">
        <f t="shared" si="4"/>
        <v>0.76451206536269</v>
      </c>
      <c r="D14" s="45">
        <f t="shared" si="5"/>
        <v>0.23548793463731</v>
      </c>
      <c r="E14" s="50">
        <f t="shared" si="7"/>
        <v>519822.141088177</v>
      </c>
      <c r="F14" s="51">
        <f t="shared" si="8"/>
        <v>3.17900072410898</v>
      </c>
      <c r="J14" s="61"/>
    </row>
    <row r="15" spans="1:10">
      <c r="A15" s="4">
        <v>56.4</v>
      </c>
      <c r="B15" s="14">
        <f t="shared" si="6"/>
        <v>0.249468273773301</v>
      </c>
      <c r="C15" s="16">
        <f t="shared" si="4"/>
        <v>0.779215001988909</v>
      </c>
      <c r="D15" s="45">
        <f t="shared" si="5"/>
        <v>0.220784998011091</v>
      </c>
      <c r="E15" s="50">
        <f t="shared" si="7"/>
        <v>604311.092202408</v>
      </c>
      <c r="F15" s="51">
        <f t="shared" si="8"/>
        <v>3.69569752392033</v>
      </c>
      <c r="J15" s="61"/>
    </row>
    <row r="16" spans="1:10">
      <c r="A16" s="4">
        <v>62.3</v>
      </c>
      <c r="B16" s="14">
        <f t="shared" si="6"/>
        <v>0.214882925433169</v>
      </c>
      <c r="C16" s="16">
        <f t="shared" si="4"/>
        <v>0.806635871194694</v>
      </c>
      <c r="D16" s="45">
        <f t="shared" si="5"/>
        <v>0.193364128805306</v>
      </c>
      <c r="E16" s="50">
        <f t="shared" si="7"/>
        <v>820185.372910093</v>
      </c>
      <c r="F16" s="51">
        <f t="shared" si="8"/>
        <v>5.01588849010279</v>
      </c>
      <c r="J16" s="61"/>
    </row>
    <row r="17" spans="1:10">
      <c r="A17" s="4">
        <v>68.7</v>
      </c>
      <c r="B17" s="14">
        <f t="shared" si="6"/>
        <v>0.185566199089937</v>
      </c>
      <c r="C17" s="16">
        <f t="shared" si="4"/>
        <v>0.830633846556118</v>
      </c>
      <c r="D17" s="45">
        <f t="shared" si="5"/>
        <v>0.169366153443882</v>
      </c>
      <c r="E17" s="50">
        <f t="shared" si="7"/>
        <v>1107365.27169467</v>
      </c>
      <c r="F17" s="51">
        <f t="shared" si="8"/>
        <v>6.77215286213317</v>
      </c>
      <c r="J17" s="61"/>
    </row>
    <row r="18" spans="1:10">
      <c r="A18" s="4">
        <v>75</v>
      </c>
      <c r="B18" s="14">
        <f t="shared" si="6"/>
        <v>0.162682966381901</v>
      </c>
      <c r="C18" s="16">
        <f t="shared" si="4"/>
        <v>0.84986058008381</v>
      </c>
      <c r="D18" s="45">
        <f t="shared" si="5"/>
        <v>0.15013941991619</v>
      </c>
      <c r="E18" s="50">
        <f t="shared" si="7"/>
        <v>1449678.82460121</v>
      </c>
      <c r="F18" s="51">
        <f t="shared" si="8"/>
        <v>8.86559011027378</v>
      </c>
      <c r="J18" s="61"/>
    </row>
    <row r="19" spans="1:10">
      <c r="A19" s="4">
        <v>78</v>
      </c>
      <c r="B19" s="14">
        <f t="shared" si="6"/>
        <v>0.153388243363623</v>
      </c>
      <c r="C19" s="16">
        <f t="shared" si="4"/>
        <v>0.857796623307599</v>
      </c>
      <c r="D19" s="45">
        <f t="shared" si="5"/>
        <v>0.142203376692401</v>
      </c>
      <c r="E19" s="50">
        <f t="shared" si="7"/>
        <v>1635174.65455713</v>
      </c>
      <c r="F19" s="51">
        <f t="shared" si="8"/>
        <v>10</v>
      </c>
      <c r="G19" s="50"/>
      <c r="H19" s="50"/>
      <c r="I19" s="50"/>
      <c r="J19" s="62"/>
    </row>
    <row r="20" spans="1:10">
      <c r="A20" s="4">
        <v>10.09</v>
      </c>
      <c r="B20" s="14">
        <f>((A20/$H$20)^(-1.5))*$H$21</f>
        <v>1.08500314842412</v>
      </c>
      <c r="C20" s="16">
        <f t="shared" si="4"/>
        <v>0.337900722038256</v>
      </c>
      <c r="D20" s="45">
        <f t="shared" si="5"/>
        <v>0.662099277961744</v>
      </c>
      <c r="E20" s="52">
        <v>0</v>
      </c>
      <c r="F20" s="53">
        <v>0</v>
      </c>
      <c r="G20" s="23" t="s">
        <v>5</v>
      </c>
      <c r="H20" s="4">
        <v>23.88</v>
      </c>
      <c r="I20" s="46"/>
      <c r="J20" s="60" t="s">
        <v>67</v>
      </c>
    </row>
    <row r="21" spans="1:10">
      <c r="A21" s="4">
        <v>12.79</v>
      </c>
      <c r="B21" s="14">
        <f t="shared" ref="B21:B26" si="9">((A21/$H$20)^(-1.5))*$H$21</f>
        <v>0.76025963193314</v>
      </c>
      <c r="C21" s="16">
        <f t="shared" ref="C21:C27" si="10">EXP(-B21)</f>
        <v>0.467545021632438</v>
      </c>
      <c r="D21" s="45">
        <f t="shared" ref="D21:D27" si="11">1-C21</f>
        <v>0.532454978367562</v>
      </c>
      <c r="E21" s="50">
        <f t="shared" ref="E21:E26" si="12">$H$24*EXP(A21*($H$25))</f>
        <v>1208.13688257711</v>
      </c>
      <c r="F21" s="51">
        <f t="shared" ref="F21:F26" si="13">E21*10/$E$26</f>
        <v>1.4977816193522</v>
      </c>
      <c r="G21" s="23" t="s">
        <v>6</v>
      </c>
      <c r="H21" s="4">
        <v>0.298</v>
      </c>
      <c r="J21" s="61"/>
    </row>
    <row r="22" spans="1:10">
      <c r="A22" s="4">
        <v>15.84</v>
      </c>
      <c r="B22" s="14">
        <f t="shared" si="9"/>
        <v>0.551613621264641</v>
      </c>
      <c r="C22" s="16">
        <f t="shared" si="10"/>
        <v>0.576019582617318</v>
      </c>
      <c r="D22" s="45">
        <f t="shared" si="11"/>
        <v>0.423980417382682</v>
      </c>
      <c r="E22" s="50">
        <f t="shared" si="12"/>
        <v>2363.34835144001</v>
      </c>
      <c r="F22" s="51">
        <f t="shared" si="13"/>
        <v>2.92994922343763</v>
      </c>
      <c r="G22" s="23" t="s">
        <v>7</v>
      </c>
      <c r="H22" s="4">
        <v>-1.577</v>
      </c>
      <c r="J22" s="61"/>
    </row>
    <row r="23" spans="1:10">
      <c r="A23" s="4">
        <v>17.61</v>
      </c>
      <c r="B23" s="14">
        <f t="shared" si="9"/>
        <v>0.470574851448716</v>
      </c>
      <c r="C23" s="16">
        <f t="shared" si="10"/>
        <v>0.624643088070852</v>
      </c>
      <c r="D23" s="45">
        <f t="shared" si="11"/>
        <v>0.375356911929148</v>
      </c>
      <c r="E23" s="50">
        <f t="shared" si="12"/>
        <v>3488.52638044248</v>
      </c>
      <c r="F23" s="51">
        <f t="shared" si="13"/>
        <v>4.32488302162111</v>
      </c>
      <c r="J23" s="61"/>
    </row>
    <row r="24" spans="1:10">
      <c r="A24" s="4">
        <v>19.2</v>
      </c>
      <c r="B24" s="14">
        <f t="shared" si="9"/>
        <v>0.413348060997355</v>
      </c>
      <c r="C24" s="16">
        <f t="shared" si="10"/>
        <v>0.661432024068146</v>
      </c>
      <c r="D24" s="45">
        <f t="shared" si="11"/>
        <v>0.338567975931854</v>
      </c>
      <c r="E24" s="50">
        <f t="shared" si="12"/>
        <v>4949.46458698413</v>
      </c>
      <c r="F24" s="51">
        <f t="shared" si="13"/>
        <v>6.13607380995282</v>
      </c>
      <c r="G24" t="s">
        <v>224</v>
      </c>
      <c r="H24" s="4">
        <v>72.46</v>
      </c>
      <c r="J24" s="61"/>
    </row>
    <row r="25" spans="1:10">
      <c r="A25" s="4">
        <v>20.61</v>
      </c>
      <c r="B25" s="14">
        <f t="shared" si="9"/>
        <v>0.371664225461106</v>
      </c>
      <c r="C25" s="16">
        <f t="shared" si="10"/>
        <v>0.689585748991954</v>
      </c>
      <c r="D25" s="45">
        <f t="shared" si="11"/>
        <v>0.310414251008046</v>
      </c>
      <c r="E25" s="50">
        <f t="shared" si="12"/>
        <v>6749.57409923937</v>
      </c>
      <c r="F25" s="51">
        <f t="shared" si="13"/>
        <v>8.36775051741802</v>
      </c>
      <c r="G25" s="50" t="s">
        <v>225</v>
      </c>
      <c r="H25" s="4">
        <v>0.22</v>
      </c>
      <c r="J25" s="61"/>
    </row>
    <row r="26" spans="1:10">
      <c r="A26" s="4">
        <v>21.42</v>
      </c>
      <c r="B26" s="14">
        <f t="shared" si="9"/>
        <v>0.350783008103149</v>
      </c>
      <c r="C26" s="16">
        <f t="shared" si="10"/>
        <v>0.704136529200629</v>
      </c>
      <c r="D26" s="45">
        <f t="shared" si="11"/>
        <v>0.295863470799371</v>
      </c>
      <c r="E26" s="50">
        <f t="shared" si="12"/>
        <v>8066.17511503204</v>
      </c>
      <c r="F26" s="51">
        <f t="shared" si="13"/>
        <v>10</v>
      </c>
      <c r="G26" s="50"/>
      <c r="H26" s="50"/>
      <c r="I26" s="50"/>
      <c r="J26" s="62"/>
    </row>
    <row r="27" spans="1:10">
      <c r="A27" s="4">
        <v>16.7</v>
      </c>
      <c r="B27" s="14">
        <f>((A27/$H$27)^(-1.5))*$H$28</f>
        <v>2.1242645786248</v>
      </c>
      <c r="C27" s="16">
        <f t="shared" si="10"/>
        <v>0.119520834129743</v>
      </c>
      <c r="D27" s="45">
        <f t="shared" si="11"/>
        <v>0.880479165870257</v>
      </c>
      <c r="E27" s="50">
        <f>$H$31*A27^($H$32)</f>
        <v>1130.0602747809</v>
      </c>
      <c r="F27" s="51">
        <v>0</v>
      </c>
      <c r="G27" s="23" t="s">
        <v>5</v>
      </c>
      <c r="H27" s="4">
        <v>83.5</v>
      </c>
      <c r="J27" s="44" t="s">
        <v>160</v>
      </c>
    </row>
    <row r="28" spans="1:10">
      <c r="A28" s="4">
        <v>28.3</v>
      </c>
      <c r="B28" s="14">
        <f t="shared" ref="B28:B38" si="14">((A28/$H$27)^(-1.5))*$H$28</f>
        <v>0.962949830137264</v>
      </c>
      <c r="C28" s="16">
        <f t="shared" ref="C28:C39" si="15">EXP(-B28)</f>
        <v>0.381765081234724</v>
      </c>
      <c r="D28" s="45">
        <f t="shared" ref="D28:D39" si="16">1-C28</f>
        <v>0.618234918765276</v>
      </c>
      <c r="E28" s="50">
        <f t="shared" ref="E28:E38" si="17">$H$31*A28^($H$32)</f>
        <v>15792.5198062941</v>
      </c>
      <c r="F28" s="51">
        <v>0</v>
      </c>
      <c r="G28" s="23" t="s">
        <v>6</v>
      </c>
      <c r="H28" s="4">
        <v>0.19</v>
      </c>
      <c r="J28" s="63"/>
    </row>
    <row r="29" spans="1:10">
      <c r="A29" s="4">
        <v>37.8</v>
      </c>
      <c r="B29" s="14">
        <f t="shared" si="14"/>
        <v>0.623800350471951</v>
      </c>
      <c r="C29" s="16">
        <f t="shared" si="15"/>
        <v>0.535903939956311</v>
      </c>
      <c r="D29" s="45">
        <f t="shared" si="16"/>
        <v>0.464096060043689</v>
      </c>
      <c r="E29" s="50">
        <f t="shared" si="17"/>
        <v>67139.5230578016</v>
      </c>
      <c r="F29" s="51">
        <v>0</v>
      </c>
      <c r="G29" s="23" t="s">
        <v>7</v>
      </c>
      <c r="H29" s="4">
        <v>-0.18</v>
      </c>
      <c r="J29" s="63"/>
    </row>
    <row r="30" spans="1:10">
      <c r="A30" s="4">
        <v>45.7</v>
      </c>
      <c r="B30" s="14">
        <f t="shared" si="14"/>
        <v>0.469255113740199</v>
      </c>
      <c r="C30" s="16">
        <f t="shared" si="15"/>
        <v>0.625467997320735</v>
      </c>
      <c r="D30" s="45">
        <f t="shared" si="16"/>
        <v>0.374532002679265</v>
      </c>
      <c r="E30" s="50">
        <f t="shared" si="17"/>
        <v>173420.427698296</v>
      </c>
      <c r="F30" s="51">
        <f t="shared" ref="F28:F38" si="18">E30*10/$E$38</f>
        <v>0.82888026089376</v>
      </c>
      <c r="J30" s="63"/>
    </row>
    <row r="31" spans="1:10">
      <c r="A31" s="4">
        <v>52.2</v>
      </c>
      <c r="B31" s="14">
        <f t="shared" si="14"/>
        <v>0.384394849273118</v>
      </c>
      <c r="C31" s="16">
        <f t="shared" si="15"/>
        <v>0.68086253601986</v>
      </c>
      <c r="D31" s="45">
        <f t="shared" si="16"/>
        <v>0.31913746398014</v>
      </c>
      <c r="E31" s="50">
        <f t="shared" si="17"/>
        <v>337187.733904599</v>
      </c>
      <c r="F31" s="51">
        <f t="shared" si="18"/>
        <v>1.61162246315787</v>
      </c>
      <c r="G31" t="s">
        <v>224</v>
      </c>
      <c r="H31" s="49">
        <f>87*10^(-5)</f>
        <v>0.00087</v>
      </c>
      <c r="J31" s="63"/>
    </row>
    <row r="32" spans="1:10">
      <c r="A32" s="4">
        <v>57.6</v>
      </c>
      <c r="B32" s="14">
        <f t="shared" si="14"/>
        <v>0.33162677616671</v>
      </c>
      <c r="C32" s="16">
        <f t="shared" si="15"/>
        <v>0.717755156201201</v>
      </c>
      <c r="D32" s="45">
        <f t="shared" si="16"/>
        <v>0.282244843798799</v>
      </c>
      <c r="E32" s="50">
        <f t="shared" si="17"/>
        <v>551609.414398771</v>
      </c>
      <c r="F32" s="51">
        <f t="shared" si="18"/>
        <v>2.63647230828967</v>
      </c>
      <c r="G32" s="50" t="s">
        <v>225</v>
      </c>
      <c r="H32" s="49">
        <v>5</v>
      </c>
      <c r="J32" s="63"/>
    </row>
    <row r="33" spans="1:10">
      <c r="A33" s="4">
        <v>62.1</v>
      </c>
      <c r="B33" s="14">
        <f t="shared" si="14"/>
        <v>0.296241510807469</v>
      </c>
      <c r="C33" s="16">
        <f t="shared" si="15"/>
        <v>0.743607817007726</v>
      </c>
      <c r="D33" s="45">
        <f t="shared" si="16"/>
        <v>0.256392182992274</v>
      </c>
      <c r="E33" s="50">
        <f t="shared" si="17"/>
        <v>803484.038005779</v>
      </c>
      <c r="F33" s="51">
        <f t="shared" si="18"/>
        <v>3.84033223701216</v>
      </c>
      <c r="J33" s="63"/>
    </row>
    <row r="34" spans="1:10">
      <c r="A34" s="4">
        <v>65.7</v>
      </c>
      <c r="B34" s="14">
        <f t="shared" si="14"/>
        <v>0.272229546597742</v>
      </c>
      <c r="C34" s="16">
        <f t="shared" si="15"/>
        <v>0.761679400106369</v>
      </c>
      <c r="D34" s="45">
        <f t="shared" si="16"/>
        <v>0.238320599893631</v>
      </c>
      <c r="E34" s="50">
        <f t="shared" si="17"/>
        <v>1064991.399107</v>
      </c>
      <c r="F34" s="51">
        <f t="shared" si="18"/>
        <v>5.09023279701029</v>
      </c>
      <c r="J34" s="63"/>
    </row>
    <row r="35" spans="1:10">
      <c r="A35" s="4">
        <v>68.8</v>
      </c>
      <c r="B35" s="14">
        <f t="shared" si="14"/>
        <v>0.254039153439017</v>
      </c>
      <c r="C35" s="16">
        <f t="shared" si="15"/>
        <v>0.775661431639365</v>
      </c>
      <c r="D35" s="45">
        <f t="shared" si="16"/>
        <v>0.224338568360635</v>
      </c>
      <c r="E35" s="50">
        <f t="shared" si="17"/>
        <v>1341100.86860636</v>
      </c>
      <c r="F35" s="51">
        <f t="shared" si="18"/>
        <v>6.40992559301716</v>
      </c>
      <c r="J35" s="63"/>
    </row>
    <row r="36" spans="1:10">
      <c r="A36" s="4">
        <v>71.4</v>
      </c>
      <c r="B36" s="14">
        <f t="shared" si="14"/>
        <v>0.240290165487597</v>
      </c>
      <c r="C36" s="16">
        <f t="shared" si="15"/>
        <v>0.78639964192195</v>
      </c>
      <c r="D36" s="45">
        <f t="shared" si="16"/>
        <v>0.21360035807805</v>
      </c>
      <c r="E36" s="50">
        <f t="shared" si="17"/>
        <v>1614396.88716627</v>
      </c>
      <c r="F36" s="51">
        <f t="shared" si="18"/>
        <v>7.71617121916255</v>
      </c>
      <c r="J36" s="63"/>
    </row>
    <row r="37" spans="1:10">
      <c r="A37" s="4">
        <v>73.4</v>
      </c>
      <c r="B37" s="14">
        <f t="shared" si="14"/>
        <v>0.230536249915195</v>
      </c>
      <c r="C37" s="16">
        <f t="shared" si="15"/>
        <v>0.794107648145573</v>
      </c>
      <c r="D37" s="45">
        <f t="shared" si="16"/>
        <v>0.205892351854427</v>
      </c>
      <c r="E37" s="50">
        <f t="shared" si="17"/>
        <v>1853529.71223939</v>
      </c>
      <c r="F37" s="51">
        <f t="shared" si="18"/>
        <v>8.85913044873904</v>
      </c>
      <c r="J37" s="63"/>
    </row>
    <row r="38" spans="1:10">
      <c r="A38" s="54">
        <v>75.2</v>
      </c>
      <c r="B38" s="55">
        <f t="shared" si="14"/>
        <v>0.222308748242187</v>
      </c>
      <c r="C38" s="56">
        <f t="shared" si="15"/>
        <v>0.800668121293672</v>
      </c>
      <c r="D38" s="57">
        <f t="shared" si="16"/>
        <v>0.199331878706328</v>
      </c>
      <c r="E38" s="28">
        <f t="shared" si="17"/>
        <v>2092225.32952228</v>
      </c>
      <c r="F38" s="58">
        <f t="shared" si="18"/>
        <v>10</v>
      </c>
      <c r="J38" s="63"/>
    </row>
    <row r="39" spans="1:10">
      <c r="A39" s="4">
        <v>13.67</v>
      </c>
      <c r="B39" s="14">
        <f>((A39/$H$39)^(-1.5))*$H$40</f>
        <v>0.730347925510324</v>
      </c>
      <c r="C39" s="16">
        <f t="shared" si="15"/>
        <v>0.481741350823575</v>
      </c>
      <c r="D39" s="45">
        <f t="shared" si="16"/>
        <v>0.518258649176425</v>
      </c>
      <c r="E39" s="52">
        <f>$H$43*A39^($H$44)</f>
        <v>13200.5363461666</v>
      </c>
      <c r="F39" s="53">
        <v>0</v>
      </c>
      <c r="G39" s="23" t="s">
        <v>5</v>
      </c>
      <c r="H39" s="4">
        <v>31.28</v>
      </c>
      <c r="I39" s="46"/>
      <c r="J39" s="60" t="s">
        <v>76</v>
      </c>
    </row>
    <row r="40" spans="1:10">
      <c r="A40" s="4">
        <v>15.9</v>
      </c>
      <c r="B40" s="14">
        <f t="shared" ref="B40:B45" si="19">((A40/$H$39)^(-1.5))*$H$40</f>
        <v>0.582219685586591</v>
      </c>
      <c r="C40" s="16">
        <f t="shared" ref="C40:C45" si="20">EXP(-B40)</f>
        <v>0.558656946521977</v>
      </c>
      <c r="D40" s="45">
        <f t="shared" ref="D40:D45" si="21">1-C40</f>
        <v>0.441343053478023</v>
      </c>
      <c r="E40" s="50">
        <f t="shared" ref="E40:E45" si="22">$H$43*A40^($H$44)</f>
        <v>28233.7856272526</v>
      </c>
      <c r="F40" s="51">
        <f t="shared" ref="F40:F45" si="23">E40*10/$E$45</f>
        <v>0.465746584126614</v>
      </c>
      <c r="G40" s="23" t="s">
        <v>6</v>
      </c>
      <c r="H40" s="4">
        <v>0.211</v>
      </c>
      <c r="J40" s="61"/>
    </row>
    <row r="41" spans="1:10">
      <c r="A41" s="4">
        <v>18.59</v>
      </c>
      <c r="B41" s="14">
        <f t="shared" si="19"/>
        <v>0.4605358967737</v>
      </c>
      <c r="C41" s="16">
        <f t="shared" si="20"/>
        <v>0.630945433269527</v>
      </c>
      <c r="D41" s="45">
        <f t="shared" si="21"/>
        <v>0.369054566730473</v>
      </c>
      <c r="E41" s="50">
        <f t="shared" si="22"/>
        <v>61984.7409299255</v>
      </c>
      <c r="F41" s="51">
        <f t="shared" si="23"/>
        <v>1.0225048010643</v>
      </c>
      <c r="G41" s="23" t="s">
        <v>7</v>
      </c>
      <c r="H41" s="4">
        <v>-2.348</v>
      </c>
      <c r="J41" s="61"/>
    </row>
    <row r="42" ht="15.75" spans="1:10">
      <c r="A42" s="4">
        <v>21.31</v>
      </c>
      <c r="B42" s="14">
        <f t="shared" si="19"/>
        <v>0.375238505260026</v>
      </c>
      <c r="C42" s="16">
        <f t="shared" si="20"/>
        <v>0.68712537622941</v>
      </c>
      <c r="D42" s="45">
        <f t="shared" si="21"/>
        <v>0.31287462377059</v>
      </c>
      <c r="E42" s="50">
        <f t="shared" si="22"/>
        <v>123209.307308623</v>
      </c>
      <c r="F42" s="51">
        <f t="shared" si="23"/>
        <v>2.0324697073639</v>
      </c>
      <c r="J42" s="61"/>
    </row>
    <row r="43" ht="16.5" spans="1:10">
      <c r="A43" s="4">
        <v>23.08</v>
      </c>
      <c r="B43" s="14">
        <f t="shared" si="19"/>
        <v>0.332911551814079</v>
      </c>
      <c r="C43" s="16">
        <f t="shared" si="20"/>
        <v>0.716833593982853</v>
      </c>
      <c r="D43" s="45">
        <f t="shared" si="21"/>
        <v>0.283166406017147</v>
      </c>
      <c r="E43" s="50">
        <f t="shared" si="22"/>
        <v>184068.516778347</v>
      </c>
      <c r="F43" s="51">
        <f t="shared" si="23"/>
        <v>3.03640765948218</v>
      </c>
      <c r="G43" t="s">
        <v>224</v>
      </c>
      <c r="H43" s="59">
        <v>0.0255</v>
      </c>
      <c r="J43" s="61"/>
    </row>
    <row r="44" ht="15.75" spans="1:10">
      <c r="A44" s="4">
        <v>24.6</v>
      </c>
      <c r="B44" s="14">
        <f t="shared" si="19"/>
        <v>0.302537985831589</v>
      </c>
      <c r="C44" s="16">
        <f t="shared" si="20"/>
        <v>0.73894041845953</v>
      </c>
      <c r="D44" s="45">
        <f t="shared" si="21"/>
        <v>0.26105958154047</v>
      </c>
      <c r="E44" s="50">
        <f t="shared" si="22"/>
        <v>253708.316934173</v>
      </c>
      <c r="F44" s="51">
        <f t="shared" si="23"/>
        <v>4.18519087509633</v>
      </c>
      <c r="G44" s="50" t="s">
        <v>225</v>
      </c>
      <c r="H44" s="59">
        <v>5.031</v>
      </c>
      <c r="J44" s="61"/>
    </row>
    <row r="45" spans="1:10">
      <c r="A45" s="4">
        <v>29.25</v>
      </c>
      <c r="B45" s="14">
        <f t="shared" si="19"/>
        <v>0.23334245686828</v>
      </c>
      <c r="C45" s="16">
        <f t="shared" si="20"/>
        <v>0.791882341537607</v>
      </c>
      <c r="D45" s="45">
        <f t="shared" si="21"/>
        <v>0.208117658462393</v>
      </c>
      <c r="E45" s="50">
        <f t="shared" si="22"/>
        <v>606204.888871009</v>
      </c>
      <c r="F45" s="51">
        <f t="shared" si="23"/>
        <v>10</v>
      </c>
      <c r="G45" s="50"/>
      <c r="H45" s="50"/>
      <c r="I45" s="50"/>
      <c r="J45" s="62"/>
    </row>
  </sheetData>
  <mergeCells count="5">
    <mergeCell ref="J2:J7"/>
    <mergeCell ref="J8:J19"/>
    <mergeCell ref="J20:J26"/>
    <mergeCell ref="J27:J38"/>
    <mergeCell ref="J39:J45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8"/>
  <sheetViews>
    <sheetView zoomScale="85" zoomScaleNormal="85" topLeftCell="A4" workbookViewId="0">
      <selection activeCell="B8" sqref="B8:P8"/>
    </sheetView>
  </sheetViews>
  <sheetFormatPr defaultColWidth="9.14285714285714" defaultRowHeight="15"/>
  <cols>
    <col min="1" max="1" width="9.14285714285714" style="3"/>
    <col min="2" max="2" width="9.57142857142857" style="3"/>
    <col min="3" max="4" width="7.57142857142857" style="3" customWidth="1"/>
    <col min="5" max="5" width="6.42857142857143" style="3" customWidth="1"/>
    <col min="6" max="9" width="7.14285714285714" style="3" customWidth="1"/>
    <col min="10" max="10" width="18.9809523809524" style="3" customWidth="1"/>
    <col min="11" max="11" width="20.6190476190476" style="3" customWidth="1"/>
    <col min="12" max="12" width="19.1428571428571" style="3" customWidth="1"/>
    <col min="13" max="13" width="15.1428571428571" style="3" customWidth="1"/>
    <col min="14" max="15" width="11.1428571428571" style="3" customWidth="1"/>
    <col min="16" max="16" width="133.285714285714" style="3" customWidth="1"/>
    <col min="17" max="17" width="22.5714285714286" style="3" customWidth="1"/>
    <col min="18" max="16384" width="9.14285714285714" style="3"/>
  </cols>
  <sheetData>
    <row r="1" spans="1:16">
      <c r="A1" s="30" t="s">
        <v>226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7"/>
    </row>
    <row r="2" ht="33" customHeight="1" spans="2:16">
      <c r="B2" s="32" t="s">
        <v>8</v>
      </c>
      <c r="C2" s="33" t="s">
        <v>9</v>
      </c>
      <c r="D2" s="33" t="s">
        <v>12</v>
      </c>
      <c r="E2" s="3" t="s">
        <v>227</v>
      </c>
      <c r="F2" s="3" t="s">
        <v>228</v>
      </c>
      <c r="G2" s="3" t="s">
        <v>5</v>
      </c>
      <c r="H2" s="3" t="s">
        <v>189</v>
      </c>
      <c r="I2" s="3" t="s">
        <v>188</v>
      </c>
      <c r="J2" s="38" t="s">
        <v>229</v>
      </c>
      <c r="K2" s="38" t="s">
        <v>230</v>
      </c>
      <c r="L2" s="38" t="s">
        <v>231</v>
      </c>
      <c r="M2" s="38" t="s">
        <v>232</v>
      </c>
      <c r="N2" s="38" t="s">
        <v>233</v>
      </c>
      <c r="O2" s="38" t="s">
        <v>234</v>
      </c>
      <c r="P2" s="3" t="s">
        <v>235</v>
      </c>
    </row>
    <row r="3" spans="1:16">
      <c r="A3" s="1" t="s">
        <v>23</v>
      </c>
      <c r="B3" s="3">
        <v>436.27</v>
      </c>
      <c r="C3" s="3">
        <v>1.5747</v>
      </c>
      <c r="E3" s="3">
        <v>22.7</v>
      </c>
      <c r="F3" s="3">
        <v>17.3</v>
      </c>
      <c r="G3" s="3">
        <v>44.09</v>
      </c>
      <c r="H3" s="3">
        <v>46.53</v>
      </c>
      <c r="I3" s="3">
        <v>41.72</v>
      </c>
      <c r="J3" s="39"/>
      <c r="K3" s="39">
        <f t="shared" ref="K3:K15" si="0">B3*(E3^(C3))</f>
        <v>59578.4591655959</v>
      </c>
      <c r="L3" s="39">
        <f t="shared" ref="L3:L15" si="1">B3*(F3^(C3))</f>
        <v>38842.4440159471</v>
      </c>
      <c r="M3" s="39">
        <f t="shared" ref="M3:M15" si="2">B3*(G3^(C3))</f>
        <v>169471.901948462</v>
      </c>
      <c r="N3" s="39">
        <f t="shared" ref="N3:N15" si="3">B3*(H3^(C3))</f>
        <v>184473.754863576</v>
      </c>
      <c r="O3" s="39">
        <f t="shared" ref="O3:O15" si="4">B3*(I3^(C3))</f>
        <v>155350.093394358</v>
      </c>
      <c r="P3" s="3" t="s">
        <v>236</v>
      </c>
    </row>
    <row r="4" spans="2:16">
      <c r="B4" s="3">
        <v>0.1052</v>
      </c>
      <c r="C4" s="3">
        <v>4.434</v>
      </c>
      <c r="E4" s="3">
        <v>22.7</v>
      </c>
      <c r="F4" s="3">
        <v>17.3</v>
      </c>
      <c r="G4" s="3">
        <v>44.09</v>
      </c>
      <c r="H4" s="3">
        <v>46.53</v>
      </c>
      <c r="I4" s="3">
        <v>41.72</v>
      </c>
      <c r="J4" s="39"/>
      <c r="K4" s="39">
        <f t="shared" si="0"/>
        <v>108301.47976817</v>
      </c>
      <c r="L4" s="39">
        <f t="shared" si="1"/>
        <v>32472.2334897908</v>
      </c>
      <c r="M4" s="39">
        <f t="shared" si="2"/>
        <v>2055984.03516067</v>
      </c>
      <c r="N4" s="39">
        <f t="shared" si="3"/>
        <v>2610622.60839675</v>
      </c>
      <c r="O4" s="39">
        <f t="shared" si="4"/>
        <v>1609245.72811385</v>
      </c>
      <c r="P4" s="3" t="s">
        <v>237</v>
      </c>
    </row>
    <row r="5" spans="1:17">
      <c r="A5" s="1" t="s">
        <v>46</v>
      </c>
      <c r="B5" s="3">
        <v>0.196</v>
      </c>
      <c r="C5" s="3">
        <v>3.404</v>
      </c>
      <c r="D5" s="3">
        <v>37.9</v>
      </c>
      <c r="E5" s="3">
        <v>32.8</v>
      </c>
      <c r="F5" s="3">
        <v>45.4</v>
      </c>
      <c r="G5" s="3">
        <v>88</v>
      </c>
      <c r="H5" s="3">
        <v>70</v>
      </c>
      <c r="I5" s="3">
        <v>88.7</v>
      </c>
      <c r="J5" s="39">
        <f t="shared" ref="J5:J15" si="5">B5*(D5^(C5))</f>
        <v>46338.7102743033</v>
      </c>
      <c r="K5" s="39">
        <f t="shared" si="0"/>
        <v>28332.8743322893</v>
      </c>
      <c r="L5" s="39">
        <f t="shared" si="1"/>
        <v>85678.9616253336</v>
      </c>
      <c r="M5" s="39">
        <f t="shared" si="2"/>
        <v>815220.490995554</v>
      </c>
      <c r="N5" s="39">
        <f t="shared" si="3"/>
        <v>374084.573873656</v>
      </c>
      <c r="O5" s="39">
        <f t="shared" si="4"/>
        <v>837506.28194113</v>
      </c>
      <c r="P5" s="3" t="s">
        <v>238</v>
      </c>
      <c r="Q5" s="3" t="s">
        <v>49</v>
      </c>
    </row>
    <row r="6" spans="2:17">
      <c r="B6" s="3">
        <f>0.196*10.4</f>
        <v>2.0384</v>
      </c>
      <c r="C6" s="3">
        <v>3.404</v>
      </c>
      <c r="D6" s="3">
        <v>37.9</v>
      </c>
      <c r="E6" s="3">
        <v>32.8</v>
      </c>
      <c r="F6" s="3">
        <v>45.4</v>
      </c>
      <c r="G6" s="3">
        <v>88</v>
      </c>
      <c r="H6" s="3">
        <v>70</v>
      </c>
      <c r="I6" s="3">
        <v>88.7</v>
      </c>
      <c r="J6" s="39">
        <f t="shared" si="5"/>
        <v>481922.586852754</v>
      </c>
      <c r="K6" s="39">
        <f t="shared" si="0"/>
        <v>294661.893055809</v>
      </c>
      <c r="L6" s="39">
        <f t="shared" si="1"/>
        <v>891061.20090347</v>
      </c>
      <c r="M6" s="39">
        <f t="shared" si="2"/>
        <v>8478293.10635376</v>
      </c>
      <c r="N6" s="39">
        <f t="shared" si="3"/>
        <v>3890479.56828602</v>
      </c>
      <c r="O6" s="39">
        <f t="shared" si="4"/>
        <v>8710065.33218775</v>
      </c>
      <c r="P6" s="3" t="s">
        <v>239</v>
      </c>
      <c r="Q6" s="3" t="s">
        <v>49</v>
      </c>
    </row>
    <row r="7" spans="2:17">
      <c r="B7" s="3">
        <v>2.54</v>
      </c>
      <c r="C7" s="3">
        <v>3.07</v>
      </c>
      <c r="D7" s="3">
        <v>37.9</v>
      </c>
      <c r="E7" s="3">
        <v>32.8</v>
      </c>
      <c r="F7" s="3">
        <v>45.4</v>
      </c>
      <c r="G7" s="3">
        <v>88</v>
      </c>
      <c r="H7" s="3">
        <v>70</v>
      </c>
      <c r="I7" s="3">
        <v>88.7</v>
      </c>
      <c r="J7" s="39">
        <f t="shared" si="5"/>
        <v>178343.009593665</v>
      </c>
      <c r="K7" s="39">
        <f t="shared" si="0"/>
        <v>114436.987534136</v>
      </c>
      <c r="L7" s="39">
        <f t="shared" si="1"/>
        <v>310452.516745344</v>
      </c>
      <c r="M7" s="39">
        <f t="shared" si="2"/>
        <v>2368075.36633357</v>
      </c>
      <c r="N7" s="39">
        <f t="shared" si="3"/>
        <v>1172964.0439796</v>
      </c>
      <c r="O7" s="39">
        <f t="shared" si="4"/>
        <v>2426382.30159388</v>
      </c>
      <c r="P7" s="3" t="s">
        <v>50</v>
      </c>
      <c r="Q7" s="41" t="s">
        <v>240</v>
      </c>
    </row>
    <row r="8" spans="1:17">
      <c r="A8" s="1" t="s">
        <v>56</v>
      </c>
      <c r="B8" s="3">
        <v>6.858</v>
      </c>
      <c r="C8" s="3">
        <v>2.497</v>
      </c>
      <c r="E8" s="3">
        <v>11.37</v>
      </c>
      <c r="F8" s="3">
        <v>11.65</v>
      </c>
      <c r="H8" s="3">
        <v>16.59</v>
      </c>
      <c r="I8" s="3">
        <v>17.21</v>
      </c>
      <c r="J8" s="39">
        <f t="shared" si="5"/>
        <v>0</v>
      </c>
      <c r="K8" s="39">
        <f t="shared" si="0"/>
        <v>2967.77765834183</v>
      </c>
      <c r="L8" s="39">
        <f t="shared" si="1"/>
        <v>3153.64872075748</v>
      </c>
      <c r="M8" s="39">
        <f t="shared" si="2"/>
        <v>0</v>
      </c>
      <c r="N8" s="39">
        <f t="shared" si="3"/>
        <v>7623.49125906795</v>
      </c>
      <c r="O8" s="39">
        <f t="shared" si="4"/>
        <v>8354.92034998555</v>
      </c>
      <c r="P8" s="3" t="s">
        <v>241</v>
      </c>
      <c r="Q8" s="41" t="s">
        <v>242</v>
      </c>
    </row>
    <row r="9" spans="1:16">
      <c r="A9" s="1" t="s">
        <v>76</v>
      </c>
      <c r="B9" s="3">
        <v>0.0255</v>
      </c>
      <c r="C9" s="3">
        <v>5.031</v>
      </c>
      <c r="E9" s="3">
        <v>15</v>
      </c>
      <c r="F9" s="3">
        <v>16.58</v>
      </c>
      <c r="G9" s="3">
        <v>31.28</v>
      </c>
      <c r="H9" s="3">
        <v>25.54</v>
      </c>
      <c r="I9" s="3">
        <v>31.9</v>
      </c>
      <c r="J9" s="39">
        <f t="shared" si="5"/>
        <v>0</v>
      </c>
      <c r="K9" s="39">
        <f t="shared" si="0"/>
        <v>21059.8515115072</v>
      </c>
      <c r="L9" s="39">
        <f t="shared" si="1"/>
        <v>34855.3888249745</v>
      </c>
      <c r="M9" s="39">
        <f t="shared" si="2"/>
        <v>849624.781905407</v>
      </c>
      <c r="N9" s="39">
        <f t="shared" si="3"/>
        <v>306385.700867615</v>
      </c>
      <c r="O9" s="39">
        <f t="shared" si="4"/>
        <v>937801.896985754</v>
      </c>
      <c r="P9" s="3" t="s">
        <v>243</v>
      </c>
    </row>
    <row r="10" spans="1:16">
      <c r="A10" s="1" t="s">
        <v>101</v>
      </c>
      <c r="B10" s="3">
        <v>0.0026</v>
      </c>
      <c r="C10" s="3">
        <v>4.94</v>
      </c>
      <c r="E10" s="3">
        <v>16.21</v>
      </c>
      <c r="F10" s="3">
        <v>19.04</v>
      </c>
      <c r="G10" s="3">
        <v>30.22</v>
      </c>
      <c r="H10" s="3">
        <v>26.55</v>
      </c>
      <c r="I10" s="3">
        <v>32.64</v>
      </c>
      <c r="J10" s="39">
        <f t="shared" si="5"/>
        <v>0</v>
      </c>
      <c r="K10" s="39">
        <f t="shared" si="0"/>
        <v>2462.07592406562</v>
      </c>
      <c r="L10" s="39">
        <f t="shared" si="1"/>
        <v>5451.65107380595</v>
      </c>
      <c r="M10" s="39">
        <f t="shared" si="2"/>
        <v>53410.6643990973</v>
      </c>
      <c r="N10" s="39">
        <f t="shared" si="3"/>
        <v>28174.2331071045</v>
      </c>
      <c r="O10" s="39">
        <f t="shared" si="4"/>
        <v>78144.6210322702</v>
      </c>
      <c r="P10" s="3" t="s">
        <v>244</v>
      </c>
    </row>
    <row r="11" spans="1:16">
      <c r="A11" s="1" t="s">
        <v>110</v>
      </c>
      <c r="B11" s="3">
        <v>0.902</v>
      </c>
      <c r="C11" s="3">
        <v>3.643</v>
      </c>
      <c r="E11" s="3">
        <v>8.5</v>
      </c>
      <c r="F11" s="3">
        <v>8.2</v>
      </c>
      <c r="G11" s="3">
        <v>25.4</v>
      </c>
      <c r="H11" s="3">
        <v>29.66</v>
      </c>
      <c r="I11" s="3">
        <v>21.27</v>
      </c>
      <c r="J11" s="39">
        <f t="shared" si="5"/>
        <v>0</v>
      </c>
      <c r="K11" s="39">
        <f t="shared" si="0"/>
        <v>2193.20730592875</v>
      </c>
      <c r="L11" s="39">
        <f t="shared" si="1"/>
        <v>1924.11223762254</v>
      </c>
      <c r="M11" s="39">
        <f t="shared" si="2"/>
        <v>118308.450717505</v>
      </c>
      <c r="N11" s="39">
        <f t="shared" si="3"/>
        <v>208125.850191819</v>
      </c>
      <c r="O11" s="39">
        <f t="shared" si="4"/>
        <v>61981.702797364</v>
      </c>
      <c r="P11" s="3" t="s">
        <v>245</v>
      </c>
    </row>
    <row r="12" spans="1:16">
      <c r="A12" s="1" t="s">
        <v>114</v>
      </c>
      <c r="B12" s="3">
        <v>0.01</v>
      </c>
      <c r="C12" s="3">
        <v>4.59</v>
      </c>
      <c r="E12" s="3">
        <v>38</v>
      </c>
      <c r="F12" s="3">
        <v>39</v>
      </c>
      <c r="G12" s="3">
        <v>80.87</v>
      </c>
      <c r="H12" s="34">
        <v>80.87</v>
      </c>
      <c r="I12" s="34">
        <v>80.87</v>
      </c>
      <c r="J12" s="39">
        <f t="shared" si="5"/>
        <v>0</v>
      </c>
      <c r="K12" s="39">
        <f t="shared" si="0"/>
        <v>178322.73172217</v>
      </c>
      <c r="L12" s="39">
        <f t="shared" si="1"/>
        <v>200903.057509107</v>
      </c>
      <c r="M12" s="39">
        <f t="shared" si="2"/>
        <v>5711423.49657054</v>
      </c>
      <c r="N12" s="39">
        <f t="shared" si="3"/>
        <v>5711423.49657054</v>
      </c>
      <c r="O12" s="39">
        <f t="shared" si="4"/>
        <v>5711423.49657054</v>
      </c>
      <c r="P12" s="3" t="s">
        <v>246</v>
      </c>
    </row>
    <row r="13" spans="1:16">
      <c r="A13" s="1" t="s">
        <v>135</v>
      </c>
      <c r="B13" s="3">
        <f>0.001*1000</f>
        <v>1</v>
      </c>
      <c r="C13" s="3">
        <v>3.74</v>
      </c>
      <c r="E13" s="3">
        <v>23.2</v>
      </c>
      <c r="F13" s="3">
        <v>17.4</v>
      </c>
      <c r="G13" s="3">
        <v>41.78</v>
      </c>
      <c r="H13" s="3">
        <v>42.07</v>
      </c>
      <c r="I13" s="3">
        <v>38.28</v>
      </c>
      <c r="J13" s="39">
        <f t="shared" si="5"/>
        <v>0</v>
      </c>
      <c r="K13" s="39">
        <f t="shared" si="0"/>
        <v>127916.056891779</v>
      </c>
      <c r="L13" s="39">
        <f t="shared" si="1"/>
        <v>43616.8390389585</v>
      </c>
      <c r="M13" s="39">
        <f t="shared" si="2"/>
        <v>1154574.46781736</v>
      </c>
      <c r="N13" s="39">
        <f t="shared" si="3"/>
        <v>1184833.14535897</v>
      </c>
      <c r="O13" s="39">
        <f t="shared" si="4"/>
        <v>832367.308569285</v>
      </c>
      <c r="P13" s="3" t="s">
        <v>247</v>
      </c>
    </row>
    <row r="14" spans="1:16">
      <c r="A14" s="1" t="s">
        <v>147</v>
      </c>
      <c r="B14" s="3">
        <v>40.269</v>
      </c>
      <c r="C14" s="3">
        <v>2.0483</v>
      </c>
      <c r="D14" s="3">
        <v>21.5</v>
      </c>
      <c r="E14" s="3">
        <v>28.1</v>
      </c>
      <c r="F14" s="3">
        <v>29.2</v>
      </c>
      <c r="G14" s="3">
        <v>45.28</v>
      </c>
      <c r="H14" s="3">
        <v>44.72</v>
      </c>
      <c r="I14" s="3">
        <v>45.76</v>
      </c>
      <c r="J14" s="39">
        <f t="shared" si="5"/>
        <v>21587.6089470523</v>
      </c>
      <c r="K14" s="39">
        <f t="shared" si="0"/>
        <v>37355.624393308</v>
      </c>
      <c r="L14" s="39">
        <f t="shared" si="1"/>
        <v>40412.3903750325</v>
      </c>
      <c r="M14" s="39">
        <f t="shared" si="2"/>
        <v>99257.6437225367</v>
      </c>
      <c r="N14" s="39">
        <f t="shared" si="3"/>
        <v>96759.5124446795</v>
      </c>
      <c r="O14" s="39">
        <f t="shared" si="4"/>
        <v>101424.844617587</v>
      </c>
      <c r="P14" s="3" t="s">
        <v>248</v>
      </c>
    </row>
    <row r="15" spans="1:16">
      <c r="A15" s="1" t="s">
        <v>160</v>
      </c>
      <c r="B15" s="3">
        <v>0.00087</v>
      </c>
      <c r="C15" s="3">
        <v>5</v>
      </c>
      <c r="E15" s="3">
        <v>20</v>
      </c>
      <c r="F15" s="3">
        <v>29</v>
      </c>
      <c r="G15" s="3">
        <v>83.2</v>
      </c>
      <c r="H15" s="3">
        <v>78.1</v>
      </c>
      <c r="I15" s="3">
        <v>87.8</v>
      </c>
      <c r="J15" s="39">
        <f t="shared" si="5"/>
        <v>0</v>
      </c>
      <c r="K15" s="39">
        <f t="shared" si="0"/>
        <v>2784</v>
      </c>
      <c r="L15" s="39">
        <f t="shared" si="1"/>
        <v>17844.69963</v>
      </c>
      <c r="M15" s="39">
        <f t="shared" si="2"/>
        <v>3468453.56060836</v>
      </c>
      <c r="N15" s="39">
        <f t="shared" si="3"/>
        <v>2527984.58850874</v>
      </c>
      <c r="O15" s="39">
        <f t="shared" si="4"/>
        <v>4539330.7937258</v>
      </c>
      <c r="P15" s="3" t="s">
        <v>247</v>
      </c>
    </row>
    <row r="16" spans="1:16">
      <c r="A16" s="35" t="s">
        <v>198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40"/>
    </row>
    <row r="17" spans="1:16">
      <c r="A17" s="1" t="s">
        <v>41</v>
      </c>
      <c r="B17" s="3">
        <v>18.7</v>
      </c>
      <c r="C17" s="3">
        <v>0.16</v>
      </c>
      <c r="E17" s="3">
        <v>12.91</v>
      </c>
      <c r="F17" s="3">
        <v>12.52</v>
      </c>
      <c r="G17" s="9">
        <v>19.76</v>
      </c>
      <c r="H17" s="34">
        <v>19.76</v>
      </c>
      <c r="I17" s="34">
        <v>19.76</v>
      </c>
      <c r="J17" s="39">
        <f t="shared" ref="J17:J24" si="6">B17*EXP(D17*C17)</f>
        <v>18.7</v>
      </c>
      <c r="K17" s="39">
        <f t="shared" ref="K17:K24" si="7">B17*EXP(E17*C17)</f>
        <v>147.54357027578</v>
      </c>
      <c r="L17" s="39">
        <f t="shared" ref="L17:L24" si="8">B17*EXP(F17*C17)</f>
        <v>138.618218379976</v>
      </c>
      <c r="M17" s="39">
        <f t="shared" ref="M17:M24" si="9">B17*EXP(G17*C17)</f>
        <v>441.475940590575</v>
      </c>
      <c r="N17" s="39">
        <f t="shared" ref="N17:N24" si="10">B17*EXP(H17*C17)</f>
        <v>441.475940590575</v>
      </c>
      <c r="O17" s="39">
        <f t="shared" ref="O17:O24" si="11">B17*EXP(I17*C17)</f>
        <v>441.475940590575</v>
      </c>
      <c r="P17" s="3" t="s">
        <v>249</v>
      </c>
    </row>
    <row r="18" spans="2:16">
      <c r="B18" s="3">
        <v>78.54</v>
      </c>
      <c r="C18" s="3">
        <v>0.16</v>
      </c>
      <c r="E18" s="3">
        <v>12.91</v>
      </c>
      <c r="F18" s="3">
        <v>12.52</v>
      </c>
      <c r="G18" s="9">
        <v>19.76</v>
      </c>
      <c r="H18" s="34">
        <v>19.76</v>
      </c>
      <c r="I18" s="34">
        <v>19.76</v>
      </c>
      <c r="J18" s="39">
        <f t="shared" si="6"/>
        <v>78.54</v>
      </c>
      <c r="K18" s="39">
        <f t="shared" si="7"/>
        <v>619.682995158277</v>
      </c>
      <c r="L18" s="39">
        <f t="shared" si="8"/>
        <v>582.196517195899</v>
      </c>
      <c r="M18" s="39">
        <f t="shared" si="9"/>
        <v>1854.19895048042</v>
      </c>
      <c r="N18" s="39">
        <f t="shared" si="10"/>
        <v>1854.19895048042</v>
      </c>
      <c r="O18" s="39">
        <f t="shared" si="11"/>
        <v>1854.19895048042</v>
      </c>
      <c r="P18" s="3" t="s">
        <v>250</v>
      </c>
    </row>
    <row r="19" spans="1:17">
      <c r="A19" s="1" t="s">
        <v>67</v>
      </c>
      <c r="B19" s="3">
        <v>72.46</v>
      </c>
      <c r="C19" s="3">
        <v>0.22</v>
      </c>
      <c r="D19" s="3">
        <v>13.2</v>
      </c>
      <c r="G19" s="3">
        <v>23.88</v>
      </c>
      <c r="H19" s="34">
        <v>23.88</v>
      </c>
      <c r="I19" s="34">
        <v>23.88</v>
      </c>
      <c r="J19" s="39">
        <f t="shared" si="6"/>
        <v>1322.17671701329</v>
      </c>
      <c r="K19" s="39">
        <f t="shared" si="7"/>
        <v>72.46</v>
      </c>
      <c r="L19" s="39">
        <f t="shared" si="8"/>
        <v>72.46</v>
      </c>
      <c r="M19" s="39">
        <f t="shared" si="9"/>
        <v>13858.2317531466</v>
      </c>
      <c r="N19" s="39">
        <f t="shared" si="10"/>
        <v>13858.2317531466</v>
      </c>
      <c r="O19" s="39">
        <f t="shared" si="11"/>
        <v>13858.2317531466</v>
      </c>
      <c r="P19" s="3" t="s">
        <v>251</v>
      </c>
      <c r="Q19" s="42" t="s">
        <v>71</v>
      </c>
    </row>
    <row r="20" spans="1:17">
      <c r="A20" s="1" t="s">
        <v>83</v>
      </c>
      <c r="B20" s="3">
        <v>6.7977</v>
      </c>
      <c r="C20" s="3">
        <v>0.1522</v>
      </c>
      <c r="D20" s="3">
        <v>12</v>
      </c>
      <c r="G20" s="3">
        <v>26.2</v>
      </c>
      <c r="H20" s="34">
        <v>26.2</v>
      </c>
      <c r="I20" s="34">
        <v>26.2</v>
      </c>
      <c r="J20" s="39">
        <f t="shared" si="6"/>
        <v>42.2238116776861</v>
      </c>
      <c r="K20" s="39">
        <f t="shared" si="7"/>
        <v>6.7977</v>
      </c>
      <c r="L20" s="39">
        <f t="shared" si="8"/>
        <v>6.7977</v>
      </c>
      <c r="M20" s="39">
        <f t="shared" si="9"/>
        <v>366.582764437779</v>
      </c>
      <c r="N20" s="39">
        <f t="shared" si="10"/>
        <v>366.582764437779</v>
      </c>
      <c r="O20" s="39">
        <f t="shared" si="11"/>
        <v>366.582764437779</v>
      </c>
      <c r="P20" s="3" t="s">
        <v>252</v>
      </c>
      <c r="Q20" s="43"/>
    </row>
    <row r="21" spans="2:17">
      <c r="B21" s="3">
        <v>5.6323</v>
      </c>
      <c r="C21" s="3">
        <v>0.122</v>
      </c>
      <c r="D21" s="3">
        <v>12</v>
      </c>
      <c r="G21" s="3">
        <v>26.2</v>
      </c>
      <c r="H21" s="34">
        <v>26.2</v>
      </c>
      <c r="I21" s="34">
        <v>26.2</v>
      </c>
      <c r="J21" s="39">
        <f t="shared" si="6"/>
        <v>24.3496599535033</v>
      </c>
      <c r="K21" s="39">
        <f t="shared" si="7"/>
        <v>5.6323</v>
      </c>
      <c r="L21" s="39">
        <f t="shared" si="8"/>
        <v>5.6323</v>
      </c>
      <c r="M21" s="39">
        <f t="shared" si="9"/>
        <v>137.678035675527</v>
      </c>
      <c r="N21" s="39">
        <f t="shared" si="10"/>
        <v>137.678035675527</v>
      </c>
      <c r="O21" s="39">
        <f t="shared" si="11"/>
        <v>137.678035675527</v>
      </c>
      <c r="P21" s="3" t="s">
        <v>253</v>
      </c>
      <c r="Q21" s="43"/>
    </row>
    <row r="22" spans="2:17">
      <c r="B22" s="3">
        <f>B20*3</f>
        <v>20.3931</v>
      </c>
      <c r="C22" s="3">
        <v>0.1522</v>
      </c>
      <c r="D22" s="3">
        <v>12</v>
      </c>
      <c r="G22" s="3">
        <v>26.2</v>
      </c>
      <c r="H22" s="34">
        <v>26.2</v>
      </c>
      <c r="I22" s="34">
        <v>26.2</v>
      </c>
      <c r="J22" s="39">
        <f t="shared" si="6"/>
        <v>126.671435033058</v>
      </c>
      <c r="K22" s="39">
        <f t="shared" si="7"/>
        <v>20.3931</v>
      </c>
      <c r="L22" s="39">
        <f t="shared" si="8"/>
        <v>20.3931</v>
      </c>
      <c r="M22" s="39">
        <f t="shared" si="9"/>
        <v>1099.74829331334</v>
      </c>
      <c r="N22" s="39">
        <f t="shared" si="10"/>
        <v>1099.74829331334</v>
      </c>
      <c r="O22" s="39">
        <f t="shared" si="11"/>
        <v>1099.74829331334</v>
      </c>
      <c r="P22" s="3" t="s">
        <v>254</v>
      </c>
      <c r="Q22" s="41" t="s">
        <v>255</v>
      </c>
    </row>
    <row r="23" spans="2:17">
      <c r="B23" s="3">
        <f>B21*3</f>
        <v>16.8969</v>
      </c>
      <c r="C23" s="3">
        <v>0.122</v>
      </c>
      <c r="D23" s="3">
        <v>12</v>
      </c>
      <c r="G23" s="3">
        <v>26</v>
      </c>
      <c r="H23" s="34">
        <v>26</v>
      </c>
      <c r="I23" s="34">
        <v>26</v>
      </c>
      <c r="J23" s="39">
        <f t="shared" si="6"/>
        <v>73.0489798605098</v>
      </c>
      <c r="K23" s="39">
        <f t="shared" si="7"/>
        <v>16.8969</v>
      </c>
      <c r="L23" s="39">
        <f t="shared" si="8"/>
        <v>16.8969</v>
      </c>
      <c r="M23" s="39">
        <f t="shared" si="9"/>
        <v>403.07803286898</v>
      </c>
      <c r="N23" s="39">
        <f t="shared" si="10"/>
        <v>403.07803286898</v>
      </c>
      <c r="O23" s="39">
        <f t="shared" si="11"/>
        <v>403.07803286898</v>
      </c>
      <c r="P23" s="3" t="s">
        <v>256</v>
      </c>
      <c r="Q23" s="41"/>
    </row>
    <row r="24" spans="1:15">
      <c r="A24" s="1" t="s">
        <v>127</v>
      </c>
      <c r="B24" s="3">
        <v>2659</v>
      </c>
      <c r="C24" s="3">
        <v>0.0619</v>
      </c>
      <c r="E24" s="3">
        <v>5.5</v>
      </c>
      <c r="F24" s="3">
        <v>5</v>
      </c>
      <c r="G24" s="3">
        <v>10.61</v>
      </c>
      <c r="H24" s="3">
        <v>11.62</v>
      </c>
      <c r="I24" s="3">
        <v>9.6</v>
      </c>
      <c r="J24" s="39">
        <f t="shared" si="6"/>
        <v>2659</v>
      </c>
      <c r="K24" s="39">
        <f t="shared" si="7"/>
        <v>3737.43711165009</v>
      </c>
      <c r="L24" s="39">
        <f t="shared" si="8"/>
        <v>3623.53515788113</v>
      </c>
      <c r="M24" s="39">
        <f t="shared" si="9"/>
        <v>5127.96611758275</v>
      </c>
      <c r="N24" s="39">
        <f t="shared" si="10"/>
        <v>5458.7952338095</v>
      </c>
      <c r="O24" s="39">
        <f t="shared" si="11"/>
        <v>4817.18682910288</v>
      </c>
    </row>
    <row r="25" spans="1:16">
      <c r="A25" s="35" t="s">
        <v>204</v>
      </c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40"/>
    </row>
    <row r="26" spans="1:16">
      <c r="A26" s="1" t="s">
        <v>120</v>
      </c>
      <c r="B26" s="3">
        <v>-694487</v>
      </c>
      <c r="C26" s="3">
        <v>16422</v>
      </c>
      <c r="E26" s="3">
        <v>33.4</v>
      </c>
      <c r="F26" s="3">
        <v>48.2</v>
      </c>
      <c r="G26" s="3">
        <v>93.5</v>
      </c>
      <c r="H26" s="3">
        <v>71.5</v>
      </c>
      <c r="I26" s="3">
        <v>93.5</v>
      </c>
      <c r="J26" s="39">
        <f>B26+C26*D26</f>
        <v>-694487</v>
      </c>
      <c r="K26" s="39">
        <f>B26+C26*E26</f>
        <v>-145992.2</v>
      </c>
      <c r="L26" s="39">
        <f>B26+C26*F26</f>
        <v>97053.4</v>
      </c>
      <c r="M26" s="39">
        <f>B26+C26*G26</f>
        <v>840970</v>
      </c>
      <c r="N26" s="39">
        <f>B26+C26*H26</f>
        <v>479686</v>
      </c>
      <c r="O26" s="39">
        <f>B26+C26*I26</f>
        <v>840970</v>
      </c>
      <c r="P26" s="3" t="s">
        <v>257</v>
      </c>
    </row>
    <row r="27" spans="1:17">
      <c r="A27" s="3" t="s">
        <v>93</v>
      </c>
      <c r="B27" s="3">
        <v>-2146.4</v>
      </c>
      <c r="C27" s="3">
        <v>710.7</v>
      </c>
      <c r="J27" s="39">
        <f t="shared" ref="J25:J37" si="12">B27*EXP(D27*C27)</f>
        <v>-2146.4</v>
      </c>
      <c r="K27" s="39">
        <f t="shared" ref="K25:K37" si="13">B27*EXP(E27*C27)</f>
        <v>-2146.4</v>
      </c>
      <c r="L27" s="39">
        <f t="shared" ref="L25:L37" si="14">B27*EXP(F27*C27)</f>
        <v>-2146.4</v>
      </c>
      <c r="M27" s="39">
        <f t="shared" ref="M25:M37" si="15">B27*EXP(G27*C27)</f>
        <v>-2146.4</v>
      </c>
      <c r="N27" s="39">
        <f t="shared" ref="N25:N37" si="16">B27*EXP(H27*C27)</f>
        <v>-2146.4</v>
      </c>
      <c r="O27" s="39">
        <f t="shared" ref="O25:O37" si="17">B27*EXP(I27*C27)</f>
        <v>-2146.4</v>
      </c>
      <c r="P27" s="3" t="s">
        <v>258</v>
      </c>
      <c r="Q27" s="41" t="s">
        <v>259</v>
      </c>
    </row>
    <row r="28" spans="10:15">
      <c r="J28" s="39">
        <f t="shared" si="12"/>
        <v>0</v>
      </c>
      <c r="K28" s="39">
        <f t="shared" si="13"/>
        <v>0</v>
      </c>
      <c r="L28" s="39">
        <f t="shared" si="14"/>
        <v>0</v>
      </c>
      <c r="M28" s="39">
        <f t="shared" si="15"/>
        <v>0</v>
      </c>
      <c r="N28" s="39">
        <f t="shared" si="16"/>
        <v>0</v>
      </c>
      <c r="O28" s="39">
        <f t="shared" si="17"/>
        <v>0</v>
      </c>
    </row>
    <row r="29" spans="10:15">
      <c r="J29" s="39">
        <f t="shared" si="12"/>
        <v>0</v>
      </c>
      <c r="K29" s="39">
        <f t="shared" si="13"/>
        <v>0</v>
      </c>
      <c r="L29" s="39">
        <f t="shared" si="14"/>
        <v>0</v>
      </c>
      <c r="M29" s="39">
        <f t="shared" si="15"/>
        <v>0</v>
      </c>
      <c r="N29" s="39">
        <f t="shared" si="16"/>
        <v>0</v>
      </c>
      <c r="O29" s="39">
        <f t="shared" si="17"/>
        <v>0</v>
      </c>
    </row>
    <row r="30" spans="10:15">
      <c r="J30" s="39">
        <f t="shared" si="12"/>
        <v>0</v>
      </c>
      <c r="K30" s="39">
        <f t="shared" si="13"/>
        <v>0</v>
      </c>
      <c r="L30" s="39">
        <f t="shared" si="14"/>
        <v>0</v>
      </c>
      <c r="M30" s="39">
        <f t="shared" si="15"/>
        <v>0</v>
      </c>
      <c r="N30" s="39">
        <f t="shared" si="16"/>
        <v>0</v>
      </c>
      <c r="O30" s="39">
        <f t="shared" si="17"/>
        <v>0</v>
      </c>
    </row>
    <row r="31" spans="10:15">
      <c r="J31" s="39">
        <f t="shared" si="12"/>
        <v>0</v>
      </c>
      <c r="K31" s="39">
        <f t="shared" si="13"/>
        <v>0</v>
      </c>
      <c r="L31" s="39">
        <f t="shared" si="14"/>
        <v>0</v>
      </c>
      <c r="M31" s="39">
        <f t="shared" si="15"/>
        <v>0</v>
      </c>
      <c r="N31" s="39">
        <f t="shared" si="16"/>
        <v>0</v>
      </c>
      <c r="O31" s="39">
        <f t="shared" si="17"/>
        <v>0</v>
      </c>
    </row>
    <row r="32" spans="10:15">
      <c r="J32" s="39">
        <f t="shared" si="12"/>
        <v>0</v>
      </c>
      <c r="K32" s="39">
        <f t="shared" si="13"/>
        <v>0</v>
      </c>
      <c r="L32" s="39">
        <f t="shared" si="14"/>
        <v>0</v>
      </c>
      <c r="M32" s="39">
        <f t="shared" si="15"/>
        <v>0</v>
      </c>
      <c r="N32" s="39">
        <f t="shared" si="16"/>
        <v>0</v>
      </c>
      <c r="O32" s="39">
        <f t="shared" si="17"/>
        <v>0</v>
      </c>
    </row>
    <row r="33" spans="10:15">
      <c r="J33" s="39">
        <f t="shared" si="12"/>
        <v>0</v>
      </c>
      <c r="K33" s="39">
        <f t="shared" si="13"/>
        <v>0</v>
      </c>
      <c r="L33" s="39">
        <f t="shared" si="14"/>
        <v>0</v>
      </c>
      <c r="M33" s="39">
        <f t="shared" si="15"/>
        <v>0</v>
      </c>
      <c r="N33" s="39">
        <f t="shared" si="16"/>
        <v>0</v>
      </c>
      <c r="O33" s="39">
        <f t="shared" si="17"/>
        <v>0</v>
      </c>
    </row>
    <row r="34" spans="10:15">
      <c r="J34" s="39">
        <f t="shared" si="12"/>
        <v>0</v>
      </c>
      <c r="K34" s="39">
        <f t="shared" si="13"/>
        <v>0</v>
      </c>
      <c r="L34" s="39">
        <f t="shared" si="14"/>
        <v>0</v>
      </c>
      <c r="M34" s="39">
        <f t="shared" si="15"/>
        <v>0</v>
      </c>
      <c r="N34" s="39">
        <f t="shared" si="16"/>
        <v>0</v>
      </c>
      <c r="O34" s="39">
        <f t="shared" si="17"/>
        <v>0</v>
      </c>
    </row>
    <row r="35" spans="10:15">
      <c r="J35" s="39">
        <f t="shared" si="12"/>
        <v>0</v>
      </c>
      <c r="K35" s="39">
        <f t="shared" si="13"/>
        <v>0</v>
      </c>
      <c r="L35" s="39">
        <f t="shared" si="14"/>
        <v>0</v>
      </c>
      <c r="M35" s="39">
        <f t="shared" si="15"/>
        <v>0</v>
      </c>
      <c r="N35" s="39">
        <f t="shared" si="16"/>
        <v>0</v>
      </c>
      <c r="O35" s="39">
        <f t="shared" si="17"/>
        <v>0</v>
      </c>
    </row>
    <row r="36" spans="10:15">
      <c r="J36" s="39">
        <f t="shared" si="12"/>
        <v>0</v>
      </c>
      <c r="K36" s="39">
        <f t="shared" si="13"/>
        <v>0</v>
      </c>
      <c r="L36" s="39">
        <f t="shared" si="14"/>
        <v>0</v>
      </c>
      <c r="M36" s="39">
        <f t="shared" si="15"/>
        <v>0</v>
      </c>
      <c r="N36" s="39">
        <f t="shared" si="16"/>
        <v>0</v>
      </c>
      <c r="O36" s="39">
        <f t="shared" si="17"/>
        <v>0</v>
      </c>
    </row>
    <row r="37" spans="10:15">
      <c r="J37" s="39">
        <f t="shared" si="12"/>
        <v>0</v>
      </c>
      <c r="K37" s="39">
        <f t="shared" si="13"/>
        <v>0</v>
      </c>
      <c r="L37" s="39">
        <f t="shared" si="14"/>
        <v>0</v>
      </c>
      <c r="M37" s="39">
        <f t="shared" si="15"/>
        <v>0</v>
      </c>
      <c r="N37" s="39">
        <f t="shared" si="16"/>
        <v>0</v>
      </c>
      <c r="O37" s="39">
        <f t="shared" si="17"/>
        <v>0</v>
      </c>
    </row>
    <row r="38" spans="15:15">
      <c r="O38" s="39">
        <f>B39*EXP(I38*C39)</f>
        <v>0</v>
      </c>
    </row>
  </sheetData>
  <mergeCells count="4">
    <mergeCell ref="A1:P1"/>
    <mergeCell ref="A16:P16"/>
    <mergeCell ref="A25:P25"/>
    <mergeCell ref="Q22:Q23"/>
  </mergeCells>
  <hyperlinks>
    <hyperlink ref="Q7" r:id="rId1" display="Biagi et al., 1995"/>
    <hyperlink ref="Q19:Q21" r:id="rId2" display="Palacios Sargatal, 2017"/>
    <hyperlink ref="Q19" r:id="rId2" display="Palacios Sargatal, 2017"/>
    <hyperlink ref="Q8" r:id="rId3" display="Bouhali et al., 2015"/>
    <hyperlink ref="Q22" r:id="rId4" display="Gurkan et al., 2015"/>
    <hyperlink ref="Q27" r:id="rId5" display="Carrasson, Bau, 2003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selection activeCell="G3" sqref="G3"/>
    </sheetView>
  </sheetViews>
  <sheetFormatPr defaultColWidth="9.14285714285714" defaultRowHeight="15"/>
  <cols>
    <col min="3" max="3" width="12.8571428571429"/>
    <col min="6" max="6" width="11.8571428571429" customWidth="1"/>
    <col min="7" max="7" width="12.8571428571429"/>
    <col min="8" max="8" width="10.5714285714286"/>
    <col min="9" max="9" width="12.8571428571429"/>
  </cols>
  <sheetData>
    <row r="1" spans="1:6">
      <c r="A1" s="11"/>
      <c r="B1" s="12"/>
      <c r="C1" s="12"/>
      <c r="D1" s="12"/>
      <c r="E1" s="12"/>
      <c r="F1" s="13"/>
    </row>
    <row r="2" spans="1:9">
      <c r="A2" s="14" t="s">
        <v>14</v>
      </c>
      <c r="B2" s="14" t="s">
        <v>260</v>
      </c>
      <c r="C2" s="14" t="s">
        <v>261</v>
      </c>
      <c r="D2" s="14" t="s">
        <v>262</v>
      </c>
      <c r="E2" s="15" t="s">
        <v>263</v>
      </c>
      <c r="F2" s="14" t="s">
        <v>264</v>
      </c>
      <c r="G2" t="s">
        <v>265</v>
      </c>
      <c r="H2" t="s">
        <v>266</v>
      </c>
      <c r="I2" s="29" t="s">
        <v>267</v>
      </c>
    </row>
    <row r="3" spans="1:9">
      <c r="A3" s="14">
        <v>1</v>
      </c>
      <c r="B3" s="7">
        <v>14.86</v>
      </c>
      <c r="C3" s="14">
        <f>((B3/$C$27)^(-1.5))*$C$28</f>
        <v>1.30634510353584</v>
      </c>
      <c r="D3" s="16">
        <f>EXP(-C3)</f>
        <v>0.270808025116644</v>
      </c>
      <c r="E3" s="17">
        <f t="shared" ref="E3:E12" si="0">$N$27-(0.5/A3)-((EXP(A3-$N$27)*$N$27-(0.5/A3)))</f>
        <v>0</v>
      </c>
      <c r="F3" s="18">
        <f>$F$27*(B3^($F$28))</f>
        <v>-8462471488.69701</v>
      </c>
      <c r="G3">
        <f>$F$27*EXP(B3*$F$28)</f>
        <v>-3.32331509822214e+46</v>
      </c>
      <c r="H3">
        <f>$F$27+(B3*$F$28)</f>
        <v>38.830996</v>
      </c>
      <c r="I3">
        <f>$F$27*A3^($F$28)</f>
        <v>-64.128</v>
      </c>
    </row>
    <row r="4" spans="1:9">
      <c r="A4" s="14">
        <v>2</v>
      </c>
      <c r="B4" s="7">
        <v>19.71</v>
      </c>
      <c r="C4" s="14">
        <f t="shared" ref="C4:C14" si="1">((B4/$C$27)^(-1.5))*$C$28</f>
        <v>0.855177369205218</v>
      </c>
      <c r="D4" s="16">
        <f t="shared" ref="D4:D14" si="2">EXP(-C4)</f>
        <v>0.425207765629953</v>
      </c>
      <c r="E4" s="17">
        <f t="shared" si="0"/>
        <v>0</v>
      </c>
      <c r="F4" s="18">
        <f t="shared" ref="F4:F14" si="3">$F$27*(B4^($F$28))</f>
        <v>-59898154333.0765</v>
      </c>
      <c r="G4">
        <f t="shared" ref="G4:G26" si="4">$F$27*EXP(B4*$F$28)</f>
        <v>-1.30459991259926e+61</v>
      </c>
      <c r="H4">
        <f t="shared" ref="H4:H26" si="5">$F$27+(B4*$F$28)</f>
        <v>72.434706</v>
      </c>
      <c r="I4">
        <f t="shared" ref="I4:I26" si="6">$F$27*A4^($F$28)</f>
        <v>-7812.03397644155</v>
      </c>
    </row>
    <row r="5" spans="1:9">
      <c r="A5" s="14">
        <v>3</v>
      </c>
      <c r="B5" s="7">
        <v>22.48</v>
      </c>
      <c r="C5" s="14">
        <f t="shared" si="1"/>
        <v>0.702088202692068</v>
      </c>
      <c r="D5" s="16">
        <f t="shared" si="2"/>
        <v>0.495549414972525</v>
      </c>
      <c r="E5" s="17">
        <f t="shared" si="0"/>
        <v>0</v>
      </c>
      <c r="F5" s="18">
        <f t="shared" si="3"/>
        <v>-148971636098.235</v>
      </c>
      <c r="G5">
        <f t="shared" si="4"/>
        <v>-2.82197690485378e+69</v>
      </c>
      <c r="H5">
        <f t="shared" si="5"/>
        <v>91.626928</v>
      </c>
      <c r="I5">
        <f t="shared" si="6"/>
        <v>-129667.166578757</v>
      </c>
    </row>
    <row r="6" spans="1:9">
      <c r="A6" s="14">
        <v>4</v>
      </c>
      <c r="B6" s="6"/>
      <c r="C6" s="14" t="e">
        <f t="shared" si="1"/>
        <v>#DIV/0!</v>
      </c>
      <c r="D6" s="16" t="e">
        <f t="shared" si="2"/>
        <v>#DIV/0!</v>
      </c>
      <c r="E6" s="17">
        <f t="shared" si="0"/>
        <v>0</v>
      </c>
      <c r="F6" s="18">
        <f t="shared" si="3"/>
        <v>0</v>
      </c>
      <c r="G6">
        <f t="shared" si="4"/>
        <v>-64.128</v>
      </c>
      <c r="H6">
        <f t="shared" si="5"/>
        <v>-64.128</v>
      </c>
      <c r="I6">
        <f t="shared" si="6"/>
        <v>-951657.230056716</v>
      </c>
    </row>
    <row r="7" spans="1:9">
      <c r="A7" s="14">
        <v>5</v>
      </c>
      <c r="B7" s="6"/>
      <c r="C7" s="14" t="e">
        <f t="shared" si="1"/>
        <v>#DIV/0!</v>
      </c>
      <c r="D7" s="16" t="e">
        <f t="shared" si="2"/>
        <v>#DIV/0!</v>
      </c>
      <c r="E7" s="17">
        <f t="shared" si="0"/>
        <v>0</v>
      </c>
      <c r="F7" s="18">
        <f t="shared" si="3"/>
        <v>0</v>
      </c>
      <c r="G7">
        <f t="shared" si="4"/>
        <v>-64.128</v>
      </c>
      <c r="H7">
        <f t="shared" si="5"/>
        <v>-64.128</v>
      </c>
      <c r="I7">
        <f t="shared" si="6"/>
        <v>-4466129.04573307</v>
      </c>
    </row>
    <row r="8" ht="15.75" spans="1:9">
      <c r="A8" s="14">
        <v>6</v>
      </c>
      <c r="B8" s="19"/>
      <c r="C8" s="14" t="e">
        <f t="shared" si="1"/>
        <v>#DIV/0!</v>
      </c>
      <c r="D8" s="16" t="e">
        <f t="shared" si="2"/>
        <v>#DIV/0!</v>
      </c>
      <c r="E8" s="17">
        <f t="shared" si="0"/>
        <v>0</v>
      </c>
      <c r="F8" s="18">
        <f t="shared" si="3"/>
        <v>0</v>
      </c>
      <c r="G8">
        <f t="shared" si="4"/>
        <v>-64.128</v>
      </c>
      <c r="H8">
        <f t="shared" si="5"/>
        <v>-64.128</v>
      </c>
      <c r="I8">
        <f t="shared" si="6"/>
        <v>-15795975.4076559</v>
      </c>
    </row>
    <row r="9" ht="16.5" spans="1:9">
      <c r="A9" s="14">
        <v>7</v>
      </c>
      <c r="B9" s="19"/>
      <c r="C9" s="14" t="e">
        <f t="shared" si="1"/>
        <v>#DIV/0!</v>
      </c>
      <c r="D9" s="16" t="e">
        <f t="shared" si="2"/>
        <v>#DIV/0!</v>
      </c>
      <c r="E9" s="17">
        <f t="shared" si="0"/>
        <v>0</v>
      </c>
      <c r="F9" s="18">
        <f t="shared" si="3"/>
        <v>0</v>
      </c>
      <c r="G9">
        <f t="shared" si="4"/>
        <v>-64.128</v>
      </c>
      <c r="H9">
        <f t="shared" si="5"/>
        <v>-64.128</v>
      </c>
      <c r="I9">
        <f t="shared" si="6"/>
        <v>-45961476.8941955</v>
      </c>
    </row>
    <row r="10" ht="15.75" spans="1:9">
      <c r="A10" s="14">
        <v>8</v>
      </c>
      <c r="B10" s="4"/>
      <c r="C10" s="14" t="e">
        <f t="shared" si="1"/>
        <v>#DIV/0!</v>
      </c>
      <c r="D10" s="16" t="e">
        <f t="shared" si="2"/>
        <v>#DIV/0!</v>
      </c>
      <c r="E10" s="17">
        <f t="shared" si="0"/>
        <v>0</v>
      </c>
      <c r="F10" s="18">
        <f t="shared" si="3"/>
        <v>0</v>
      </c>
      <c r="G10">
        <f t="shared" si="4"/>
        <v>-64.128</v>
      </c>
      <c r="H10">
        <f t="shared" si="5"/>
        <v>-64.128</v>
      </c>
      <c r="I10">
        <f t="shared" si="6"/>
        <v>-115930305.250894</v>
      </c>
    </row>
    <row r="11" spans="1:9">
      <c r="A11" s="14">
        <v>9</v>
      </c>
      <c r="B11" s="20"/>
      <c r="C11" s="14" t="e">
        <f t="shared" si="1"/>
        <v>#DIV/0!</v>
      </c>
      <c r="D11" s="16" t="e">
        <f t="shared" si="2"/>
        <v>#DIV/0!</v>
      </c>
      <c r="E11" s="17">
        <f t="shared" si="0"/>
        <v>0</v>
      </c>
      <c r="F11" s="18">
        <f t="shared" si="3"/>
        <v>0</v>
      </c>
      <c r="G11">
        <f t="shared" si="4"/>
        <v>-64.128</v>
      </c>
      <c r="H11">
        <f t="shared" si="5"/>
        <v>-64.128</v>
      </c>
      <c r="I11">
        <f t="shared" si="6"/>
        <v>-262187719.694412</v>
      </c>
    </row>
    <row r="12" spans="1:9">
      <c r="A12" s="14">
        <v>10</v>
      </c>
      <c r="B12" s="4"/>
      <c r="C12" s="14" t="e">
        <f t="shared" si="1"/>
        <v>#DIV/0!</v>
      </c>
      <c r="D12" s="16" t="e">
        <f t="shared" si="2"/>
        <v>#DIV/0!</v>
      </c>
      <c r="E12" s="17">
        <f t="shared" si="0"/>
        <v>0</v>
      </c>
      <c r="F12" s="18">
        <f t="shared" si="3"/>
        <v>0</v>
      </c>
      <c r="G12">
        <f t="shared" si="4"/>
        <v>-64.128</v>
      </c>
      <c r="H12">
        <f t="shared" si="5"/>
        <v>-64.128</v>
      </c>
      <c r="I12">
        <f t="shared" si="6"/>
        <v>-544061125.3811</v>
      </c>
    </row>
    <row r="13" spans="1:9">
      <c r="A13" s="14">
        <v>11</v>
      </c>
      <c r="B13" s="4"/>
      <c r="C13" s="14" t="e">
        <f t="shared" si="1"/>
        <v>#DIV/0!</v>
      </c>
      <c r="D13" s="16" t="e">
        <f t="shared" si="2"/>
        <v>#DIV/0!</v>
      </c>
      <c r="E13" s="21"/>
      <c r="F13" s="18">
        <f t="shared" si="3"/>
        <v>0</v>
      </c>
      <c r="G13">
        <f t="shared" si="4"/>
        <v>-64.128</v>
      </c>
      <c r="H13">
        <f t="shared" si="5"/>
        <v>-64.128</v>
      </c>
      <c r="I13">
        <f t="shared" si="6"/>
        <v>-1053030751.24475</v>
      </c>
    </row>
    <row r="14" spans="1:9">
      <c r="A14" s="14">
        <v>12</v>
      </c>
      <c r="B14" s="4"/>
      <c r="C14" s="14" t="e">
        <f t="shared" si="1"/>
        <v>#DIV/0!</v>
      </c>
      <c r="D14" s="16" t="e">
        <f t="shared" si="2"/>
        <v>#DIV/0!</v>
      </c>
      <c r="E14" s="21"/>
      <c r="F14" s="18">
        <f t="shared" si="3"/>
        <v>0</v>
      </c>
      <c r="G14">
        <f t="shared" si="4"/>
        <v>-64.128</v>
      </c>
      <c r="H14">
        <f t="shared" si="5"/>
        <v>-64.128</v>
      </c>
      <c r="I14">
        <f t="shared" si="6"/>
        <v>-1924256121.75092</v>
      </c>
    </row>
    <row r="15" spans="1:9">
      <c r="A15" s="14">
        <v>13</v>
      </c>
      <c r="B15" s="14"/>
      <c r="C15" s="22"/>
      <c r="D15" s="16"/>
      <c r="E15" s="21"/>
      <c r="F15" s="18"/>
      <c r="G15">
        <f t="shared" si="4"/>
        <v>-64.128</v>
      </c>
      <c r="H15">
        <f t="shared" si="5"/>
        <v>-64.128</v>
      </c>
      <c r="I15">
        <f t="shared" si="6"/>
        <v>-3350546166.02948</v>
      </c>
    </row>
    <row r="16" spans="1:9">
      <c r="A16" s="14">
        <v>14</v>
      </c>
      <c r="B16" s="14"/>
      <c r="C16" s="22"/>
      <c r="D16" s="16"/>
      <c r="E16" s="21"/>
      <c r="F16" s="18"/>
      <c r="G16">
        <f t="shared" si="4"/>
        <v>-64.128</v>
      </c>
      <c r="H16">
        <f t="shared" si="5"/>
        <v>-64.128</v>
      </c>
      <c r="I16">
        <f t="shared" si="6"/>
        <v>-5598999175.16355</v>
      </c>
    </row>
    <row r="17" spans="1:9">
      <c r="A17" s="14">
        <v>15</v>
      </c>
      <c r="B17" s="14"/>
      <c r="C17" s="22"/>
      <c r="D17" s="16"/>
      <c r="E17" s="21"/>
      <c r="F17" s="18"/>
      <c r="G17">
        <f t="shared" si="4"/>
        <v>-64.128</v>
      </c>
      <c r="H17">
        <f t="shared" si="5"/>
        <v>-64.128</v>
      </c>
      <c r="I17">
        <f t="shared" si="6"/>
        <v>-9030537346.17167</v>
      </c>
    </row>
    <row r="18" spans="1:9">
      <c r="A18" s="14">
        <v>16</v>
      </c>
      <c r="B18" s="14"/>
      <c r="C18" s="22"/>
      <c r="D18" s="16"/>
      <c r="E18" s="21"/>
      <c r="F18" s="18"/>
      <c r="G18">
        <f t="shared" si="4"/>
        <v>-64.128</v>
      </c>
      <c r="H18">
        <f t="shared" si="5"/>
        <v>-64.128</v>
      </c>
      <c r="I18">
        <f t="shared" si="6"/>
        <v>-14122559311.3651</v>
      </c>
    </row>
    <row r="19" spans="1:9">
      <c r="A19" s="14">
        <v>17</v>
      </c>
      <c r="B19" s="14"/>
      <c r="C19" s="22"/>
      <c r="D19" s="16"/>
      <c r="E19" s="21"/>
      <c r="F19" s="18"/>
      <c r="G19">
        <f t="shared" si="4"/>
        <v>-64.128</v>
      </c>
      <c r="H19">
        <f t="shared" si="5"/>
        <v>-64.128</v>
      </c>
      <c r="I19">
        <f t="shared" si="6"/>
        <v>-21494932822.9763</v>
      </c>
    </row>
    <row r="20" spans="1:9">
      <c r="A20" s="14">
        <v>18</v>
      </c>
      <c r="B20" s="14"/>
      <c r="C20" s="22"/>
      <c r="D20" s="16"/>
      <c r="E20" s="21"/>
      <c r="F20" s="18"/>
      <c r="G20">
        <f t="shared" si="4"/>
        <v>-64.128</v>
      </c>
      <c r="H20">
        <f t="shared" si="5"/>
        <v>-64.128</v>
      </c>
      <c r="I20">
        <f t="shared" si="6"/>
        <v>-31939548628.6564</v>
      </c>
    </row>
    <row r="21" spans="1:9">
      <c r="A21" s="14">
        <v>19</v>
      </c>
      <c r="B21" s="14"/>
      <c r="C21" s="22"/>
      <c r="D21" s="16"/>
      <c r="E21" s="21"/>
      <c r="F21" s="18"/>
      <c r="G21">
        <f t="shared" si="4"/>
        <v>-64.128</v>
      </c>
      <c r="H21">
        <f t="shared" si="5"/>
        <v>-64.128</v>
      </c>
      <c r="I21">
        <f t="shared" si="6"/>
        <v>-46453655520.484</v>
      </c>
    </row>
    <row r="22" spans="1:9">
      <c r="A22" s="14">
        <v>20</v>
      </c>
      <c r="B22" s="14"/>
      <c r="C22" s="22"/>
      <c r="D22" s="16"/>
      <c r="E22" s="21"/>
      <c r="F22" s="18"/>
      <c r="G22">
        <f t="shared" si="4"/>
        <v>-64.128</v>
      </c>
      <c r="H22">
        <f t="shared" si="5"/>
        <v>-64.128</v>
      </c>
      <c r="I22">
        <f t="shared" si="6"/>
        <v>-66277195557.9182</v>
      </c>
    </row>
    <row r="23" spans="1:9">
      <c r="A23" s="14">
        <v>21</v>
      </c>
      <c r="B23" s="14"/>
      <c r="C23" s="22"/>
      <c r="D23" s="16"/>
      <c r="E23" s="21"/>
      <c r="F23" s="18"/>
      <c r="G23">
        <f t="shared" si="4"/>
        <v>-64.128</v>
      </c>
      <c r="H23">
        <f t="shared" si="5"/>
        <v>-64.128</v>
      </c>
      <c r="I23">
        <f t="shared" si="6"/>
        <v>-92934357544.9937</v>
      </c>
    </row>
    <row r="24" spans="1:9">
      <c r="A24" s="14">
        <v>22</v>
      </c>
      <c r="B24" s="14"/>
      <c r="C24" s="22"/>
      <c r="D24" s="16"/>
      <c r="E24" s="21"/>
      <c r="F24" s="18"/>
      <c r="G24">
        <f t="shared" si="4"/>
        <v>-64.128</v>
      </c>
      <c r="H24">
        <f t="shared" si="5"/>
        <v>-64.128</v>
      </c>
      <c r="I24">
        <f t="shared" si="6"/>
        <v>-128279565976.823</v>
      </c>
    </row>
    <row r="25" spans="1:9">
      <c r="A25" s="14">
        <v>23</v>
      </c>
      <c r="B25" s="14"/>
      <c r="C25" s="22"/>
      <c r="D25" s="16"/>
      <c r="E25" s="21"/>
      <c r="F25" s="18"/>
      <c r="G25">
        <f t="shared" si="4"/>
        <v>-64.128</v>
      </c>
      <c r="H25">
        <f t="shared" si="5"/>
        <v>-64.128</v>
      </c>
      <c r="I25">
        <f t="shared" si="6"/>
        <v>-174548121854.129</v>
      </c>
    </row>
    <row r="26" spans="1:9">
      <c r="A26" s="14">
        <v>24</v>
      </c>
      <c r="B26" s="14"/>
      <c r="C26" s="22"/>
      <c r="D26" s="16"/>
      <c r="E26" s="21"/>
      <c r="F26" s="18"/>
      <c r="G26">
        <f t="shared" si="4"/>
        <v>-64.128</v>
      </c>
      <c r="H26">
        <f t="shared" si="5"/>
        <v>-64.128</v>
      </c>
      <c r="I26">
        <f t="shared" si="6"/>
        <v>-234411710991.982</v>
      </c>
    </row>
    <row r="27" spans="1:6">
      <c r="A27" s="23"/>
      <c r="B27" s="14" t="s">
        <v>5</v>
      </c>
      <c r="C27" s="6">
        <v>26.2</v>
      </c>
      <c r="D27" s="24"/>
      <c r="E27" s="25" t="s">
        <v>8</v>
      </c>
      <c r="F27" s="7">
        <v>-64.128</v>
      </c>
    </row>
    <row r="28" spans="1:6">
      <c r="A28" s="23"/>
      <c r="B28" s="14" t="s">
        <v>6</v>
      </c>
      <c r="C28" s="6">
        <v>0.558</v>
      </c>
      <c r="D28" s="26"/>
      <c r="E28" s="27" t="s">
        <v>9</v>
      </c>
      <c r="F28" s="7">
        <v>6.9286</v>
      </c>
    </row>
    <row r="29" spans="4:4">
      <c r="D29" s="28"/>
    </row>
  </sheetData>
  <mergeCells count="1">
    <mergeCell ref="A1:F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Lifetime_tables</vt:lpstr>
      <vt:lpstr>RawData2</vt:lpstr>
      <vt:lpstr>RawData_Old</vt:lpstr>
      <vt:lpstr>RawData</vt:lpstr>
      <vt:lpstr>RawDataforSlim</vt:lpstr>
      <vt:lpstr>Feuille6</vt:lpstr>
      <vt:lpstr>Feuille8</vt:lpstr>
      <vt:lpstr>Fecundity</vt:lpstr>
      <vt:lpstr>Survival_fecundity_estimation</vt:lpstr>
      <vt:lpstr>AgeNe_output</vt:lpstr>
      <vt:lpstr>Feuille9</vt:lpstr>
      <vt:lpstr>Scabr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</dc:creator>
  <cp:lastModifiedBy>ordinateur</cp:lastModifiedBy>
  <dcterms:created xsi:type="dcterms:W3CDTF">2019-11-07T13:56:00Z</dcterms:created>
  <dcterms:modified xsi:type="dcterms:W3CDTF">2020-04-02T17:12:58Z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1036-11.2.0.9232</vt:lpwstr>
  </property>
</Properties>
</file>