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auss\Documents\Pierre\Cours\1- Evry\2- Financement Bancaire\2- Atelier\Capital-planning\"/>
    </mc:Choice>
  </mc:AlternateContent>
  <xr:revisionPtr revIDLastSave="0" documentId="13_ncr:1_{0ABFB178-652A-48C4-BAD8-102201830A23}" xr6:coauthVersionLast="47" xr6:coauthVersionMax="47" xr10:uidLastSave="{00000000-0000-0000-0000-000000000000}"/>
  <bookViews>
    <workbookView xWindow="-120" yWindow="-120" windowWidth="29040" windowHeight="15840" xr2:uid="{B459BE3F-3183-48F8-A17D-3569AECAD075}"/>
  </bookViews>
  <sheets>
    <sheet name="Capi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E23" i="1" s="1"/>
  <c r="F23" i="1" s="1"/>
  <c r="G23" i="1" s="1"/>
  <c r="E10" i="1"/>
  <c r="F10" i="1" s="1"/>
  <c r="G10" i="1" s="1"/>
  <c r="D39" i="1" l="1"/>
  <c r="D38" i="1"/>
  <c r="D17" i="1"/>
  <c r="D16" i="1"/>
  <c r="D15" i="1"/>
  <c r="D14" i="1"/>
  <c r="D9" i="1"/>
  <c r="D22" i="1"/>
  <c r="G39" i="1"/>
  <c r="D13" i="1"/>
  <c r="D37" i="1" s="1"/>
  <c r="D40" i="1" l="1"/>
  <c r="E39" i="1"/>
  <c r="F39" i="1"/>
  <c r="E6" i="1"/>
  <c r="D18" i="1"/>
  <c r="D20" i="1" s="1"/>
  <c r="D24" i="1" l="1"/>
  <c r="D25" i="1" s="1"/>
  <c r="E32" i="1"/>
  <c r="D32" i="1"/>
  <c r="E18" i="1"/>
  <c r="E20" i="1" s="1"/>
  <c r="E38" i="1"/>
  <c r="E40" i="1" s="1"/>
  <c r="F32" i="1" l="1"/>
  <c r="D26" i="1"/>
  <c r="D27" i="1" s="1"/>
  <c r="E24" i="1"/>
  <c r="E25" i="1" s="1"/>
  <c r="E26" i="1" l="1"/>
  <c r="E7" i="1" l="1"/>
  <c r="E13" i="1"/>
  <c r="E37" i="1" s="1"/>
  <c r="E27" i="1"/>
  <c r="F6" i="1"/>
  <c r="F18" i="1" l="1"/>
  <c r="F20" i="1" s="1"/>
  <c r="G32" i="1" s="1"/>
  <c r="E9" i="1"/>
  <c r="F38" i="1"/>
  <c r="F40" i="1" s="1"/>
  <c r="F24" i="1" l="1"/>
  <c r="F25" i="1" s="1"/>
  <c r="F26" i="1" l="1"/>
  <c r="G6" i="1" s="1"/>
  <c r="F7" i="1" l="1"/>
  <c r="F27" i="1"/>
  <c r="F13" i="1"/>
  <c r="F37" i="1" s="1"/>
  <c r="G18" i="1"/>
  <c r="G20" i="1" s="1"/>
  <c r="G38" i="1"/>
  <c r="G40" i="1" s="1"/>
  <c r="F9" i="1" l="1"/>
  <c r="F33" i="1"/>
  <c r="D33" i="1"/>
  <c r="E33" i="1"/>
  <c r="G24" i="1"/>
  <c r="G25" i="1" s="1"/>
  <c r="D35" i="1" l="1"/>
  <c r="D34" i="1"/>
  <c r="D36" i="1" s="1"/>
  <c r="E35" i="1"/>
  <c r="E34" i="1"/>
  <c r="E36" i="1" s="1"/>
  <c r="F35" i="1"/>
  <c r="F34" i="1"/>
  <c r="F36" i="1" s="1"/>
  <c r="G26" i="1"/>
  <c r="G27" i="1" l="1"/>
  <c r="G13" i="1"/>
  <c r="G37" i="1" s="1"/>
  <c r="G7" i="1"/>
  <c r="G9" i="1" l="1"/>
  <c r="G33" i="1"/>
  <c r="G34" i="1" l="1"/>
  <c r="G36" i="1" s="1"/>
  <c r="G35" i="1"/>
</calcChain>
</file>

<file path=xl/sharedStrings.xml><?xml version="1.0" encoding="utf-8"?>
<sst xmlns="http://schemas.openxmlformats.org/spreadsheetml/2006/main" count="61" uniqueCount="61">
  <si>
    <t>Provisions</t>
  </si>
  <si>
    <t>ROE</t>
  </si>
  <si>
    <t>RWA total</t>
  </si>
  <si>
    <t>HQLA</t>
  </si>
  <si>
    <t>Passif</t>
  </si>
  <si>
    <t>en M€</t>
  </si>
  <si>
    <t>Capitaux propres CET1</t>
  </si>
  <si>
    <t>Immobilisations et autres actifs</t>
  </si>
  <si>
    <t>Commissions nettes</t>
  </si>
  <si>
    <t>Produit Net Bancaire</t>
  </si>
  <si>
    <t>Marge d'intérêt nette</t>
  </si>
  <si>
    <t>Intérêts sur prêts</t>
  </si>
  <si>
    <t>Intérêts sur obligations</t>
  </si>
  <si>
    <t>Intérêts sur cash clients</t>
  </si>
  <si>
    <t>Charge d'intérêts dette</t>
  </si>
  <si>
    <t>IS (taux d'impôt)</t>
  </si>
  <si>
    <t>Taux dette senior</t>
  </si>
  <si>
    <t>€STR (cash)</t>
  </si>
  <si>
    <t>Rendement brut prêts</t>
  </si>
  <si>
    <t>Sorties LCR retail</t>
  </si>
  <si>
    <t>Résultat net</t>
  </si>
  <si>
    <t>RWA – pondérations standard</t>
  </si>
  <si>
    <t>Prêts PME</t>
  </si>
  <si>
    <t>Cash banques notées A</t>
  </si>
  <si>
    <t>Autres actifs</t>
  </si>
  <si>
    <t>Charges d'exploitation (Opex)</t>
  </si>
  <si>
    <t>Coût du risque</t>
  </si>
  <si>
    <t>Résultat avant impôt</t>
  </si>
  <si>
    <t>Total actif</t>
  </si>
  <si>
    <t>Total passif</t>
  </si>
  <si>
    <t>Actif</t>
  </si>
  <si>
    <t>Compte de résultat</t>
  </si>
  <si>
    <t>Ratios prudentiels</t>
  </si>
  <si>
    <t>Impôts</t>
  </si>
  <si>
    <t>Capital planning</t>
  </si>
  <si>
    <t>RWA – Prêts PME</t>
  </si>
  <si>
    <t>RWA – Cash banques A</t>
  </si>
  <si>
    <t>RWA – Obligations IG</t>
  </si>
  <si>
    <t>RWA – Autres</t>
  </si>
  <si>
    <t>Sorties nettes</t>
  </si>
  <si>
    <t>Hypothèses</t>
  </si>
  <si>
    <t>RWA – RO</t>
  </si>
  <si>
    <t>Cash clients (liquidités interbancaires)</t>
  </si>
  <si>
    <t>Cash post évolution CET1</t>
  </si>
  <si>
    <r>
      <t>Leverage ratio</t>
    </r>
    <r>
      <rPr>
        <sz val="11"/>
        <color theme="1"/>
        <rFont val="Aptos"/>
        <family val="2"/>
      </rPr>
      <t xml:space="preserve"> (≥ 3%)</t>
    </r>
  </si>
  <si>
    <r>
      <t xml:space="preserve">LCR </t>
    </r>
    <r>
      <rPr>
        <sz val="11"/>
        <color theme="1"/>
        <rFont val="Aptos"/>
        <family val="2"/>
      </rPr>
      <t>(≥ 100%)</t>
    </r>
  </si>
  <si>
    <r>
      <t xml:space="preserve">CET1 ratio </t>
    </r>
    <r>
      <rPr>
        <sz val="11"/>
        <color theme="1"/>
        <rFont val="Aptos"/>
        <family val="2"/>
      </rPr>
      <t>(≥ 8%)</t>
    </r>
  </si>
  <si>
    <t>Exigences en Fonds Propres</t>
  </si>
  <si>
    <t>Croissance dépôts</t>
  </si>
  <si>
    <t>Croissance commissions</t>
  </si>
  <si>
    <t>Croissance Opex</t>
  </si>
  <si>
    <t>Prêts aux petites entreprises (PME retail)</t>
  </si>
  <si>
    <t>Dette senior 5 ans</t>
  </si>
  <si>
    <t>Rendement obligations</t>
  </si>
  <si>
    <t>Obligations</t>
  </si>
  <si>
    <t>Supporting factor PME</t>
  </si>
  <si>
    <t>Dépôts clients (retail)</t>
  </si>
  <si>
    <t>Portefeuille obligataire (Sov AAA)</t>
  </si>
  <si>
    <t>Cible interne ratio CET1</t>
  </si>
  <si>
    <t>Coussin CET1</t>
  </si>
  <si>
    <t>CoR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</si>
</sst>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_€"/>
    <numFmt numFmtId="165" formatCode="#,##0.00\ _€"/>
    <numFmt numFmtId="166" formatCode="0.0%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"/>
      <family val="2"/>
    </font>
    <font>
      <b/>
      <sz val="11"/>
      <color rgb="FF000000"/>
      <name val="Aptos"/>
      <family val="2"/>
    </font>
    <font>
      <sz val="11"/>
      <color theme="1"/>
      <name val="Aptos"/>
      <family val="2"/>
    </font>
    <font>
      <i/>
      <sz val="11"/>
      <color theme="1"/>
      <name val="Aptos"/>
      <family val="2"/>
    </font>
    <font>
      <b/>
      <sz val="11"/>
      <name val="Calibri"/>
      <family val="2"/>
    </font>
    <font>
      <sz val="11"/>
      <name val="Calibri"/>
      <family val="2"/>
    </font>
    <font>
      <b/>
      <u/>
      <sz val="11"/>
      <color theme="1"/>
      <name val="Aptos"/>
      <family val="2"/>
    </font>
    <font>
      <b/>
      <sz val="14"/>
      <name val="Aptos"/>
      <family val="2"/>
    </font>
    <font>
      <sz val="11"/>
      <name val="Aptos"/>
      <family val="2"/>
    </font>
    <font>
      <b/>
      <u/>
      <sz val="11"/>
      <name val="Aptos"/>
      <family val="2"/>
    </font>
    <font>
      <u/>
      <sz val="11"/>
      <color theme="1"/>
      <name val="Aptos"/>
      <family val="2"/>
    </font>
  </fonts>
  <fills count="11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EEAF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60325937681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rgb="FFBFBFBF"/>
      </left>
      <right style="medium">
        <color rgb="FFBFBFBF"/>
      </right>
      <top style="dashed">
        <color rgb="FFBFBFBF"/>
      </top>
      <bottom/>
      <diagonal/>
    </border>
    <border>
      <left/>
      <right style="medium">
        <color rgb="FFBFBFBF"/>
      </right>
      <top style="dashed">
        <color rgb="FFBFBFBF"/>
      </top>
      <bottom/>
      <diagonal/>
    </border>
    <border>
      <left style="medium">
        <color rgb="FFBFBFBF"/>
      </left>
      <right style="medium">
        <color rgb="FFBFBFBF"/>
      </right>
      <top style="thin">
        <color rgb="FFBFBFBF"/>
      </top>
      <bottom/>
      <diagonal/>
    </border>
    <border>
      <left/>
      <right style="medium">
        <color rgb="FFBFBFBF"/>
      </right>
      <top style="thin">
        <color rgb="FFBFBFBF"/>
      </top>
      <bottom/>
      <diagonal/>
    </border>
    <border>
      <left style="medium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dashed">
        <color rgb="FFBFBFBF"/>
      </top>
      <bottom style="thin">
        <color rgb="FFBFBFBF"/>
      </bottom>
      <diagonal/>
    </border>
    <border>
      <left/>
      <right style="medium">
        <color rgb="FFBFBFBF"/>
      </right>
      <top style="dashed">
        <color rgb="FFBFBFBF"/>
      </top>
      <bottom style="thin">
        <color rgb="FFBFBFBF"/>
      </bottom>
      <diagonal/>
    </border>
  </borders>
  <cellStyleXfs count="4">
    <xf numFmtId="0" fontId="0" fillId="0" borderId="0"/>
    <xf numFmtId="3" fontId="6" fillId="0" borderId="0"/>
    <xf numFmtId="10" fontId="6" fillId="0" borderId="0"/>
    <xf numFmtId="0" fontId="5" fillId="4" borderId="0">
      <alignment horizontal="center" vertical="center"/>
    </xf>
  </cellStyleXfs>
  <cellXfs count="7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3" fillId="5" borderId="4" xfId="0" applyNumberFormat="1" applyFont="1" applyFill="1" applyBorder="1" applyAlignment="1">
      <alignment horizontal="center" vertical="center" wrapText="1"/>
    </xf>
    <xf numFmtId="164" fontId="3" fillId="5" borderId="6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64" fontId="3" fillId="0" borderId="15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4" fontId="3" fillId="0" borderId="11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1" fillId="0" borderId="17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165" fontId="3" fillId="5" borderId="3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164" fontId="1" fillId="6" borderId="17" xfId="0" applyNumberFormat="1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164" fontId="3" fillId="7" borderId="4" xfId="0" applyNumberFormat="1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164" fontId="3" fillId="7" borderId="13" xfId="0" applyNumberFormat="1" applyFont="1" applyFill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 vertical="center" wrapText="1"/>
    </xf>
    <xf numFmtId="0" fontId="7" fillId="0" borderId="0" xfId="0" applyFont="1"/>
    <xf numFmtId="0" fontId="3" fillId="0" borderId="0" xfId="0" applyFont="1"/>
    <xf numFmtId="0" fontId="8" fillId="0" borderId="0" xfId="0" applyFont="1"/>
    <xf numFmtId="164" fontId="3" fillId="0" borderId="0" xfId="0" applyNumberFormat="1" applyFont="1"/>
    <xf numFmtId="0" fontId="3" fillId="0" borderId="9" xfId="0" applyFont="1" applyBorder="1"/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9" fontId="3" fillId="7" borderId="4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164" fontId="3" fillId="8" borderId="4" xfId="0" applyNumberFormat="1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9" fontId="1" fillId="8" borderId="15" xfId="0" applyNumberFormat="1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3" fontId="1" fillId="6" borderId="4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9" fontId="1" fillId="8" borderId="4" xfId="0" applyNumberFormat="1" applyFont="1" applyFill="1" applyBorder="1" applyAlignment="1">
      <alignment horizontal="center" vertical="center" wrapText="1"/>
    </xf>
    <xf numFmtId="9" fontId="1" fillId="0" borderId="7" xfId="0" applyNumberFormat="1" applyFont="1" applyBorder="1" applyAlignment="1">
      <alignment horizontal="center" vertical="center" wrapText="1"/>
    </xf>
    <xf numFmtId="9" fontId="1" fillId="0" borderId="8" xfId="0" applyNumberFormat="1" applyFont="1" applyBorder="1" applyAlignment="1">
      <alignment horizontal="center" vertical="center" wrapText="1"/>
    </xf>
    <xf numFmtId="10" fontId="3" fillId="0" borderId="0" xfId="0" applyNumberFormat="1" applyFont="1"/>
    <xf numFmtId="10" fontId="3" fillId="0" borderId="9" xfId="0" applyNumberFormat="1" applyFont="1" applyBorder="1"/>
    <xf numFmtId="9" fontId="9" fillId="0" borderId="9" xfId="2" applyNumberFormat="1" applyFont="1" applyBorder="1"/>
    <xf numFmtId="9" fontId="3" fillId="0" borderId="0" xfId="0" applyNumberFormat="1" applyFont="1"/>
    <xf numFmtId="1" fontId="1" fillId="8" borderId="4" xfId="0" applyNumberFormat="1" applyFont="1" applyFill="1" applyBorder="1" applyAlignment="1">
      <alignment horizontal="center" vertical="center" wrapText="1"/>
    </xf>
    <xf numFmtId="0" fontId="10" fillId="0" borderId="9" xfId="0" applyFont="1" applyBorder="1"/>
    <xf numFmtId="3" fontId="3" fillId="9" borderId="4" xfId="0" applyNumberFormat="1" applyFont="1" applyFill="1" applyBorder="1" applyAlignment="1">
      <alignment horizontal="center" vertical="center" wrapText="1"/>
    </xf>
    <xf numFmtId="164" fontId="3" fillId="9" borderId="4" xfId="0" applyNumberFormat="1" applyFont="1" applyFill="1" applyBorder="1" applyAlignment="1">
      <alignment horizontal="center" vertical="center" wrapText="1"/>
    </xf>
    <xf numFmtId="164" fontId="3" fillId="9" borderId="11" xfId="0" applyNumberFormat="1" applyFont="1" applyFill="1" applyBorder="1" applyAlignment="1">
      <alignment horizontal="center" vertical="center" wrapText="1"/>
    </xf>
    <xf numFmtId="164" fontId="3" fillId="9" borderId="13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/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9" fontId="9" fillId="10" borderId="9" xfId="2" applyNumberFormat="1" applyFont="1" applyFill="1" applyBorder="1"/>
    <xf numFmtId="164" fontId="3" fillId="10" borderId="4" xfId="0" applyNumberFormat="1" applyFont="1" applyFill="1" applyBorder="1" applyAlignment="1">
      <alignment horizontal="center" vertical="center" wrapText="1"/>
    </xf>
  </cellXfs>
  <cellStyles count="4">
    <cellStyle name="header" xfId="3" xr:uid="{14D6A584-F316-474D-BAC6-D234F739AACF}"/>
    <cellStyle name="Normal" xfId="0" builtinId="0"/>
    <cellStyle name="number" xfId="1" xr:uid="{A6897318-D170-419C-A917-333AC97237D9}"/>
    <cellStyle name="percent" xfId="2" xr:uid="{D245C11A-C57D-46E2-8FBC-9320883EE2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5AA6F-E2AA-4BB2-8BF5-F810279C27B6}">
  <dimension ref="B2:M63"/>
  <sheetViews>
    <sheetView tabSelected="1" workbookViewId="0">
      <selection activeCell="I22" sqref="I22"/>
    </sheetView>
  </sheetViews>
  <sheetFormatPr baseColWidth="10" defaultRowHeight="15" x14ac:dyDescent="0.25"/>
  <cols>
    <col min="1" max="2" width="11.42578125" style="36"/>
    <col min="3" max="3" width="39" style="36" bestFit="1" customWidth="1"/>
    <col min="4" max="7" width="11.42578125" style="36"/>
    <col min="8" max="8" width="7.5703125" style="36" customWidth="1"/>
    <col min="9" max="10" width="11.42578125" style="36"/>
    <col min="11" max="11" width="33.28515625" style="36" bestFit="1" customWidth="1"/>
    <col min="12" max="16384" width="11.42578125" style="36"/>
  </cols>
  <sheetData>
    <row r="2" spans="2:13" ht="15.75" thickBot="1" x14ac:dyDescent="0.3">
      <c r="C2" s="35" t="s">
        <v>34</v>
      </c>
    </row>
    <row r="3" spans="2:13" ht="15.75" thickBot="1" x14ac:dyDescent="0.3">
      <c r="C3" s="1" t="s">
        <v>5</v>
      </c>
      <c r="D3" s="2">
        <v>2025</v>
      </c>
      <c r="E3" s="2">
        <v>2026</v>
      </c>
      <c r="F3" s="2">
        <v>2027</v>
      </c>
      <c r="G3" s="2">
        <v>2028</v>
      </c>
    </row>
    <row r="4" spans="2:13" ht="18.75" x14ac:dyDescent="0.3">
      <c r="B4" s="69" t="s">
        <v>30</v>
      </c>
      <c r="C4" s="24" t="s">
        <v>51</v>
      </c>
      <c r="D4" s="12">
        <v>500</v>
      </c>
      <c r="E4" s="77">
        <v>900</v>
      </c>
      <c r="F4" s="77">
        <v>1600</v>
      </c>
      <c r="G4" s="77">
        <v>2500</v>
      </c>
      <c r="K4" s="37"/>
    </row>
    <row r="5" spans="2:13" x14ac:dyDescent="0.25">
      <c r="B5" s="70"/>
      <c r="C5" s="25" t="s">
        <v>57</v>
      </c>
      <c r="D5" s="9">
        <v>1700</v>
      </c>
      <c r="E5" s="9">
        <v>1700</v>
      </c>
      <c r="F5" s="9">
        <v>1700</v>
      </c>
      <c r="G5" s="9">
        <v>1700</v>
      </c>
      <c r="I5" s="38"/>
      <c r="J5" s="38"/>
    </row>
    <row r="6" spans="2:13" x14ac:dyDescent="0.25">
      <c r="B6" s="70"/>
      <c r="C6" s="3" t="s">
        <v>42</v>
      </c>
      <c r="D6" s="4">
        <v>1000</v>
      </c>
      <c r="E6" s="4">
        <f>E10+E11+D12-E4-E5-E8</f>
        <v>860.00000000000045</v>
      </c>
      <c r="F6" s="4">
        <f>F10+F11+E12-F4-F5-F8</f>
        <v>-53.999999999999091</v>
      </c>
      <c r="G6" s="4">
        <f>G10+G11+F12-G4-G5-G8</f>
        <v>-639.39999999999873</v>
      </c>
      <c r="K6" s="64" t="s">
        <v>40</v>
      </c>
      <c r="L6" s="39"/>
    </row>
    <row r="7" spans="2:13" x14ac:dyDescent="0.25">
      <c r="B7" s="70"/>
      <c r="C7" s="6" t="s">
        <v>43</v>
      </c>
      <c r="D7" s="4"/>
      <c r="E7" s="55">
        <f>E10+E11+E12-E4-E5-E6-E8</f>
        <v>-500</v>
      </c>
      <c r="F7" s="10">
        <f>F10+F11+F12-F4-F5-F6-F8</f>
        <v>0</v>
      </c>
      <c r="G7" s="10">
        <f>G10+G11+G12-G4-G5-G6-G8</f>
        <v>0</v>
      </c>
      <c r="K7" s="39" t="s">
        <v>48</v>
      </c>
      <c r="L7" s="61">
        <v>0.1</v>
      </c>
    </row>
    <row r="8" spans="2:13" x14ac:dyDescent="0.25">
      <c r="B8" s="70"/>
      <c r="C8" s="25" t="s">
        <v>7</v>
      </c>
      <c r="D8" s="9">
        <v>200</v>
      </c>
      <c r="E8" s="9">
        <v>200</v>
      </c>
      <c r="F8" s="9">
        <v>200</v>
      </c>
      <c r="G8" s="9">
        <v>200</v>
      </c>
      <c r="I8" s="38"/>
      <c r="K8" s="39" t="s">
        <v>18</v>
      </c>
      <c r="L8" s="61">
        <v>0.1</v>
      </c>
    </row>
    <row r="9" spans="2:13" ht="15.75" thickBot="1" x14ac:dyDescent="0.3">
      <c r="B9" s="71"/>
      <c r="C9" s="16" t="s">
        <v>28</v>
      </c>
      <c r="D9" s="17">
        <f>SUM(D4:D8)</f>
        <v>3400</v>
      </c>
      <c r="E9" s="17">
        <f>SUM(E4:E8)</f>
        <v>3160.0000000000005</v>
      </c>
      <c r="F9" s="17">
        <f t="shared" ref="F9:G9" si="0">SUM(F4:F8)</f>
        <v>3446.0000000000009</v>
      </c>
      <c r="G9" s="17">
        <f t="shared" si="0"/>
        <v>3760.6000000000013</v>
      </c>
      <c r="I9" s="38"/>
      <c r="K9" s="39" t="s">
        <v>53</v>
      </c>
      <c r="L9" s="61">
        <v>0.03</v>
      </c>
    </row>
    <row r="10" spans="2:13" x14ac:dyDescent="0.25">
      <c r="B10" s="69" t="s">
        <v>4</v>
      </c>
      <c r="C10" s="23" t="s">
        <v>56</v>
      </c>
      <c r="D10" s="13">
        <v>2600</v>
      </c>
      <c r="E10" s="13">
        <f>D10*(1+$L$7)</f>
        <v>2860.0000000000005</v>
      </c>
      <c r="F10" s="13">
        <f t="shared" ref="F10:G10" si="1">E10*(1+$L$7)</f>
        <v>3146.0000000000009</v>
      </c>
      <c r="G10" s="13">
        <f t="shared" si="1"/>
        <v>3460.6000000000013</v>
      </c>
      <c r="I10" s="38"/>
      <c r="K10" s="39" t="s">
        <v>17</v>
      </c>
      <c r="L10" s="61">
        <v>0.02</v>
      </c>
      <c r="M10" s="39"/>
    </row>
    <row r="11" spans="2:13" x14ac:dyDescent="0.25">
      <c r="B11" s="70"/>
      <c r="C11" s="25" t="s">
        <v>52</v>
      </c>
      <c r="D11" s="9">
        <v>300</v>
      </c>
      <c r="E11" s="9">
        <v>300</v>
      </c>
      <c r="F11" s="9">
        <v>300</v>
      </c>
      <c r="G11" s="9">
        <v>300</v>
      </c>
      <c r="I11" s="38"/>
      <c r="K11" s="39" t="s">
        <v>16</v>
      </c>
      <c r="L11" s="61">
        <v>0.02</v>
      </c>
      <c r="M11" s="39"/>
    </row>
    <row r="12" spans="2:13" x14ac:dyDescent="0.25">
      <c r="B12" s="70"/>
      <c r="C12" s="48" t="s">
        <v>6</v>
      </c>
      <c r="D12" s="49">
        <v>500</v>
      </c>
      <c r="E12" s="65"/>
      <c r="F12" s="66"/>
      <c r="G12" s="66"/>
      <c r="I12" s="38"/>
      <c r="K12" s="39" t="s">
        <v>49</v>
      </c>
      <c r="L12" s="61">
        <v>0.08</v>
      </c>
      <c r="M12" s="39"/>
    </row>
    <row r="13" spans="2:13" ht="15.75" thickBot="1" x14ac:dyDescent="0.3">
      <c r="B13" s="72"/>
      <c r="C13" s="16" t="s">
        <v>29</v>
      </c>
      <c r="D13" s="17">
        <f>SUM(D10:D12)</f>
        <v>3400</v>
      </c>
      <c r="E13" s="17">
        <f>SUM(E10:E12)</f>
        <v>3160.0000000000005</v>
      </c>
      <c r="F13" s="17">
        <f>SUM(F10:F12)</f>
        <v>3446.0000000000009</v>
      </c>
      <c r="G13" s="17">
        <f>SUM(G10:G12)</f>
        <v>3760.6000000000013</v>
      </c>
      <c r="I13" s="38"/>
      <c r="K13" s="39" t="s">
        <v>50</v>
      </c>
      <c r="L13" s="76">
        <v>0.08</v>
      </c>
      <c r="M13" s="39"/>
    </row>
    <row r="14" spans="2:13" x14ac:dyDescent="0.25">
      <c r="B14" s="73" t="s">
        <v>31</v>
      </c>
      <c r="C14" s="3" t="s">
        <v>11</v>
      </c>
      <c r="D14" s="4">
        <f>D4*$L$8</f>
        <v>50</v>
      </c>
      <c r="E14" s="66"/>
      <c r="F14" s="66"/>
      <c r="G14" s="66"/>
      <c r="I14" s="38"/>
      <c r="K14" s="39" t="s">
        <v>60</v>
      </c>
      <c r="L14" s="76">
        <v>0.06</v>
      </c>
      <c r="M14" s="39"/>
    </row>
    <row r="15" spans="2:13" x14ac:dyDescent="0.25">
      <c r="B15" s="74"/>
      <c r="C15" s="3" t="s">
        <v>12</v>
      </c>
      <c r="D15" s="4">
        <f>D5*$L$9</f>
        <v>51</v>
      </c>
      <c r="E15" s="66"/>
      <c r="F15" s="66"/>
      <c r="G15" s="66"/>
      <c r="I15" s="38"/>
      <c r="K15" s="39" t="s">
        <v>15</v>
      </c>
      <c r="L15" s="61">
        <v>0.25</v>
      </c>
      <c r="M15" s="39"/>
    </row>
    <row r="16" spans="2:13" x14ac:dyDescent="0.25">
      <c r="B16" s="74"/>
      <c r="C16" s="3" t="s">
        <v>13</v>
      </c>
      <c r="D16" s="4">
        <f>D6*$L$10</f>
        <v>20</v>
      </c>
      <c r="E16" s="66"/>
      <c r="F16" s="66"/>
      <c r="G16" s="66"/>
      <c r="I16" s="38"/>
      <c r="L16" s="62"/>
      <c r="M16" s="39"/>
    </row>
    <row r="17" spans="2:13" x14ac:dyDescent="0.25">
      <c r="B17" s="74"/>
      <c r="C17" s="3" t="s">
        <v>14</v>
      </c>
      <c r="D17" s="4">
        <f>-D11*$L$11</f>
        <v>-6</v>
      </c>
      <c r="E17" s="66"/>
      <c r="F17" s="66"/>
      <c r="G17" s="66"/>
      <c r="I17" s="8"/>
      <c r="K17" s="39" t="s">
        <v>58</v>
      </c>
      <c r="L17" s="61">
        <v>0.15</v>
      </c>
      <c r="M17" s="39"/>
    </row>
    <row r="18" spans="2:13" x14ac:dyDescent="0.25">
      <c r="B18" s="74"/>
      <c r="C18" s="14" t="s">
        <v>10</v>
      </c>
      <c r="D18" s="15">
        <f>SUM(D14:D17)</f>
        <v>115</v>
      </c>
      <c r="E18" s="15">
        <f>SUM(E14:E17)</f>
        <v>0</v>
      </c>
      <c r="F18" s="15">
        <f t="shared" ref="F18:G18" si="2">SUM(F14:F17)</f>
        <v>0</v>
      </c>
      <c r="G18" s="15">
        <f t="shared" si="2"/>
        <v>0</v>
      </c>
      <c r="I18" s="8"/>
      <c r="K18" s="39" t="s">
        <v>19</v>
      </c>
      <c r="L18" s="61">
        <v>0.03</v>
      </c>
      <c r="M18" s="39"/>
    </row>
    <row r="19" spans="2:13" x14ac:dyDescent="0.25">
      <c r="B19" s="74"/>
      <c r="C19" s="18" t="s">
        <v>8</v>
      </c>
      <c r="D19" s="19">
        <v>120</v>
      </c>
      <c r="E19" s="67"/>
      <c r="F19" s="67"/>
      <c r="G19" s="67"/>
      <c r="I19" s="38"/>
      <c r="L19" s="59"/>
      <c r="M19" s="39"/>
    </row>
    <row r="20" spans="2:13" x14ac:dyDescent="0.25">
      <c r="B20" s="74"/>
      <c r="C20" s="26" t="s">
        <v>9</v>
      </c>
      <c r="D20" s="27">
        <f>D19+D18</f>
        <v>235</v>
      </c>
      <c r="E20" s="27">
        <f t="shared" ref="E20:G20" si="3">E19+E18</f>
        <v>0</v>
      </c>
      <c r="F20" s="27">
        <f t="shared" si="3"/>
        <v>0</v>
      </c>
      <c r="G20" s="27">
        <f t="shared" si="3"/>
        <v>0</v>
      </c>
      <c r="M20" s="39"/>
    </row>
    <row r="21" spans="2:13" ht="15.75" customHeight="1" x14ac:dyDescent="0.25">
      <c r="B21" s="74"/>
      <c r="C21" s="32" t="s">
        <v>25</v>
      </c>
      <c r="D21" s="33">
        <v>-200</v>
      </c>
      <c r="E21" s="68"/>
      <c r="F21" s="68"/>
      <c r="G21" s="68"/>
      <c r="K21" s="64" t="s">
        <v>21</v>
      </c>
      <c r="L21" s="60"/>
      <c r="M21" s="39"/>
    </row>
    <row r="22" spans="2:13" x14ac:dyDescent="0.25">
      <c r="B22" s="74"/>
      <c r="C22" s="30" t="s">
        <v>0</v>
      </c>
      <c r="D22" s="31">
        <f>-D23*D4</f>
        <v>-30</v>
      </c>
      <c r="E22" s="66"/>
      <c r="F22" s="66"/>
      <c r="G22" s="66"/>
      <c r="K22" s="39" t="s">
        <v>22</v>
      </c>
      <c r="L22" s="61">
        <v>0.75</v>
      </c>
      <c r="M22" s="39"/>
    </row>
    <row r="23" spans="2:13" x14ac:dyDescent="0.25">
      <c r="B23" s="74"/>
      <c r="C23" s="30" t="s">
        <v>26</v>
      </c>
      <c r="D23" s="47">
        <f>$L$14</f>
        <v>0.06</v>
      </c>
      <c r="E23" s="47">
        <f>D23-1%</f>
        <v>4.9999999999999996E-2</v>
      </c>
      <c r="F23" s="47">
        <f t="shared" ref="F23:G23" si="4">E23-1%</f>
        <v>3.9999999999999994E-2</v>
      </c>
      <c r="G23" s="47">
        <f t="shared" si="4"/>
        <v>2.9999999999999992E-2</v>
      </c>
      <c r="K23" s="36" t="s">
        <v>55</v>
      </c>
      <c r="L23" s="36">
        <v>0.76190000000000002</v>
      </c>
      <c r="M23" s="39"/>
    </row>
    <row r="24" spans="2:13" x14ac:dyDescent="0.25">
      <c r="B24" s="74"/>
      <c r="C24" s="3" t="s">
        <v>27</v>
      </c>
      <c r="D24" s="4">
        <f>D20+D21+D22</f>
        <v>5</v>
      </c>
      <c r="E24" s="4">
        <f>E20+E21+E22</f>
        <v>0</v>
      </c>
      <c r="F24" s="4">
        <f t="shared" ref="F24:G24" si="5">F20+F21+F22</f>
        <v>0</v>
      </c>
      <c r="G24" s="4">
        <f t="shared" si="5"/>
        <v>0</v>
      </c>
      <c r="K24" s="39" t="s">
        <v>54</v>
      </c>
      <c r="L24" s="61">
        <v>0.2</v>
      </c>
      <c r="M24" s="39"/>
    </row>
    <row r="25" spans="2:13" x14ac:dyDescent="0.25">
      <c r="B25" s="74"/>
      <c r="C25" s="3" t="s">
        <v>33</v>
      </c>
      <c r="D25" s="4">
        <f>IF(D24&lt;0,0,D24*$L$15)</f>
        <v>1.25</v>
      </c>
      <c r="E25" s="4">
        <f>IF(E24&lt;0,0,E24*$L$15)</f>
        <v>0</v>
      </c>
      <c r="F25" s="4">
        <f>IF(F24&lt;0,0,F24*$L$15)</f>
        <v>0</v>
      </c>
      <c r="G25" s="4">
        <f>IF(G24&lt;0,0,G24*$L$15)</f>
        <v>0</v>
      </c>
      <c r="K25" s="39" t="s">
        <v>23</v>
      </c>
      <c r="L25" s="61">
        <v>0.2</v>
      </c>
      <c r="M25" s="39"/>
    </row>
    <row r="26" spans="2:13" x14ac:dyDescent="0.25">
      <c r="B26" s="74"/>
      <c r="C26" s="28" t="s">
        <v>20</v>
      </c>
      <c r="D26" s="29">
        <f>D24-D25</f>
        <v>3.75</v>
      </c>
      <c r="E26" s="54">
        <f t="shared" ref="E26:G26" si="6">E24-E25</f>
        <v>0</v>
      </c>
      <c r="F26" s="29">
        <f t="shared" si="6"/>
        <v>0</v>
      </c>
      <c r="G26" s="29">
        <f t="shared" si="6"/>
        <v>0</v>
      </c>
      <c r="K26" s="39" t="s">
        <v>24</v>
      </c>
      <c r="L26" s="61">
        <v>1</v>
      </c>
      <c r="M26" s="39"/>
    </row>
    <row r="27" spans="2:13" ht="15.75" thickBot="1" x14ac:dyDescent="0.3">
      <c r="B27" s="75"/>
      <c r="C27" s="50" t="s">
        <v>1</v>
      </c>
      <c r="D27" s="51">
        <f>D26/D12</f>
        <v>7.4999999999999997E-3</v>
      </c>
      <c r="E27" s="51" t="e">
        <f>E26/E12</f>
        <v>#DIV/0!</v>
      </c>
      <c r="F27" s="51" t="e">
        <f>F26/F12</f>
        <v>#DIV/0!</v>
      </c>
      <c r="G27" s="51" t="e">
        <f>G26/G12</f>
        <v>#DIV/0!</v>
      </c>
      <c r="K27" s="39"/>
      <c r="L27" s="39"/>
      <c r="M27" s="39"/>
    </row>
    <row r="28" spans="2:13" x14ac:dyDescent="0.25">
      <c r="B28" s="73" t="s">
        <v>32</v>
      </c>
      <c r="C28" s="7" t="s">
        <v>35</v>
      </c>
      <c r="D28" s="66"/>
      <c r="E28" s="66"/>
      <c r="F28" s="66"/>
      <c r="G28" s="66"/>
      <c r="K28" s="39"/>
      <c r="L28" s="39"/>
      <c r="M28" s="39"/>
    </row>
    <row r="29" spans="2:13" x14ac:dyDescent="0.25">
      <c r="B29" s="74"/>
      <c r="C29" s="3" t="s">
        <v>37</v>
      </c>
      <c r="D29" s="66"/>
      <c r="E29" s="66"/>
      <c r="F29" s="66"/>
      <c r="G29" s="66"/>
      <c r="K29" s="39"/>
      <c r="L29" s="39"/>
      <c r="M29" s="39"/>
    </row>
    <row r="30" spans="2:13" x14ac:dyDescent="0.25">
      <c r="B30" s="74"/>
      <c r="C30" s="3" t="s">
        <v>36</v>
      </c>
      <c r="D30" s="66"/>
      <c r="E30" s="66"/>
      <c r="F30" s="66"/>
      <c r="G30" s="66"/>
      <c r="K30" s="39"/>
      <c r="L30" s="39"/>
      <c r="M30" s="39"/>
    </row>
    <row r="31" spans="2:13" x14ac:dyDescent="0.25">
      <c r="B31" s="74"/>
      <c r="C31" s="3" t="s">
        <v>38</v>
      </c>
      <c r="D31" s="66"/>
      <c r="E31" s="66"/>
      <c r="F31" s="66"/>
      <c r="G31" s="66"/>
      <c r="K31" s="39"/>
      <c r="L31" s="39"/>
      <c r="M31" s="39"/>
    </row>
    <row r="32" spans="2:13" x14ac:dyDescent="0.25">
      <c r="B32" s="74"/>
      <c r="C32" s="25" t="s">
        <v>41</v>
      </c>
      <c r="D32" s="9">
        <f>AVERAGE($D$20:D20)*15%/8%</f>
        <v>440.625</v>
      </c>
      <c r="E32" s="9">
        <f>AVERAGE($D$20:D20)*15%/8%</f>
        <v>440.625</v>
      </c>
      <c r="F32" s="9">
        <f>AVERAGE($D$20:E20)*15%/8%</f>
        <v>220.3125</v>
      </c>
      <c r="G32" s="9">
        <f>AVERAGE($D$20:F20)*15%/8%</f>
        <v>146.87499999999997</v>
      </c>
      <c r="K32" s="39"/>
      <c r="L32" s="39"/>
      <c r="M32" s="39"/>
    </row>
    <row r="33" spans="2:13" x14ac:dyDescent="0.25">
      <c r="B33" s="74"/>
      <c r="C33" s="20" t="s">
        <v>2</v>
      </c>
      <c r="D33" s="21">
        <f>SUM(D28:D32)</f>
        <v>440.625</v>
      </c>
      <c r="E33" s="21">
        <f t="shared" ref="E33:G33" si="7">SUM(E28:E32)</f>
        <v>440.625</v>
      </c>
      <c r="F33" s="21">
        <f t="shared" si="7"/>
        <v>220.3125</v>
      </c>
      <c r="G33" s="21">
        <f t="shared" si="7"/>
        <v>146.87499999999997</v>
      </c>
      <c r="H33" s="40"/>
      <c r="K33" s="39"/>
      <c r="L33" s="39"/>
      <c r="M33" s="39"/>
    </row>
    <row r="34" spans="2:13" x14ac:dyDescent="0.25">
      <c r="B34" s="74"/>
      <c r="C34" s="52" t="s">
        <v>47</v>
      </c>
      <c r="D34" s="53">
        <f>D33*$L$17</f>
        <v>66.09375</v>
      </c>
      <c r="E34" s="53">
        <f>E33*$L$17</f>
        <v>66.09375</v>
      </c>
      <c r="F34" s="53">
        <f>F33*$L$17</f>
        <v>33.046875</v>
      </c>
      <c r="G34" s="53">
        <f>G33*$L$17</f>
        <v>22.031249999999996</v>
      </c>
      <c r="H34" s="40"/>
      <c r="K34" s="39"/>
      <c r="L34" s="39"/>
      <c r="M34" s="39"/>
    </row>
    <row r="35" spans="2:13" x14ac:dyDescent="0.25">
      <c r="B35" s="74"/>
      <c r="C35" s="52" t="s">
        <v>46</v>
      </c>
      <c r="D35" s="56">
        <f>D12/D33</f>
        <v>1.1347517730496455</v>
      </c>
      <c r="E35" s="56">
        <f t="shared" ref="E35:G35" si="8">E12/E33</f>
        <v>0</v>
      </c>
      <c r="F35" s="56">
        <f t="shared" si="8"/>
        <v>0</v>
      </c>
      <c r="G35" s="56">
        <f t="shared" si="8"/>
        <v>0</v>
      </c>
      <c r="K35" s="39"/>
      <c r="L35" s="39"/>
      <c r="M35" s="39"/>
    </row>
    <row r="36" spans="2:13" x14ac:dyDescent="0.25">
      <c r="B36" s="74"/>
      <c r="C36" s="52" t="s">
        <v>59</v>
      </c>
      <c r="D36" s="63">
        <f>D12-D34</f>
        <v>433.90625</v>
      </c>
      <c r="E36" s="63">
        <f t="shared" ref="E36:G36" si="9">E12-E34</f>
        <v>-66.09375</v>
      </c>
      <c r="F36" s="63">
        <f t="shared" si="9"/>
        <v>-33.046875</v>
      </c>
      <c r="G36" s="63">
        <f t="shared" si="9"/>
        <v>-22.031249999999996</v>
      </c>
      <c r="K36" s="39"/>
      <c r="L36" s="39"/>
    </row>
    <row r="37" spans="2:13" x14ac:dyDescent="0.25">
      <c r="B37" s="74"/>
      <c r="C37" s="11" t="s">
        <v>44</v>
      </c>
      <c r="D37" s="34">
        <f>D12/D13</f>
        <v>0.14705882352941177</v>
      </c>
      <c r="E37" s="34">
        <f t="shared" ref="E37:G37" si="10">E12/E13</f>
        <v>0</v>
      </c>
      <c r="F37" s="34">
        <f t="shared" si="10"/>
        <v>0</v>
      </c>
      <c r="G37" s="34">
        <f t="shared" si="10"/>
        <v>0</v>
      </c>
    </row>
    <row r="38" spans="2:13" x14ac:dyDescent="0.25">
      <c r="B38" s="74"/>
      <c r="C38" s="3" t="s">
        <v>3</v>
      </c>
      <c r="D38" s="4">
        <f>D6+D5</f>
        <v>2700</v>
      </c>
      <c r="E38" s="4">
        <f t="shared" ref="E38:G38" si="11">E6+E5</f>
        <v>2560.0000000000005</v>
      </c>
      <c r="F38" s="4">
        <f t="shared" si="11"/>
        <v>1646.0000000000009</v>
      </c>
      <c r="G38" s="4">
        <f t="shared" si="11"/>
        <v>1060.6000000000013</v>
      </c>
    </row>
    <row r="39" spans="2:13" x14ac:dyDescent="0.25">
      <c r="B39" s="74"/>
      <c r="C39" s="3" t="s">
        <v>39</v>
      </c>
      <c r="D39" s="4">
        <f>D10*3%</f>
        <v>78</v>
      </c>
      <c r="E39" s="4">
        <f t="shared" ref="E39:G39" si="12">E10*3%</f>
        <v>85.800000000000011</v>
      </c>
      <c r="F39" s="4">
        <f t="shared" si="12"/>
        <v>94.380000000000024</v>
      </c>
      <c r="G39" s="4">
        <f t="shared" si="12"/>
        <v>103.81800000000004</v>
      </c>
    </row>
    <row r="40" spans="2:13" ht="15.75" thickBot="1" x14ac:dyDescent="0.3">
      <c r="B40" s="75"/>
      <c r="C40" s="5" t="s">
        <v>45</v>
      </c>
      <c r="D40" s="57">
        <f>D38/D39</f>
        <v>34.615384615384613</v>
      </c>
      <c r="E40" s="58">
        <f>E38/E39</f>
        <v>29.836829836829839</v>
      </c>
      <c r="F40" s="58">
        <f>F38/F39</f>
        <v>17.440135621953807</v>
      </c>
      <c r="G40" s="58">
        <f>G38/G39</f>
        <v>10.215954844054027</v>
      </c>
    </row>
    <row r="41" spans="2:13" x14ac:dyDescent="0.25">
      <c r="B41" s="22"/>
      <c r="C41" s="22"/>
    </row>
    <row r="42" spans="2:13" x14ac:dyDescent="0.25">
      <c r="B42" s="22"/>
      <c r="C42" s="22"/>
    </row>
    <row r="43" spans="2:13" x14ac:dyDescent="0.25">
      <c r="B43" s="22"/>
    </row>
    <row r="44" spans="2:13" x14ac:dyDescent="0.25">
      <c r="C44" s="41"/>
      <c r="D44" s="42"/>
      <c r="E44" s="43"/>
      <c r="F44" s="43"/>
      <c r="G44" s="43"/>
    </row>
    <row r="45" spans="2:13" x14ac:dyDescent="0.25">
      <c r="C45" s="44"/>
      <c r="D45" s="42"/>
      <c r="E45" s="43"/>
      <c r="F45" s="43"/>
      <c r="G45" s="43"/>
    </row>
    <row r="46" spans="2:13" x14ac:dyDescent="0.25">
      <c r="D46" s="42"/>
      <c r="E46" s="43"/>
      <c r="F46" s="43"/>
      <c r="G46" s="43"/>
    </row>
    <row r="47" spans="2:13" x14ac:dyDescent="0.25">
      <c r="D47" s="42"/>
      <c r="E47" s="43"/>
      <c r="F47" s="43"/>
      <c r="G47" s="43"/>
    </row>
    <row r="48" spans="2:13" x14ac:dyDescent="0.25">
      <c r="D48" s="42"/>
      <c r="E48" s="43"/>
      <c r="F48" s="43"/>
      <c r="G48" s="43"/>
    </row>
    <row r="49" spans="3:7" x14ac:dyDescent="0.25">
      <c r="D49" s="42"/>
      <c r="E49" s="43"/>
      <c r="F49" s="43"/>
      <c r="G49" s="43"/>
    </row>
    <row r="50" spans="3:7" x14ac:dyDescent="0.25">
      <c r="D50" s="42"/>
      <c r="E50" s="43"/>
      <c r="F50" s="43"/>
      <c r="G50" s="43"/>
    </row>
    <row r="51" spans="3:7" x14ac:dyDescent="0.25">
      <c r="E51" s="43"/>
      <c r="F51" s="43"/>
      <c r="G51" s="43"/>
    </row>
    <row r="52" spans="3:7" x14ac:dyDescent="0.25">
      <c r="D52" s="42"/>
      <c r="F52" s="43"/>
      <c r="G52" s="43"/>
    </row>
    <row r="53" spans="3:7" x14ac:dyDescent="0.25">
      <c r="D53" s="42"/>
      <c r="E53" s="43"/>
      <c r="F53" s="43"/>
      <c r="G53" s="43"/>
    </row>
    <row r="54" spans="3:7" x14ac:dyDescent="0.25">
      <c r="E54" s="43"/>
      <c r="F54" s="43"/>
      <c r="G54" s="43"/>
    </row>
    <row r="55" spans="3:7" x14ac:dyDescent="0.25">
      <c r="D55" s="42"/>
      <c r="E55" s="43"/>
      <c r="F55" s="43"/>
      <c r="G55" s="43"/>
    </row>
    <row r="56" spans="3:7" x14ac:dyDescent="0.25">
      <c r="D56" s="42"/>
      <c r="E56" s="43"/>
      <c r="F56" s="43"/>
      <c r="G56" s="43"/>
    </row>
    <row r="57" spans="3:7" x14ac:dyDescent="0.25">
      <c r="D57" s="42"/>
      <c r="E57" s="43"/>
      <c r="F57" s="43"/>
      <c r="G57" s="43"/>
    </row>
    <row r="58" spans="3:7" x14ac:dyDescent="0.25">
      <c r="E58" s="43"/>
      <c r="F58" s="43"/>
      <c r="G58" s="43"/>
    </row>
    <row r="59" spans="3:7" x14ac:dyDescent="0.25">
      <c r="C59" s="42"/>
      <c r="D59" s="43"/>
      <c r="E59" s="43"/>
      <c r="F59" s="43"/>
      <c r="G59" s="43"/>
    </row>
    <row r="60" spans="3:7" x14ac:dyDescent="0.25">
      <c r="C60" s="42"/>
      <c r="D60" s="43"/>
      <c r="E60" s="43"/>
      <c r="F60" s="43"/>
      <c r="G60" s="43"/>
    </row>
    <row r="61" spans="3:7" x14ac:dyDescent="0.25">
      <c r="C61" s="42"/>
      <c r="D61" s="45"/>
      <c r="E61" s="45"/>
      <c r="F61" s="45"/>
      <c r="G61" s="45"/>
    </row>
    <row r="63" spans="3:7" x14ac:dyDescent="0.25">
      <c r="C63" s="42"/>
      <c r="D63" s="46"/>
      <c r="E63" s="46"/>
      <c r="F63" s="46"/>
      <c r="G63" s="46"/>
    </row>
  </sheetData>
  <mergeCells count="4">
    <mergeCell ref="B4:B9"/>
    <mergeCell ref="B10:B13"/>
    <mergeCell ref="B14:B27"/>
    <mergeCell ref="B28:B40"/>
  </mergeCells>
  <pageMargins left="0.7" right="0.7" top="0.75" bottom="0.75" header="0.3" footer="0.3"/>
  <ignoredErrors>
    <ignoredError sqref="D9 F9:G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Clauss</dc:creator>
  <cp:lastModifiedBy>CLAUSS</cp:lastModifiedBy>
  <dcterms:created xsi:type="dcterms:W3CDTF">2025-06-03T12:59:09Z</dcterms:created>
  <dcterms:modified xsi:type="dcterms:W3CDTF">2025-10-03T09:23:22Z</dcterms:modified>
</cp:coreProperties>
</file>