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Page" sheetId="3" r:id="rId1"/>
    <sheet name="data1" sheetId="4" r:id="rId2"/>
    <sheet name="data2" sheetId="5" r:id="rId3"/>
  </sheets>
  <definedNames>
    <definedName name="_xlnm.Print_Area" localSheetId="2">data2!$A$3:$J$67</definedName>
  </definedNames>
  <calcPr calcId="145621"/>
</workbook>
</file>

<file path=xl/calcChain.xml><?xml version="1.0" encoding="utf-8"?>
<calcChain xmlns="http://schemas.openxmlformats.org/spreadsheetml/2006/main">
  <c r="H19" i="5" l="1"/>
  <c r="K2" i="4" l="1"/>
  <c r="Y3" i="4"/>
  <c r="F4" i="4"/>
  <c r="H4" i="4"/>
  <c r="I4" i="4"/>
  <c r="J4" i="4"/>
  <c r="K4" i="4"/>
  <c r="L4" i="4"/>
  <c r="M4" i="4"/>
  <c r="O4" i="4"/>
  <c r="P4" i="4"/>
  <c r="R4" i="4"/>
  <c r="S4" i="4"/>
  <c r="T4" i="4"/>
  <c r="U4" i="4"/>
  <c r="V4" i="4"/>
  <c r="W4" i="4"/>
  <c r="A5" i="4"/>
  <c r="F5" i="4"/>
  <c r="H5" i="4"/>
  <c r="I5" i="4"/>
  <c r="J5" i="4"/>
  <c r="K5" i="4"/>
  <c r="L5" i="4"/>
  <c r="M5" i="4"/>
  <c r="O5" i="4"/>
  <c r="P5" i="4"/>
  <c r="R5" i="4"/>
  <c r="S5" i="4"/>
  <c r="T5" i="4"/>
  <c r="U5" i="4"/>
  <c r="V5" i="4"/>
  <c r="W5" i="4"/>
  <c r="A6" i="4"/>
  <c r="F6" i="4"/>
  <c r="H6" i="4"/>
  <c r="I6" i="4"/>
  <c r="J6" i="4"/>
  <c r="K6" i="4"/>
  <c r="L6" i="4"/>
  <c r="M6" i="4"/>
  <c r="O6" i="4"/>
  <c r="P6" i="4"/>
  <c r="R6" i="4"/>
  <c r="S6" i="4"/>
  <c r="T6" i="4"/>
  <c r="U6" i="4"/>
  <c r="V6" i="4"/>
  <c r="W6" i="4"/>
  <c r="A7" i="4"/>
  <c r="F7" i="4"/>
  <c r="H7" i="4"/>
  <c r="I7" i="4"/>
  <c r="J7" i="4"/>
  <c r="K7" i="4"/>
  <c r="L7" i="4"/>
  <c r="M7" i="4"/>
  <c r="O7" i="4"/>
  <c r="P7" i="4"/>
  <c r="R7" i="4"/>
  <c r="S7" i="4"/>
  <c r="T7" i="4"/>
  <c r="U7" i="4"/>
  <c r="V7" i="4"/>
  <c r="W7" i="4"/>
  <c r="A8" i="4"/>
  <c r="F8" i="4"/>
  <c r="H8" i="4"/>
  <c r="I8" i="4"/>
  <c r="J8" i="4"/>
  <c r="K8" i="4"/>
  <c r="L8" i="4"/>
  <c r="M8" i="4"/>
  <c r="O8" i="4"/>
  <c r="P8" i="4"/>
  <c r="R8" i="4"/>
  <c r="S8" i="4"/>
  <c r="T8" i="4"/>
  <c r="U8" i="4"/>
  <c r="V8" i="4"/>
  <c r="W8" i="4"/>
  <c r="A9" i="4"/>
  <c r="F9" i="4"/>
  <c r="H9" i="4"/>
  <c r="I9" i="4"/>
  <c r="J9" i="4"/>
  <c r="K9" i="4"/>
  <c r="L9" i="4"/>
  <c r="M9" i="4"/>
  <c r="O9" i="4"/>
  <c r="P9" i="4"/>
  <c r="R9" i="4"/>
  <c r="S9" i="4"/>
  <c r="T9" i="4"/>
  <c r="U9" i="4"/>
  <c r="V9" i="4"/>
  <c r="W9" i="4"/>
  <c r="A10" i="4"/>
  <c r="F10" i="4"/>
  <c r="H10" i="4"/>
  <c r="I10" i="4"/>
  <c r="J10" i="4"/>
  <c r="K10" i="4"/>
  <c r="L10" i="4"/>
  <c r="M10" i="4"/>
  <c r="O10" i="4"/>
  <c r="P10" i="4"/>
  <c r="R10" i="4"/>
  <c r="S10" i="4"/>
  <c r="T10" i="4"/>
  <c r="U10" i="4"/>
  <c r="V10" i="4"/>
  <c r="W10" i="4"/>
  <c r="A11" i="4"/>
  <c r="F11" i="4"/>
  <c r="H11" i="4"/>
  <c r="I11" i="4"/>
  <c r="J11" i="4"/>
  <c r="K11" i="4"/>
  <c r="L11" i="4"/>
  <c r="M11" i="4"/>
  <c r="O11" i="4"/>
  <c r="P11" i="4"/>
  <c r="R11" i="4"/>
  <c r="S11" i="4"/>
  <c r="T11" i="4"/>
  <c r="U11" i="4"/>
  <c r="V11" i="4"/>
  <c r="W11" i="4"/>
  <c r="A12" i="4"/>
  <c r="F12" i="4"/>
  <c r="H12" i="4"/>
  <c r="I12" i="4"/>
  <c r="J12" i="4"/>
  <c r="K12" i="4"/>
  <c r="L12" i="4"/>
  <c r="M12" i="4"/>
  <c r="O12" i="4"/>
  <c r="P12" i="4"/>
  <c r="R12" i="4"/>
  <c r="S12" i="4"/>
  <c r="T12" i="4"/>
  <c r="U12" i="4"/>
  <c r="V12" i="4"/>
  <c r="W12" i="4"/>
  <c r="A13" i="4"/>
  <c r="F13" i="4"/>
  <c r="H13" i="4"/>
  <c r="I13" i="4"/>
  <c r="J13" i="4"/>
  <c r="K13" i="4"/>
  <c r="L13" i="4"/>
  <c r="M13" i="4"/>
  <c r="O13" i="4"/>
  <c r="P13" i="4"/>
  <c r="R13" i="4"/>
  <c r="S13" i="4"/>
  <c r="T13" i="4"/>
  <c r="U13" i="4"/>
  <c r="V13" i="4"/>
  <c r="W13" i="4"/>
  <c r="A14" i="4"/>
  <c r="F14" i="4"/>
  <c r="H14" i="4"/>
  <c r="I14" i="4"/>
  <c r="J14" i="4"/>
  <c r="K14" i="4"/>
  <c r="L14" i="4"/>
  <c r="M14" i="4"/>
  <c r="O14" i="4"/>
  <c r="P14" i="4"/>
  <c r="R14" i="4"/>
  <c r="S14" i="4"/>
  <c r="T14" i="4"/>
  <c r="U14" i="4"/>
  <c r="V14" i="4"/>
  <c r="W14" i="4"/>
  <c r="A15" i="4"/>
  <c r="F15" i="4"/>
  <c r="H15" i="4"/>
  <c r="I15" i="4"/>
  <c r="J15" i="4"/>
  <c r="K15" i="4"/>
  <c r="L15" i="4"/>
  <c r="M15" i="4"/>
  <c r="O15" i="4"/>
  <c r="P15" i="4"/>
  <c r="R15" i="4"/>
  <c r="S15" i="4"/>
  <c r="T15" i="4"/>
  <c r="U15" i="4"/>
  <c r="V15" i="4"/>
  <c r="W15" i="4"/>
  <c r="A16" i="4"/>
  <c r="F16" i="4"/>
  <c r="H16" i="4"/>
  <c r="I16" i="4"/>
  <c r="J16" i="4"/>
  <c r="K16" i="4"/>
  <c r="L16" i="4"/>
  <c r="M16" i="4"/>
  <c r="O16" i="4"/>
  <c r="P16" i="4"/>
  <c r="R16" i="4"/>
  <c r="S16" i="4"/>
  <c r="T16" i="4"/>
  <c r="U16" i="4"/>
  <c r="V16" i="4"/>
  <c r="W16" i="4"/>
  <c r="A17" i="4"/>
  <c r="F17" i="4"/>
  <c r="H17" i="4"/>
  <c r="I17" i="4"/>
  <c r="J17" i="4"/>
  <c r="K17" i="4"/>
  <c r="L17" i="4"/>
  <c r="M17" i="4"/>
  <c r="O17" i="4"/>
  <c r="P17" i="4"/>
  <c r="R17" i="4"/>
  <c r="S17" i="4"/>
  <c r="T17" i="4"/>
  <c r="U17" i="4"/>
  <c r="V17" i="4"/>
  <c r="W17" i="4"/>
  <c r="A18" i="4"/>
  <c r="F18" i="4"/>
  <c r="H18" i="4"/>
  <c r="I18" i="4"/>
  <c r="J18" i="4"/>
  <c r="K18" i="4"/>
  <c r="L18" i="4"/>
  <c r="M18" i="4"/>
  <c r="O18" i="4"/>
  <c r="P18" i="4"/>
  <c r="R18" i="4"/>
  <c r="S18" i="4"/>
  <c r="T18" i="4"/>
  <c r="U18" i="4"/>
  <c r="V18" i="4"/>
  <c r="W18" i="4"/>
  <c r="A19" i="4"/>
  <c r="F19" i="4"/>
  <c r="H19" i="4"/>
  <c r="I19" i="4"/>
  <c r="J19" i="4"/>
  <c r="K19" i="4"/>
  <c r="L19" i="4"/>
  <c r="M19" i="4"/>
  <c r="O19" i="4"/>
  <c r="P19" i="4"/>
  <c r="R19" i="4"/>
  <c r="S19" i="4"/>
  <c r="T19" i="4"/>
  <c r="U19" i="4"/>
  <c r="V19" i="4"/>
  <c r="W19" i="4"/>
  <c r="A20" i="4"/>
  <c r="F20" i="4"/>
  <c r="H20" i="4"/>
  <c r="I20" i="4"/>
  <c r="J20" i="4"/>
  <c r="K20" i="4"/>
  <c r="L20" i="4"/>
  <c r="M20" i="4"/>
  <c r="O20" i="4"/>
  <c r="P20" i="4"/>
  <c r="R20" i="4"/>
  <c r="S20" i="4"/>
  <c r="T20" i="4"/>
  <c r="U20" i="4"/>
  <c r="V20" i="4"/>
  <c r="W20" i="4"/>
  <c r="A21" i="4"/>
  <c r="F21" i="4"/>
  <c r="H21" i="4"/>
  <c r="I21" i="4"/>
  <c r="J21" i="4"/>
  <c r="K21" i="4"/>
  <c r="L21" i="4"/>
  <c r="M21" i="4"/>
  <c r="O21" i="4"/>
  <c r="P21" i="4"/>
  <c r="R21" i="4"/>
  <c r="S21" i="4"/>
  <c r="T21" i="4"/>
  <c r="U21" i="4"/>
  <c r="V21" i="4"/>
  <c r="W21" i="4"/>
  <c r="A22" i="4"/>
  <c r="F22" i="4"/>
  <c r="H22" i="4"/>
  <c r="I22" i="4"/>
  <c r="J22" i="4"/>
  <c r="K22" i="4"/>
  <c r="L22" i="4"/>
  <c r="M22" i="4"/>
  <c r="O22" i="4"/>
  <c r="P22" i="4"/>
  <c r="R22" i="4"/>
  <c r="S22" i="4"/>
  <c r="T22" i="4"/>
  <c r="U22" i="4"/>
  <c r="V22" i="4"/>
  <c r="W22" i="4"/>
  <c r="A23" i="4"/>
  <c r="F23" i="4"/>
  <c r="H23" i="4"/>
  <c r="I23" i="4"/>
  <c r="J23" i="4"/>
  <c r="K23" i="4"/>
  <c r="L23" i="4"/>
  <c r="M23" i="4"/>
  <c r="O23" i="4"/>
  <c r="P23" i="4"/>
  <c r="R23" i="4"/>
  <c r="S23" i="4"/>
  <c r="T23" i="4"/>
  <c r="U23" i="4"/>
  <c r="V23" i="4"/>
  <c r="W23" i="4"/>
  <c r="A24" i="4"/>
  <c r="F24" i="4"/>
  <c r="H24" i="4"/>
  <c r="I24" i="4"/>
  <c r="J24" i="4"/>
  <c r="K24" i="4"/>
  <c r="L24" i="4"/>
  <c r="M24" i="4"/>
  <c r="O24" i="4"/>
  <c r="P24" i="4"/>
  <c r="R24" i="4"/>
  <c r="S24" i="4"/>
  <c r="T24" i="4"/>
  <c r="U24" i="4"/>
  <c r="V24" i="4"/>
  <c r="W24" i="4"/>
  <c r="A25" i="4"/>
  <c r="F25" i="4"/>
  <c r="H25" i="4"/>
  <c r="I25" i="4"/>
  <c r="J25" i="4"/>
  <c r="K25" i="4"/>
  <c r="L25" i="4"/>
  <c r="M25" i="4"/>
  <c r="O25" i="4"/>
  <c r="P25" i="4"/>
  <c r="R25" i="4"/>
  <c r="S25" i="4"/>
  <c r="T25" i="4"/>
  <c r="U25" i="4"/>
  <c r="V25" i="4"/>
  <c r="W25" i="4"/>
  <c r="A26" i="4"/>
  <c r="F26" i="4"/>
  <c r="H26" i="4"/>
  <c r="I26" i="4"/>
  <c r="J26" i="4"/>
  <c r="K26" i="4"/>
  <c r="L26" i="4"/>
  <c r="M26" i="4"/>
  <c r="O26" i="4"/>
  <c r="P26" i="4"/>
  <c r="R26" i="4"/>
  <c r="S26" i="4"/>
  <c r="T26" i="4"/>
  <c r="U26" i="4"/>
  <c r="V26" i="4"/>
  <c r="W26" i="4"/>
  <c r="A27" i="4"/>
  <c r="F27" i="4"/>
  <c r="H27" i="4"/>
  <c r="I27" i="4"/>
  <c r="J27" i="4"/>
  <c r="K27" i="4"/>
  <c r="L27" i="4"/>
  <c r="M27" i="4"/>
  <c r="O27" i="4"/>
  <c r="P27" i="4"/>
  <c r="R27" i="4"/>
  <c r="S27" i="4"/>
  <c r="T27" i="4"/>
  <c r="U27" i="4"/>
  <c r="V27" i="4"/>
  <c r="W27" i="4"/>
  <c r="A28" i="4"/>
  <c r="F28" i="4"/>
  <c r="H28" i="4"/>
  <c r="I28" i="4"/>
  <c r="J28" i="4"/>
  <c r="K28" i="4"/>
  <c r="L28" i="4"/>
  <c r="M28" i="4"/>
  <c r="O28" i="4"/>
  <c r="P28" i="4"/>
  <c r="R28" i="4"/>
  <c r="S28" i="4"/>
  <c r="T28" i="4"/>
  <c r="U28" i="4"/>
  <c r="V28" i="4"/>
  <c r="W28" i="4"/>
  <c r="A29" i="4"/>
  <c r="F29" i="4"/>
  <c r="H29" i="4"/>
  <c r="I29" i="4"/>
  <c r="J29" i="4"/>
  <c r="K29" i="4"/>
  <c r="L29" i="4"/>
  <c r="M29" i="4"/>
  <c r="O29" i="4"/>
  <c r="P29" i="4"/>
  <c r="R29" i="4"/>
  <c r="S29" i="4"/>
  <c r="T29" i="4"/>
  <c r="U29" i="4"/>
  <c r="V29" i="4"/>
  <c r="W29" i="4"/>
  <c r="A30" i="4"/>
  <c r="F30" i="4"/>
  <c r="H30" i="4"/>
  <c r="I30" i="4"/>
  <c r="J30" i="4"/>
  <c r="K30" i="4"/>
  <c r="L30" i="4"/>
  <c r="M30" i="4"/>
  <c r="O30" i="4"/>
  <c r="P30" i="4"/>
  <c r="R30" i="4"/>
  <c r="S30" i="4"/>
  <c r="T30" i="4"/>
  <c r="U30" i="4"/>
  <c r="V30" i="4"/>
  <c r="W30" i="4"/>
  <c r="A31" i="4"/>
  <c r="F31" i="4"/>
  <c r="H31" i="4"/>
  <c r="I31" i="4"/>
  <c r="J31" i="4"/>
  <c r="K31" i="4"/>
  <c r="L31" i="4"/>
  <c r="M31" i="4"/>
  <c r="O31" i="4"/>
  <c r="P31" i="4"/>
  <c r="R31" i="4"/>
  <c r="S31" i="4"/>
  <c r="T31" i="4"/>
  <c r="U31" i="4"/>
  <c r="V31" i="4"/>
  <c r="W31" i="4"/>
  <c r="A32" i="4"/>
  <c r="F32" i="4"/>
  <c r="H32" i="4"/>
  <c r="I32" i="4"/>
  <c r="J32" i="4"/>
  <c r="K32" i="4"/>
  <c r="L32" i="4"/>
  <c r="M32" i="4"/>
  <c r="O32" i="4"/>
  <c r="P32" i="4"/>
  <c r="R32" i="4"/>
  <c r="S32" i="4"/>
  <c r="T32" i="4"/>
  <c r="U32" i="4"/>
  <c r="V32" i="4"/>
  <c r="W32" i="4"/>
  <c r="A33" i="4"/>
  <c r="F33" i="4"/>
  <c r="H33" i="4"/>
  <c r="I33" i="4"/>
  <c r="J33" i="4"/>
  <c r="K33" i="4"/>
  <c r="L33" i="4"/>
  <c r="M33" i="4"/>
  <c r="O33" i="4"/>
  <c r="P33" i="4"/>
  <c r="R33" i="4"/>
  <c r="S33" i="4"/>
  <c r="T33" i="4"/>
  <c r="U33" i="4"/>
  <c r="V33" i="4"/>
  <c r="W33" i="4"/>
  <c r="A34" i="4"/>
  <c r="F34" i="4"/>
  <c r="H34" i="4"/>
  <c r="I34" i="4"/>
  <c r="J34" i="4"/>
  <c r="K34" i="4"/>
  <c r="L34" i="4"/>
  <c r="M34" i="4"/>
  <c r="O34" i="4"/>
  <c r="P34" i="4"/>
  <c r="R34" i="4"/>
  <c r="S34" i="4"/>
  <c r="T34" i="4"/>
  <c r="U34" i="4"/>
  <c r="V34" i="4"/>
  <c r="W34" i="4"/>
  <c r="A35" i="4"/>
  <c r="F35" i="4"/>
  <c r="H35" i="4"/>
  <c r="I35" i="4"/>
  <c r="J35" i="4"/>
  <c r="K35" i="4"/>
  <c r="L35" i="4"/>
  <c r="M35" i="4"/>
  <c r="O35" i="4"/>
  <c r="P35" i="4"/>
  <c r="R35" i="4"/>
  <c r="S35" i="4"/>
  <c r="T35" i="4"/>
  <c r="U35" i="4"/>
  <c r="V35" i="4"/>
  <c r="W35" i="4"/>
  <c r="A36" i="4"/>
  <c r="F36" i="4"/>
  <c r="H36" i="4"/>
  <c r="I36" i="4"/>
  <c r="J36" i="4"/>
  <c r="K36" i="4"/>
  <c r="L36" i="4"/>
  <c r="M36" i="4"/>
  <c r="O36" i="4"/>
  <c r="P36" i="4"/>
  <c r="R36" i="4"/>
  <c r="S36" i="4"/>
  <c r="T36" i="4"/>
  <c r="U36" i="4"/>
  <c r="V36" i="4"/>
  <c r="W36" i="4"/>
  <c r="A37" i="4"/>
  <c r="F37" i="4"/>
  <c r="H37" i="4"/>
  <c r="I37" i="4"/>
  <c r="J37" i="4"/>
  <c r="K37" i="4"/>
  <c r="L37" i="4"/>
  <c r="M37" i="4"/>
  <c r="O37" i="4"/>
  <c r="P37" i="4"/>
  <c r="R37" i="4"/>
  <c r="S37" i="4"/>
  <c r="T37" i="4"/>
  <c r="U37" i="4"/>
  <c r="V37" i="4"/>
  <c r="W37" i="4"/>
  <c r="A38" i="4"/>
  <c r="F38" i="4"/>
  <c r="H38" i="4"/>
  <c r="I38" i="4"/>
  <c r="J38" i="4"/>
  <c r="K38" i="4"/>
  <c r="L38" i="4"/>
  <c r="M38" i="4"/>
  <c r="O38" i="4"/>
  <c r="P38" i="4"/>
  <c r="R38" i="4"/>
  <c r="S38" i="4"/>
  <c r="T38" i="4"/>
  <c r="U38" i="4"/>
  <c r="V38" i="4"/>
  <c r="W38" i="4"/>
  <c r="A39" i="4"/>
  <c r="F39" i="4"/>
  <c r="H39" i="4"/>
  <c r="I39" i="4"/>
  <c r="J39" i="4"/>
  <c r="K39" i="4"/>
  <c r="L39" i="4"/>
  <c r="M39" i="4"/>
  <c r="O39" i="4"/>
  <c r="P39" i="4"/>
  <c r="R39" i="4"/>
  <c r="S39" i="4"/>
  <c r="T39" i="4"/>
  <c r="U39" i="4"/>
  <c r="V39" i="4"/>
  <c r="W39" i="4"/>
  <c r="A40" i="4"/>
  <c r="F40" i="4"/>
  <c r="G40" i="4"/>
  <c r="X2" i="4" s="1"/>
  <c r="H40" i="4"/>
  <c r="I40" i="4"/>
  <c r="J40" i="4"/>
  <c r="K40" i="4"/>
  <c r="L40" i="4"/>
  <c r="M40" i="4"/>
  <c r="O40" i="4"/>
  <c r="P40" i="4"/>
  <c r="Q40" i="4"/>
  <c r="R40" i="4"/>
  <c r="S40" i="4"/>
  <c r="T40" i="4"/>
  <c r="U40" i="4"/>
  <c r="V40" i="4"/>
  <c r="W40" i="4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F41" i="4"/>
  <c r="G41" i="4"/>
  <c r="H41" i="4"/>
  <c r="I41" i="4"/>
  <c r="J41" i="4"/>
  <c r="K41" i="4"/>
  <c r="L41" i="4"/>
  <c r="M41" i="4"/>
  <c r="O41" i="4"/>
  <c r="P41" i="4"/>
  <c r="Q41" i="4"/>
  <c r="R41" i="4"/>
  <c r="S41" i="4"/>
  <c r="T41" i="4"/>
  <c r="U41" i="4"/>
  <c r="V41" i="4"/>
  <c r="W41" i="4"/>
  <c r="F42" i="4"/>
  <c r="G42" i="4"/>
  <c r="H42" i="4"/>
  <c r="I42" i="4"/>
  <c r="J42" i="4"/>
  <c r="K42" i="4"/>
  <c r="L42" i="4"/>
  <c r="M42" i="4"/>
  <c r="O42" i="4"/>
  <c r="P42" i="4"/>
  <c r="Q42" i="4"/>
  <c r="R42" i="4"/>
  <c r="S42" i="4"/>
  <c r="T42" i="4"/>
  <c r="U42" i="4"/>
  <c r="V42" i="4"/>
  <c r="W42" i="4"/>
  <c r="F43" i="4"/>
  <c r="G43" i="4"/>
  <c r="H43" i="4"/>
  <c r="I43" i="4"/>
  <c r="J43" i="4"/>
  <c r="K43" i="4"/>
  <c r="L43" i="4"/>
  <c r="M43" i="4"/>
  <c r="O43" i="4"/>
  <c r="P43" i="4"/>
  <c r="Q43" i="4"/>
  <c r="R43" i="4"/>
  <c r="S43" i="4"/>
  <c r="T43" i="4"/>
  <c r="U43" i="4"/>
  <c r="V43" i="4"/>
  <c r="W43" i="4"/>
  <c r="F44" i="4"/>
  <c r="G44" i="4"/>
  <c r="H44" i="4"/>
  <c r="I44" i="4"/>
  <c r="J44" i="4"/>
  <c r="K44" i="4"/>
  <c r="L44" i="4"/>
  <c r="M44" i="4"/>
  <c r="O44" i="4"/>
  <c r="P44" i="4"/>
  <c r="Q44" i="4"/>
  <c r="R44" i="4"/>
  <c r="S44" i="4"/>
  <c r="T44" i="4"/>
  <c r="U44" i="4"/>
  <c r="V44" i="4"/>
  <c r="W44" i="4"/>
  <c r="F45" i="4"/>
  <c r="G45" i="4"/>
  <c r="H45" i="4"/>
  <c r="I45" i="4"/>
  <c r="J45" i="4"/>
  <c r="K45" i="4"/>
  <c r="L45" i="4"/>
  <c r="M45" i="4"/>
  <c r="O45" i="4"/>
  <c r="P45" i="4"/>
  <c r="Q45" i="4"/>
  <c r="R45" i="4"/>
  <c r="S45" i="4"/>
  <c r="T45" i="4"/>
  <c r="U45" i="4"/>
  <c r="V45" i="4"/>
  <c r="W45" i="4"/>
  <c r="F46" i="4"/>
  <c r="G46" i="4"/>
  <c r="H46" i="4"/>
  <c r="I46" i="4"/>
  <c r="J46" i="4"/>
  <c r="K46" i="4"/>
  <c r="L46" i="4"/>
  <c r="M46" i="4"/>
  <c r="O46" i="4"/>
  <c r="P46" i="4"/>
  <c r="Q46" i="4"/>
  <c r="R46" i="4"/>
  <c r="S46" i="4"/>
  <c r="T46" i="4"/>
  <c r="U46" i="4"/>
  <c r="V46" i="4"/>
  <c r="W46" i="4"/>
  <c r="F47" i="4"/>
  <c r="G47" i="4"/>
  <c r="H47" i="4"/>
  <c r="I47" i="4"/>
  <c r="J47" i="4"/>
  <c r="K47" i="4"/>
  <c r="L47" i="4"/>
  <c r="M47" i="4"/>
  <c r="O47" i="4"/>
  <c r="P47" i="4"/>
  <c r="Q47" i="4"/>
  <c r="R47" i="4"/>
  <c r="S47" i="4"/>
  <c r="T47" i="4"/>
  <c r="U47" i="4"/>
  <c r="V47" i="4"/>
  <c r="W47" i="4"/>
  <c r="F48" i="4"/>
  <c r="G48" i="4"/>
  <c r="H48" i="4"/>
  <c r="I48" i="4"/>
  <c r="J48" i="4"/>
  <c r="K48" i="4"/>
  <c r="L48" i="4"/>
  <c r="M48" i="4"/>
  <c r="O48" i="4"/>
  <c r="P48" i="4"/>
  <c r="Q48" i="4"/>
  <c r="R48" i="4"/>
  <c r="S48" i="4"/>
  <c r="T48" i="4"/>
  <c r="U48" i="4"/>
  <c r="V48" i="4"/>
  <c r="W48" i="4"/>
  <c r="F49" i="4"/>
  <c r="G49" i="4"/>
  <c r="H49" i="4"/>
  <c r="I49" i="4"/>
  <c r="J49" i="4"/>
  <c r="K49" i="4"/>
  <c r="L49" i="4"/>
  <c r="M49" i="4"/>
  <c r="O49" i="4"/>
  <c r="P49" i="4"/>
  <c r="Q49" i="4"/>
  <c r="R49" i="4"/>
  <c r="S49" i="4"/>
  <c r="T49" i="4"/>
  <c r="U49" i="4"/>
  <c r="V49" i="4"/>
  <c r="W49" i="4"/>
  <c r="F50" i="4"/>
  <c r="G50" i="4"/>
  <c r="H50" i="4"/>
  <c r="I50" i="4"/>
  <c r="J50" i="4"/>
  <c r="K50" i="4"/>
  <c r="L50" i="4"/>
  <c r="M50" i="4"/>
  <c r="O50" i="4"/>
  <c r="P50" i="4"/>
  <c r="Q50" i="4"/>
  <c r="R50" i="4"/>
  <c r="S50" i="4"/>
  <c r="T50" i="4"/>
  <c r="U50" i="4"/>
  <c r="V50" i="4"/>
  <c r="W50" i="4"/>
  <c r="F51" i="4"/>
  <c r="G51" i="4"/>
  <c r="H51" i="4"/>
  <c r="I51" i="4"/>
  <c r="J51" i="4"/>
  <c r="K51" i="4"/>
  <c r="L51" i="4"/>
  <c r="M51" i="4"/>
  <c r="O51" i="4"/>
  <c r="P51" i="4"/>
  <c r="Q51" i="4"/>
  <c r="R51" i="4"/>
  <c r="S51" i="4"/>
  <c r="T51" i="4"/>
  <c r="U51" i="4"/>
  <c r="V51" i="4"/>
  <c r="W51" i="4"/>
  <c r="F52" i="4"/>
  <c r="I1" i="4" s="1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A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A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A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A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A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A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A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A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A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A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A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A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A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A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A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A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A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A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A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A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A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A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A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A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A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A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A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A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A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A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A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A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A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A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A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A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A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A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A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A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A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A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A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A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A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A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A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A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A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A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A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A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A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A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A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A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Y2" i="4" l="1"/>
  <c r="X4" i="4"/>
  <c r="Y4" i="4" s="1"/>
  <c r="I2" i="4"/>
  <c r="J1" i="4" s="1"/>
</calcChain>
</file>

<file path=xl/sharedStrings.xml><?xml version="1.0" encoding="utf-8"?>
<sst xmlns="http://schemas.openxmlformats.org/spreadsheetml/2006/main" count="130" uniqueCount="122">
  <si>
    <t>Production d'acier brut</t>
  </si>
  <si>
    <t>Année</t>
  </si>
  <si>
    <t>Janvier à Octobre</t>
  </si>
  <si>
    <t>Variation</t>
  </si>
  <si>
    <t>Octobre</t>
  </si>
  <si>
    <t>( en Kt par mois )</t>
  </si>
  <si>
    <t>2015/2014</t>
  </si>
  <si>
    <t>Union européenne à 28</t>
  </si>
  <si>
    <t>-0,7%</t>
  </si>
  <si>
    <t>-3,8%</t>
  </si>
  <si>
    <t>  dont Union européenne à 15</t>
  </si>
  <si>
    <t>-2,1%</t>
  </si>
  <si>
    <t>-4,6%</t>
  </si>
  <si>
    <t>    dont France</t>
  </si>
  <si>
    <t>-6,0%</t>
  </si>
  <si>
    <t>-20,9%</t>
  </si>
  <si>
    <t>      filière "fonte"</t>
  </si>
  <si>
    <t>-6,5%</t>
  </si>
  <si>
    <t>-23,6%</t>
  </si>
  <si>
    <t>      filière "électrique"</t>
  </si>
  <si>
    <t>-5,3%</t>
  </si>
  <si>
    <t>-16,6%</t>
  </si>
  <si>
    <t>Autres pays du monde</t>
  </si>
  <si>
    <t>-2,7%</t>
  </si>
  <si>
    <t>-3,0%</t>
  </si>
  <si>
    <t>   Dont :</t>
  </si>
  <si>
    <t>     Brésil</t>
  </si>
  <si>
    <t>-1,3%</t>
  </si>
  <si>
    <t>-2,3%</t>
  </si>
  <si>
    <t>     Russie</t>
  </si>
  <si>
    <t>-0,2%</t>
  </si>
  <si>
    <t>-2,4%</t>
  </si>
  <si>
    <t>     Inde</t>
  </si>
  <si>
    <t>+3,3%</t>
  </si>
  <si>
    <t>+4,9%</t>
  </si>
  <si>
    <t>     Chine</t>
  </si>
  <si>
    <t>-2,2%</t>
  </si>
  <si>
    <t>-3,1%</t>
  </si>
  <si>
    <t>     Corée du sud</t>
  </si>
  <si>
    <t>-3,6%</t>
  </si>
  <si>
    <t>-5,6%</t>
  </si>
  <si>
    <t>     Japon</t>
  </si>
  <si>
    <t>-4,9%</t>
  </si>
  <si>
    <t>     U.S.A.</t>
  </si>
  <si>
    <t>-6,1%</t>
  </si>
  <si>
    <t>-8,8%</t>
  </si>
  <si>
    <t>Total "Monde"</t>
  </si>
  <si>
    <t>-2,5%</t>
  </si>
  <si>
    <t>Total "Monde" hors Chine</t>
  </si>
  <si>
    <t>-2,8%</t>
  </si>
  <si>
    <t>Jan-12</t>
  </si>
  <si>
    <t>Jan-11</t>
  </si>
  <si>
    <t>Jan-10</t>
  </si>
  <si>
    <t>Jan-09</t>
  </si>
  <si>
    <t>Jan-08</t>
  </si>
  <si>
    <t>Jan-07</t>
  </si>
  <si>
    <t>Jan-06</t>
  </si>
  <si>
    <t>Jan-05</t>
  </si>
  <si>
    <t>jan-04</t>
  </si>
  <si>
    <t>Jan-03</t>
  </si>
  <si>
    <t>Jan-02</t>
  </si>
  <si>
    <t>Jan-01</t>
  </si>
  <si>
    <t>Jan-00</t>
  </si>
  <si>
    <t>Jan-99</t>
  </si>
  <si>
    <t>Monde</t>
  </si>
  <si>
    <t>UE27</t>
  </si>
  <si>
    <t>France</t>
  </si>
  <si>
    <t>Acier brut CVS</t>
  </si>
  <si>
    <t>Other EU</t>
  </si>
  <si>
    <t>Autre UE</t>
  </si>
  <si>
    <t>Romania</t>
  </si>
  <si>
    <t>Roumanie</t>
  </si>
  <si>
    <t>Slovakia</t>
  </si>
  <si>
    <t>Slovaquie</t>
  </si>
  <si>
    <t>aut pays</t>
  </si>
  <si>
    <t>Rest of world (UE excl.)</t>
  </si>
  <si>
    <t>Poland</t>
  </si>
  <si>
    <t>Pologne</t>
  </si>
  <si>
    <t>Czech Republic</t>
  </si>
  <si>
    <t>République Tchèque</t>
  </si>
  <si>
    <t>x</t>
  </si>
  <si>
    <t>World</t>
  </si>
  <si>
    <t>Greece</t>
  </si>
  <si>
    <t>Grèce</t>
  </si>
  <si>
    <t>United Kingdom</t>
  </si>
  <si>
    <t>Royaume-Uni</t>
  </si>
  <si>
    <t>Sweden</t>
  </si>
  <si>
    <t>Suède</t>
  </si>
  <si>
    <t>Oceania</t>
  </si>
  <si>
    <t>Oceanie</t>
  </si>
  <si>
    <t>Spain</t>
  </si>
  <si>
    <t>Espagne</t>
  </si>
  <si>
    <t>Middle East</t>
  </si>
  <si>
    <t>Moyen-Orient</t>
  </si>
  <si>
    <t>Netherlands</t>
  </si>
  <si>
    <t>Pays-Bas</t>
  </si>
  <si>
    <t xml:space="preserve">Asia </t>
  </si>
  <si>
    <t>Asie</t>
  </si>
  <si>
    <t>Luxemburg</t>
  </si>
  <si>
    <t>Luxembourg</t>
  </si>
  <si>
    <t xml:space="preserve">South America </t>
  </si>
  <si>
    <t>Amérique du sud</t>
  </si>
  <si>
    <t>Italia</t>
  </si>
  <si>
    <t>ltalie</t>
  </si>
  <si>
    <t>North America</t>
  </si>
  <si>
    <t>Amérique du nord</t>
  </si>
  <si>
    <t>Germany</t>
  </si>
  <si>
    <t>Allemagne</t>
  </si>
  <si>
    <t>Africa</t>
  </si>
  <si>
    <t>Afrique</t>
  </si>
  <si>
    <t>C.I.S</t>
  </si>
  <si>
    <t>C.E.I</t>
  </si>
  <si>
    <t>Finland</t>
  </si>
  <si>
    <t>Finlande</t>
  </si>
  <si>
    <t xml:space="preserve">European Union 28 </t>
  </si>
  <si>
    <t>Union Européenne à 28</t>
  </si>
  <si>
    <t>Belgium</t>
  </si>
  <si>
    <t>Belgique</t>
  </si>
  <si>
    <t>Other western Europe</t>
  </si>
  <si>
    <t>Autres Europe de l'Ouest</t>
  </si>
  <si>
    <t>Austria</t>
  </si>
  <si>
    <t>Autriche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</si>
</sst>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E2F1"/>
        <bgColor indexed="64"/>
      </patternFill>
    </fill>
    <fill>
      <patternFill patternType="solid">
        <fgColor rgb="FFF1F3F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/>
      <top style="medium">
        <color rgb="FFC6C6C6"/>
      </top>
      <bottom style="medium">
        <color rgb="FFC6C6C6"/>
      </bottom>
      <diagonal/>
    </border>
    <border>
      <left/>
      <right/>
      <top style="medium">
        <color rgb="FFC6C6C6"/>
      </top>
      <bottom style="medium">
        <color rgb="FFC6C6C6"/>
      </bottom>
      <diagonal/>
    </border>
    <border>
      <left style="double">
        <color rgb="FFC6C6C6"/>
      </left>
      <right style="medium">
        <color rgb="FFC6C6C6"/>
      </right>
      <top style="double">
        <color rgb="FFC6C6C6"/>
      </top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 style="double">
        <color rgb="FFC6C6C6"/>
      </top>
      <bottom style="medium">
        <color rgb="FFC6C6C6"/>
      </bottom>
      <diagonal/>
    </border>
    <border>
      <left style="medium">
        <color rgb="FFC6C6C6"/>
      </left>
      <right/>
      <top style="double">
        <color rgb="FFC6C6C6"/>
      </top>
      <bottom style="medium">
        <color rgb="FFC6C6C6"/>
      </bottom>
      <diagonal/>
    </border>
    <border>
      <left/>
      <right style="medium">
        <color rgb="FFC6C6C6"/>
      </right>
      <top style="double">
        <color rgb="FFC6C6C6"/>
      </top>
      <bottom style="medium">
        <color rgb="FFC6C6C6"/>
      </bottom>
      <diagonal/>
    </border>
    <border>
      <left style="medium">
        <color rgb="FFC6C6C6"/>
      </left>
      <right style="double">
        <color rgb="FFC6C6C6"/>
      </right>
      <top style="double">
        <color rgb="FFC6C6C6"/>
      </top>
      <bottom style="medium">
        <color rgb="FFC6C6C6"/>
      </bottom>
      <diagonal/>
    </border>
    <border>
      <left style="double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 style="double">
        <color rgb="FFC6C6C6"/>
      </right>
      <top style="medium">
        <color rgb="FFC6C6C6"/>
      </top>
      <bottom style="medium">
        <color rgb="FFC6C6C6"/>
      </bottom>
      <diagonal/>
    </border>
    <border>
      <left style="double">
        <color rgb="FFC6C6C6"/>
      </left>
      <right/>
      <top style="medium">
        <color rgb="FFC6C6C6"/>
      </top>
      <bottom style="medium">
        <color rgb="FFC6C6C6"/>
      </bottom>
      <diagonal/>
    </border>
    <border>
      <left/>
      <right style="double">
        <color rgb="FFC6C6C6"/>
      </right>
      <top style="medium">
        <color rgb="FFC6C6C6"/>
      </top>
      <bottom style="medium">
        <color rgb="FFC6C6C6"/>
      </bottom>
      <diagonal/>
    </border>
    <border>
      <left style="double">
        <color rgb="FFC6C6C6"/>
      </left>
      <right style="medium">
        <color rgb="FFC6C6C6"/>
      </right>
      <top style="medium">
        <color rgb="FFC6C6C6"/>
      </top>
      <bottom style="double">
        <color rgb="FFC6C6C6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double">
        <color rgb="FFC6C6C6"/>
      </bottom>
      <diagonal/>
    </border>
    <border>
      <left style="medium">
        <color rgb="FFC6C6C6"/>
      </left>
      <right style="double">
        <color rgb="FFC6C6C6"/>
      </right>
      <top style="medium">
        <color rgb="FFC6C6C6"/>
      </top>
      <bottom style="double">
        <color rgb="FFC6C6C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1" fillId="40" borderId="0" applyNumberFormat="0" applyBorder="0" applyAlignment="0" applyProtection="0"/>
    <xf numFmtId="0" fontId="32" fillId="53" borderId="25" applyNumberFormat="0" applyAlignment="0" applyProtection="0"/>
    <xf numFmtId="0" fontId="33" fillId="54" borderId="31" applyNumberFormat="0" applyAlignment="0" applyProtection="0"/>
    <xf numFmtId="0" fontId="34" fillId="0" borderId="0" applyNumberFormat="0" applyFill="0" applyBorder="0" applyAlignment="0" applyProtection="0"/>
    <xf numFmtId="0" fontId="35" fillId="41" borderId="0" applyNumberFormat="0" applyBorder="0" applyAlignment="0" applyProtection="0"/>
    <xf numFmtId="0" fontId="36" fillId="0" borderId="32" applyNumberFormat="0" applyFill="0" applyAlignment="0" applyProtection="0"/>
    <xf numFmtId="0" fontId="37" fillId="0" borderId="33" applyNumberFormat="0" applyFill="0" applyAlignment="0" applyProtection="0"/>
    <xf numFmtId="0" fontId="38" fillId="0" borderId="34" applyNumberFormat="0" applyFill="0" applyAlignment="0" applyProtection="0"/>
    <xf numFmtId="0" fontId="38" fillId="0" borderId="0" applyNumberFormat="0" applyFill="0" applyBorder="0" applyAlignment="0" applyProtection="0"/>
    <xf numFmtId="0" fontId="39" fillId="44" borderId="25" applyNumberFormat="0" applyAlignment="0" applyProtection="0"/>
    <xf numFmtId="0" fontId="40" fillId="0" borderId="35" applyNumberFormat="0" applyFill="0" applyAlignment="0" applyProtection="0"/>
    <xf numFmtId="0" fontId="41" fillId="55" borderId="0" applyNumberFormat="0" applyBorder="0" applyAlignment="0" applyProtection="0"/>
    <xf numFmtId="0" fontId="23" fillId="56" borderId="36" applyNumberFormat="0" applyFont="0" applyAlignment="0" applyProtection="0"/>
    <xf numFmtId="0" fontId="42" fillId="53" borderId="37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75">
    <xf numFmtId="0" fontId="0" fillId="0" borderId="0" xfId="0"/>
    <xf numFmtId="0" fontId="19" fillId="34" borderId="10" xfId="0" applyFont="1" applyFill="1" applyBorder="1" applyAlignment="1">
      <alignment horizontal="center" wrapText="1"/>
    </xf>
    <xf numFmtId="3" fontId="19" fillId="34" borderId="10" xfId="0" applyNumberFormat="1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20" fillId="33" borderId="10" xfId="0" applyFont="1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 wrapText="1"/>
    </xf>
    <xf numFmtId="3" fontId="20" fillId="33" borderId="10" xfId="0" applyNumberFormat="1" applyFont="1" applyFill="1" applyBorder="1" applyAlignment="1">
      <alignment horizontal="right" wrapText="1"/>
    </xf>
    <xf numFmtId="3" fontId="20" fillId="34" borderId="10" xfId="0" applyNumberFormat="1" applyFont="1" applyFill="1" applyBorder="1" applyAlignment="1">
      <alignment horizontal="right" wrapText="1"/>
    </xf>
    <xf numFmtId="0" fontId="19" fillId="33" borderId="13" xfId="0" applyFont="1" applyFill="1" applyBorder="1" applyAlignment="1">
      <alignment horizontal="center" wrapText="1"/>
    </xf>
    <xf numFmtId="0" fontId="19" fillId="33" borderId="14" xfId="0" applyFont="1" applyFill="1" applyBorder="1" applyAlignment="1">
      <alignment horizontal="center" wrapText="1"/>
    </xf>
    <xf numFmtId="0" fontId="19" fillId="33" borderId="17" xfId="0" applyFont="1" applyFill="1" applyBorder="1" applyAlignment="1">
      <alignment horizontal="center" wrapText="1"/>
    </xf>
    <xf numFmtId="0" fontId="19" fillId="34" borderId="18" xfId="0" applyFont="1" applyFill="1" applyBorder="1" applyAlignment="1">
      <alignment horizontal="center" wrapText="1"/>
    </xf>
    <xf numFmtId="0" fontId="19" fillId="34" borderId="19" xfId="0" applyFont="1" applyFill="1" applyBorder="1" applyAlignment="1">
      <alignment horizontal="center" wrapText="1"/>
    </xf>
    <xf numFmtId="0" fontId="19" fillId="34" borderId="18" xfId="0" applyFont="1" applyFill="1" applyBorder="1" applyAlignment="1">
      <alignment horizontal="left" wrapText="1"/>
    </xf>
    <xf numFmtId="0" fontId="19" fillId="34" borderId="19" xfId="0" applyFont="1" applyFill="1" applyBorder="1" applyAlignment="1">
      <alignment horizontal="right" wrapText="1"/>
    </xf>
    <xf numFmtId="0" fontId="20" fillId="33" borderId="18" xfId="0" applyFont="1" applyFill="1" applyBorder="1" applyAlignment="1">
      <alignment horizontal="left" wrapText="1"/>
    </xf>
    <xf numFmtId="0" fontId="20" fillId="33" borderId="19" xfId="0" applyFont="1" applyFill="1" applyBorder="1" applyAlignment="1">
      <alignment horizontal="right" wrapText="1"/>
    </xf>
    <xf numFmtId="0" fontId="20" fillId="34" borderId="18" xfId="0" applyFont="1" applyFill="1" applyBorder="1" applyAlignment="1">
      <alignment horizontal="left" wrapText="1"/>
    </xf>
    <xf numFmtId="0" fontId="20" fillId="34" borderId="19" xfId="0" applyFont="1" applyFill="1" applyBorder="1" applyAlignment="1">
      <alignment horizontal="right" wrapText="1"/>
    </xf>
    <xf numFmtId="0" fontId="20" fillId="34" borderId="22" xfId="0" applyFont="1" applyFill="1" applyBorder="1" applyAlignment="1">
      <alignment horizontal="left" wrapText="1"/>
    </xf>
    <xf numFmtId="3" fontId="20" fillId="34" borderId="23" xfId="0" applyNumberFormat="1" applyFont="1" applyFill="1" applyBorder="1" applyAlignment="1">
      <alignment horizontal="right" wrapText="1"/>
    </xf>
    <xf numFmtId="0" fontId="20" fillId="34" borderId="23" xfId="0" applyFont="1" applyFill="1" applyBorder="1" applyAlignment="1">
      <alignment horizontal="right" wrapText="1"/>
    </xf>
    <xf numFmtId="0" fontId="20" fillId="34" borderId="24" xfId="0" applyFont="1" applyFill="1" applyBorder="1" applyAlignment="1">
      <alignment horizontal="right" wrapText="1"/>
    </xf>
    <xf numFmtId="0" fontId="21" fillId="0" borderId="0" xfId="44"/>
    <xf numFmtId="0" fontId="21" fillId="0" borderId="0" xfId="44" applyBorder="1"/>
    <xf numFmtId="0" fontId="21" fillId="0" borderId="0" xfId="44" applyAlignment="1">
      <alignment vertical="center"/>
    </xf>
    <xf numFmtId="17" fontId="23" fillId="0" borderId="0" xfId="44" applyNumberFormat="1" applyFont="1"/>
    <xf numFmtId="0" fontId="23" fillId="0" borderId="0" xfId="44" applyFont="1"/>
    <xf numFmtId="49" fontId="23" fillId="0" borderId="0" xfId="44" applyNumberFormat="1" applyFont="1"/>
    <xf numFmtId="1" fontId="23" fillId="0" borderId="0" xfId="44" applyNumberFormat="1" applyFont="1"/>
    <xf numFmtId="17" fontId="23" fillId="35" borderId="0" xfId="44" applyNumberFormat="1" applyFont="1" applyFill="1"/>
    <xf numFmtId="17" fontId="23" fillId="36" borderId="0" xfId="44" applyNumberFormat="1" applyFont="1" applyFill="1"/>
    <xf numFmtId="1" fontId="23" fillId="37" borderId="25" xfId="44" applyNumberFormat="1" applyFont="1" applyFill="1" applyBorder="1" applyAlignment="1">
      <alignment horizontal="right" wrapText="1"/>
    </xf>
    <xf numFmtId="1" fontId="23" fillId="37" borderId="26" xfId="44" applyNumberFormat="1" applyFont="1" applyFill="1" applyBorder="1" applyAlignment="1">
      <alignment horizontal="right" wrapText="1"/>
    </xf>
    <xf numFmtId="1" fontId="23" fillId="37" borderId="27" xfId="44" applyNumberFormat="1" applyFont="1" applyFill="1" applyBorder="1" applyAlignment="1">
      <alignment horizontal="right" wrapText="1"/>
    </xf>
    <xf numFmtId="1" fontId="23" fillId="37" borderId="28" xfId="44" applyNumberFormat="1" applyFont="1" applyFill="1" applyBorder="1" applyAlignment="1">
      <alignment horizontal="right" wrapText="1"/>
    </xf>
    <xf numFmtId="1" fontId="23" fillId="37" borderId="29" xfId="44" applyNumberFormat="1" applyFont="1" applyFill="1" applyBorder="1" applyAlignment="1">
      <alignment horizontal="right" wrapText="1"/>
    </xf>
    <xf numFmtId="1" fontId="23" fillId="37" borderId="30" xfId="44" applyNumberFormat="1" applyFont="1" applyFill="1" applyBorder="1" applyAlignment="1">
      <alignment horizontal="right" wrapText="1"/>
    </xf>
    <xf numFmtId="1" fontId="23" fillId="37" borderId="0" xfId="44" applyNumberFormat="1" applyFont="1" applyFill="1" applyBorder="1" applyAlignment="1">
      <alignment horizontal="right" wrapText="1"/>
    </xf>
    <xf numFmtId="17" fontId="23" fillId="0" borderId="0" xfId="44" applyNumberFormat="1" applyFont="1" applyAlignment="1">
      <alignment horizontal="right"/>
    </xf>
    <xf numFmtId="0" fontId="22" fillId="0" borderId="0" xfId="44" applyFont="1" applyBorder="1" applyAlignment="1">
      <alignment vertical="center"/>
    </xf>
    <xf numFmtId="164" fontId="23" fillId="0" borderId="0" xfId="44" applyNumberFormat="1" applyFont="1" applyFill="1"/>
    <xf numFmtId="3" fontId="24" fillId="0" borderId="0" xfId="44" applyNumberFormat="1" applyFont="1" applyFill="1"/>
    <xf numFmtId="0" fontId="25" fillId="0" borderId="0" xfId="44" applyFont="1" applyFill="1"/>
    <xf numFmtId="165" fontId="23" fillId="0" borderId="0" xfId="44" applyNumberFormat="1" applyFont="1" applyFill="1"/>
    <xf numFmtId="0" fontId="23" fillId="0" borderId="0" xfId="44" applyFont="1" applyFill="1"/>
    <xf numFmtId="3" fontId="25" fillId="0" borderId="0" xfId="44" applyNumberFormat="1" applyFont="1" applyFill="1"/>
    <xf numFmtId="3" fontId="23" fillId="0" borderId="0" xfId="44" applyNumberFormat="1" applyFont="1" applyFill="1"/>
    <xf numFmtId="3" fontId="25" fillId="0" borderId="0" xfId="44" applyNumberFormat="1" applyFont="1"/>
    <xf numFmtId="0" fontId="25" fillId="0" borderId="0" xfId="44" applyFont="1"/>
    <xf numFmtId="3" fontId="23" fillId="0" borderId="0" xfId="44" applyNumberFormat="1" applyFont="1" applyFill="1" applyBorder="1"/>
    <xf numFmtId="3" fontId="23" fillId="0" borderId="0" xfId="44" applyNumberFormat="1" applyFont="1"/>
    <xf numFmtId="164" fontId="23" fillId="0" borderId="0" xfId="44" applyNumberFormat="1" applyFont="1"/>
    <xf numFmtId="3" fontId="24" fillId="38" borderId="0" xfId="44" applyNumberFormat="1" applyFont="1" applyFill="1"/>
    <xf numFmtId="165" fontId="23" fillId="0" borderId="0" xfId="44" applyNumberFormat="1" applyFont="1"/>
    <xf numFmtId="3" fontId="25" fillId="38" borderId="0" xfId="44" applyNumberFormat="1" applyFont="1" applyFill="1"/>
    <xf numFmtId="3" fontId="23" fillId="38" borderId="0" xfId="44" applyNumberFormat="1" applyFont="1" applyFill="1"/>
    <xf numFmtId="1" fontId="26" fillId="38" borderId="0" xfId="44" applyNumberFormat="1" applyFont="1" applyFill="1"/>
    <xf numFmtId="0" fontId="23" fillId="38" borderId="0" xfId="44" applyFont="1" applyFill="1"/>
    <xf numFmtId="0" fontId="24" fillId="38" borderId="0" xfId="44" applyFont="1" applyFill="1"/>
    <xf numFmtId="2" fontId="27" fillId="0" borderId="0" xfId="44" applyNumberFormat="1" applyFont="1"/>
    <xf numFmtId="0" fontId="28" fillId="0" borderId="0" xfId="44" applyFont="1"/>
    <xf numFmtId="165" fontId="25" fillId="0" borderId="0" xfId="44" applyNumberFormat="1" applyFont="1"/>
    <xf numFmtId="165" fontId="25" fillId="0" borderId="0" xfId="44" applyNumberFormat="1" applyFont="1" applyAlignment="1">
      <alignment horizontal="right"/>
    </xf>
    <xf numFmtId="3" fontId="23" fillId="38" borderId="0" xfId="44" applyNumberFormat="1" applyFont="1" applyFill="1" applyBorder="1"/>
    <xf numFmtId="0" fontId="21" fillId="0" borderId="0" xfId="44" applyBorder="1" applyAlignment="1">
      <alignment horizontal="center"/>
    </xf>
    <xf numFmtId="0" fontId="22" fillId="0" borderId="0" xfId="44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wrapText="1"/>
    </xf>
    <xf numFmtId="0" fontId="19" fillId="33" borderId="16" xfId="0" applyFont="1" applyFill="1" applyBorder="1" applyAlignment="1">
      <alignment horizontal="center" wrapText="1"/>
    </xf>
    <xf numFmtId="0" fontId="20" fillId="33" borderId="20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left" wrapText="1"/>
    </xf>
    <xf numFmtId="0" fontId="20" fillId="33" borderId="21" xfId="0" applyFont="1" applyFill="1" applyBorder="1" applyAlignment="1">
      <alignment horizontal="left" wrapText="1"/>
    </xf>
    <xf numFmtId="0" fontId="20" fillId="34" borderId="11" xfId="0" applyFont="1" applyFill="1" applyBorder="1" applyAlignment="1">
      <alignment horizontal="left" wrapText="1"/>
    </xf>
    <xf numFmtId="0" fontId="20" fillId="34" borderId="12" xfId="0" applyFont="1" applyFill="1" applyBorder="1" applyAlignment="1">
      <alignment horizontal="left" wrapText="1"/>
    </xf>
    <xf numFmtId="0" fontId="20" fillId="34" borderId="21" xfId="0" applyFont="1" applyFill="1" applyBorder="1" applyAlignment="1">
      <alignment horizontal="left" wrapText="1"/>
    </xf>
  </cellXfs>
  <cellStyles count="7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20% - Accent1" xfId="45"/>
    <cellStyle name="20% - Accent2" xfId="46"/>
    <cellStyle name="20% - Accent3" xfId="47"/>
    <cellStyle name="20% - Accent4" xfId="48"/>
    <cellStyle name="20% - Accent5" xfId="49"/>
    <cellStyle name="20% - Accent6" xfId="50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40% - Accent1" xfId="51"/>
    <cellStyle name="40% - Accent2" xfId="52"/>
    <cellStyle name="40% - Accent3" xfId="53"/>
    <cellStyle name="40% - Accent4" xfId="54"/>
    <cellStyle name="40% - Accent5" xfId="55"/>
    <cellStyle name="40% - Accent6" xfId="56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60% - Accent1" xfId="57"/>
    <cellStyle name="60% - Accent2" xfId="58"/>
    <cellStyle name="60% - Accent3" xfId="59"/>
    <cellStyle name="60% - Accent4" xfId="60"/>
    <cellStyle name="60% - Accent5" xfId="61"/>
    <cellStyle name="60% - Accent6" xfId="62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ad" xfId="63"/>
    <cellStyle name="Calcul" xfId="11" builtinId="22" customBuiltin="1"/>
    <cellStyle name="Calculation" xfId="64"/>
    <cellStyle name="Cellule liée" xfId="12" builtinId="24" customBuiltin="1"/>
    <cellStyle name="Check Cell" xfId="65"/>
    <cellStyle name="Commentaire" xfId="15" builtinId="10" customBuiltin="1"/>
    <cellStyle name="Entrée" xfId="9" builtinId="20" customBuiltin="1"/>
    <cellStyle name="Explanatory Text" xfId="66"/>
    <cellStyle name="Good" xfId="67"/>
    <cellStyle name="Heading 1" xfId="68"/>
    <cellStyle name="Heading 2" xfId="69"/>
    <cellStyle name="Heading 3" xfId="70"/>
    <cellStyle name="Heading 4" xfId="71"/>
    <cellStyle name="Input" xfId="72"/>
    <cellStyle name="Insatisfaisant" xfId="7" builtinId="27" customBuiltin="1"/>
    <cellStyle name="Lien hypertexte" xfId="42" builtinId="8" customBuiltin="1"/>
    <cellStyle name="Lien hypertexte visité" xfId="43" builtinId="9" customBuiltin="1"/>
    <cellStyle name="Linked Cell" xfId="73"/>
    <cellStyle name="Neutral" xfId="74"/>
    <cellStyle name="Neutre" xfId="8" builtinId="28" customBuiltin="1"/>
    <cellStyle name="Normal" xfId="0" builtinId="0"/>
    <cellStyle name="Normal 2" xfId="44"/>
    <cellStyle name="Note" xfId="75"/>
    <cellStyle name="Output" xfId="76"/>
    <cellStyle name="Satisfaisant" xfId="6" builtinId="26" customBuiltin="1"/>
    <cellStyle name="Sortie" xfId="10" builtinId="21" customBuiltin="1"/>
    <cellStyle name="Texte explicatif" xfId="16" builtinId="53" customBuiltin="1"/>
    <cellStyle name="Title" xfId="77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France</a:t>
            </a:r>
          </a:p>
        </c:rich>
      </c:tx>
      <c:layout>
        <c:manualLayout>
          <c:xMode val="edge"/>
          <c:yMode val="edge"/>
          <c:x val="0.40265568069814062"/>
          <c:y val="6.7836171641335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8818786892145"/>
          <c:y val="0.17554375470508046"/>
          <c:w val="0.81244692514701489"/>
          <c:h val="0.69272538607092715"/>
        </c:manualLayout>
      </c:layout>
      <c:lineChart>
        <c:grouping val="standard"/>
        <c:varyColors val="0"/>
        <c:ser>
          <c:idx val="1"/>
          <c:order val="0"/>
          <c:tx>
            <c:v>France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spPr/>
          </c:dPt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data1!$F$76:$F$241</c:f>
              <c:numCache>
                <c:formatCode>General</c:formatCode>
                <c:ptCount val="166"/>
                <c:pt idx="0">
                  <c:v>3.1721765997471811</c:v>
                </c:pt>
                <c:pt idx="1">
                  <c:v>3.220024360551478</c:v>
                </c:pt>
                <c:pt idx="2">
                  <c:v>3.2188189906911067</c:v>
                </c:pt>
                <c:pt idx="3">
                  <c:v>3.2135416624566324</c:v>
                </c:pt>
                <c:pt idx="4">
                  <c:v>3.223820307608217</c:v>
                </c:pt>
                <c:pt idx="5">
                  <c:v>3.2237917730629424</c:v>
                </c:pt>
                <c:pt idx="6">
                  <c:v>3.2341780166454681</c:v>
                </c:pt>
                <c:pt idx="7">
                  <c:v>3.2533113458064089</c:v>
                </c:pt>
                <c:pt idx="8">
                  <c:v>3.2476394429016811</c:v>
                </c:pt>
                <c:pt idx="9">
                  <c:v>3.2349372021395313</c:v>
                </c:pt>
                <c:pt idx="10">
                  <c:v>3.2463803893453766</c:v>
                </c:pt>
                <c:pt idx="11">
                  <c:v>3.2374934696687281</c:v>
                </c:pt>
                <c:pt idx="12">
                  <c:v>3.211787762900892</c:v>
                </c:pt>
                <c:pt idx="13">
                  <c:v>3.218207165833002</c:v>
                </c:pt>
                <c:pt idx="14">
                  <c:v>3.2410207259291726</c:v>
                </c:pt>
                <c:pt idx="15">
                  <c:v>3.2335443467139413</c:v>
                </c:pt>
                <c:pt idx="16">
                  <c:v>3.2213385883713213</c:v>
                </c:pt>
                <c:pt idx="17">
                  <c:v>3.2256452129754534</c:v>
                </c:pt>
                <c:pt idx="18">
                  <c:v>3.1101450884259001</c:v>
                </c:pt>
                <c:pt idx="19">
                  <c:v>3.2042990921909076</c:v>
                </c:pt>
                <c:pt idx="20">
                  <c:v>3.1960821837002844</c:v>
                </c:pt>
                <c:pt idx="21">
                  <c:v>3.2653391354388934</c:v>
                </c:pt>
                <c:pt idx="22">
                  <c:v>3.2290543878111846</c:v>
                </c:pt>
                <c:pt idx="23">
                  <c:v>3.2304233738926404</c:v>
                </c:pt>
                <c:pt idx="24">
                  <c:v>3.2455348754868969</c:v>
                </c:pt>
                <c:pt idx="25">
                  <c:v>3.2417182718399209</c:v>
                </c:pt>
                <c:pt idx="26">
                  <c:v>3.2259653977535359</c:v>
                </c:pt>
                <c:pt idx="27">
                  <c:v>3.2324751526281972</c:v>
                </c:pt>
                <c:pt idx="28">
                  <c:v>3.2427252440361318</c:v>
                </c:pt>
                <c:pt idx="29">
                  <c:v>3.2347146452438285</c:v>
                </c:pt>
                <c:pt idx="30">
                  <c:v>3.2444181508094259</c:v>
                </c:pt>
                <c:pt idx="31">
                  <c:v>3.2047871976316737</c:v>
                </c:pt>
                <c:pt idx="32">
                  <c:v>3.2522703459883213</c:v>
                </c:pt>
                <c:pt idx="33">
                  <c:v>3.2292849866565509</c:v>
                </c:pt>
                <c:pt idx="34">
                  <c:v>3.2356041893398375</c:v>
                </c:pt>
                <c:pt idx="35">
                  <c:v>3.2689451885380896</c:v>
                </c:pt>
                <c:pt idx="36">
                  <c:v>3.254937003695892</c:v>
                </c:pt>
                <c:pt idx="37">
                  <c:v>3.2212263942053689</c:v>
                </c:pt>
                <c:pt idx="38">
                  <c:v>3.1902504354714458</c:v>
                </c:pt>
                <c:pt idx="39">
                  <c:v>3.2074512412172513</c:v>
                </c:pt>
                <c:pt idx="40">
                  <c:v>3.1952380252391901</c:v>
                </c:pt>
                <c:pt idx="41">
                  <c:v>3.1836256769529387</c:v>
                </c:pt>
                <c:pt idx="42">
                  <c:v>3.1813061017821509</c:v>
                </c:pt>
                <c:pt idx="43">
                  <c:v>3.2030873064724479</c:v>
                </c:pt>
                <c:pt idx="44">
                  <c:v>3.197691220273525</c:v>
                </c:pt>
                <c:pt idx="45">
                  <c:v>3.2313115437310165</c:v>
                </c:pt>
                <c:pt idx="46">
                  <c:v>3.2157591382985804</c:v>
                </c:pt>
                <c:pt idx="47">
                  <c:v>3.2379506984867903</c:v>
                </c:pt>
                <c:pt idx="48">
                  <c:v>3.2322665944204805</c:v>
                </c:pt>
                <c:pt idx="49">
                  <c:v>3.229290109684896</c:v>
                </c:pt>
                <c:pt idx="50">
                  <c:v>3.2287390379092038</c:v>
                </c:pt>
                <c:pt idx="51">
                  <c:v>3.2301831540404562</c:v>
                </c:pt>
                <c:pt idx="52">
                  <c:v>3.2358086279489178</c:v>
                </c:pt>
                <c:pt idx="53">
                  <c:v>3.2288698205361581</c:v>
                </c:pt>
                <c:pt idx="54">
                  <c:v>3.2134194651657371</c:v>
                </c:pt>
                <c:pt idx="55">
                  <c:v>3.1910819589132391</c:v>
                </c:pt>
                <c:pt idx="56">
                  <c:v>3.2060293891381346</c:v>
                </c:pt>
                <c:pt idx="57">
                  <c:v>3.1954180654942261</c:v>
                </c:pt>
                <c:pt idx="58">
                  <c:v>3.2094667569191686</c:v>
                </c:pt>
                <c:pt idx="59">
                  <c:v>3.2179968982793303</c:v>
                </c:pt>
                <c:pt idx="60">
                  <c:v>3.2297176694948111</c:v>
                </c:pt>
                <c:pt idx="61">
                  <c:v>3.2281615851166801</c:v>
                </c:pt>
                <c:pt idx="62">
                  <c:v>3.2471136417708641</c:v>
                </c:pt>
                <c:pt idx="63">
                  <c:v>3.240102244110203</c:v>
                </c:pt>
                <c:pt idx="64">
                  <c:v>3.2356799185646921</c:v>
                </c:pt>
                <c:pt idx="65">
                  <c:v>3.1771525351224517</c:v>
                </c:pt>
                <c:pt idx="66">
                  <c:v>3.2322640504094564</c:v>
                </c:pt>
                <c:pt idx="67">
                  <c:v>3.2017274994597504</c:v>
                </c:pt>
                <c:pt idx="68">
                  <c:v>3.1865184317727304</c:v>
                </c:pt>
                <c:pt idx="69">
                  <c:v>3.1323621658132339</c:v>
                </c:pt>
                <c:pt idx="70">
                  <c:v>3.1654876765769808</c:v>
                </c:pt>
                <c:pt idx="71">
                  <c:v>3.1651730758000003</c:v>
                </c:pt>
                <c:pt idx="72">
                  <c:v>3.2031743634236833</c:v>
                </c:pt>
                <c:pt idx="73">
                  <c:v>3.2126749130529486</c:v>
                </c:pt>
                <c:pt idx="74">
                  <c:v>3.1879435290625269</c:v>
                </c:pt>
                <c:pt idx="75">
                  <c:v>3.196455304382146</c:v>
                </c:pt>
                <c:pt idx="76">
                  <c:v>3.2010746980665683</c:v>
                </c:pt>
                <c:pt idx="77">
                  <c:v>3.2213333706806635</c:v>
                </c:pt>
                <c:pt idx="78">
                  <c:v>3.2274573375335751</c:v>
                </c:pt>
                <c:pt idx="79">
                  <c:v>3.219511177164744</c:v>
                </c:pt>
                <c:pt idx="80">
                  <c:v>3.1822576845411126</c:v>
                </c:pt>
                <c:pt idx="81">
                  <c:v>3.1915571996185417</c:v>
                </c:pt>
                <c:pt idx="82">
                  <c:v>3.0159085646533721</c:v>
                </c:pt>
                <c:pt idx="83">
                  <c:v>2.9084260366106158</c:v>
                </c:pt>
                <c:pt idx="84">
                  <c:v>2.9413225678860893</c:v>
                </c:pt>
                <c:pt idx="85">
                  <c:v>3.030352755548563</c:v>
                </c:pt>
                <c:pt idx="86">
                  <c:v>2.9651452343672973</c:v>
                </c:pt>
                <c:pt idx="87">
                  <c:v>2.8670194090185022</c:v>
                </c:pt>
                <c:pt idx="88">
                  <c:v>2.953493913021719</c:v>
                </c:pt>
                <c:pt idx="89">
                  <c:v>2.9930215789948633</c:v>
                </c:pt>
                <c:pt idx="90">
                  <c:v>3.0194320261802838</c:v>
                </c:pt>
                <c:pt idx="91">
                  <c:v>3.0686496038958349</c:v>
                </c:pt>
                <c:pt idx="92">
                  <c:v>3.1047669908225259</c:v>
                </c:pt>
                <c:pt idx="93">
                  <c:v>3.1058506743851435</c:v>
                </c:pt>
                <c:pt idx="94">
                  <c:v>3.1127624717531157</c:v>
                </c:pt>
                <c:pt idx="95">
                  <c:v>3.1020493256621462</c:v>
                </c:pt>
                <c:pt idx="96">
                  <c:v>3.0762871854969243</c:v>
                </c:pt>
                <c:pt idx="97">
                  <c:v>3.0781667081681539</c:v>
                </c:pt>
                <c:pt idx="98">
                  <c:v>3.1333887953664803</c:v>
                </c:pt>
                <c:pt idx="99">
                  <c:v>3.1243737864846297</c:v>
                </c:pt>
                <c:pt idx="100">
                  <c:v>3.1564976628809247</c:v>
                </c:pt>
                <c:pt idx="101">
                  <c:v>3.1262743078869835</c:v>
                </c:pt>
                <c:pt idx="102">
                  <c:v>3.0827243494496579</c:v>
                </c:pt>
                <c:pt idx="103">
                  <c:v>3.0771607028472738</c:v>
                </c:pt>
                <c:pt idx="104">
                  <c:v>3.1023033291600868</c:v>
                </c:pt>
                <c:pt idx="105">
                  <c:v>3.1102630249428862</c:v>
                </c:pt>
                <c:pt idx="106">
                  <c:v>3.1049068629688859</c:v>
                </c:pt>
                <c:pt idx="107">
                  <c:v>3.1188696046625672</c:v>
                </c:pt>
                <c:pt idx="108">
                  <c:v>3.0991382975759656</c:v>
                </c:pt>
                <c:pt idx="109">
                  <c:v>3.0985122063803416</c:v>
                </c:pt>
                <c:pt idx="110">
                  <c:v>3.1131073665204956</c:v>
                </c:pt>
                <c:pt idx="111">
                  <c:v>3.1230607011370903</c:v>
                </c:pt>
                <c:pt idx="112">
                  <c:v>3.1149944083625529</c:v>
                </c:pt>
                <c:pt idx="113">
                  <c:v>3.1051728368908345</c:v>
                </c:pt>
                <c:pt idx="114">
                  <c:v>3.1393689629653254</c:v>
                </c:pt>
                <c:pt idx="115">
                  <c:v>3.137148310857842</c:v>
                </c:pt>
                <c:pt idx="116">
                  <c:v>3.1217600396365111</c:v>
                </c:pt>
                <c:pt idx="117">
                  <c:v>3.1279919266695884</c:v>
                </c:pt>
                <c:pt idx="118">
                  <c:v>3.1267319229258175</c:v>
                </c:pt>
                <c:pt idx="119">
                  <c:v>3.1159997047010521</c:v>
                </c:pt>
                <c:pt idx="120">
                  <c:v>3.1469431235226404</c:v>
                </c:pt>
                <c:pt idx="121">
                  <c:v>3.1378539586577574</c:v>
                </c:pt>
                <c:pt idx="122">
                  <c:v>3.1297575440820431</c:v>
                </c:pt>
                <c:pt idx="123">
                  <c:v>3.1139667367647479</c:v>
                </c:pt>
                <c:pt idx="124">
                  <c:v>3.1194373574122718</c:v>
                </c:pt>
                <c:pt idx="125">
                  <c:v>3.1006117528337902</c:v>
                </c:pt>
                <c:pt idx="126">
                  <c:v>3.1282441358417494</c:v>
                </c:pt>
                <c:pt idx="127">
                  <c:v>3.1120718594351033</c:v>
                </c:pt>
                <c:pt idx="128">
                  <c:v>3.111141485950486</c:v>
                </c:pt>
                <c:pt idx="129">
                  <c:v>3.0945584679042626</c:v>
                </c:pt>
                <c:pt idx="130">
                  <c:v>3.1036292842078317</c:v>
                </c:pt>
                <c:pt idx="131">
                  <c:v>3.0733333618610468</c:v>
                </c:pt>
                <c:pt idx="132">
                  <c:v>3.1337336585463915</c:v>
                </c:pt>
                <c:pt idx="133">
                  <c:v>3.1303337684950061</c:v>
                </c:pt>
                <c:pt idx="134">
                  <c:v>3.0880297178427139</c:v>
                </c:pt>
                <c:pt idx="135">
                  <c:v>3.0652061280543119</c:v>
                </c:pt>
                <c:pt idx="136">
                  <c:v>3.0989896394011773</c:v>
                </c:pt>
                <c:pt idx="137">
                  <c:v>3.1132746924643504</c:v>
                </c:pt>
                <c:pt idx="138">
                  <c:v>3.1003705451175629</c:v>
                </c:pt>
                <c:pt idx="139">
                  <c:v>3.1720188094245563</c:v>
                </c:pt>
                <c:pt idx="140">
                  <c:v>3.1405080430381798</c:v>
                </c:pt>
                <c:pt idx="141">
                  <c:v>3.1095785469043866</c:v>
                </c:pt>
                <c:pt idx="142">
                  <c:v>3.1179338350396413</c:v>
                </c:pt>
                <c:pt idx="143">
                  <c:v>3.1395642661758498</c:v>
                </c:pt>
                <c:pt idx="144">
                  <c:v>3.1479853206838051</c:v>
                </c:pt>
                <c:pt idx="145">
                  <c:v>3.1132746924643504</c:v>
                </c:pt>
                <c:pt idx="146">
                  <c:v>3.1132746924643504</c:v>
                </c:pt>
                <c:pt idx="147">
                  <c:v>3.1332194567324945</c:v>
                </c:pt>
                <c:pt idx="148">
                  <c:v>3.0948203803548</c:v>
                </c:pt>
                <c:pt idx="149">
                  <c:v>3.1248301494138593</c:v>
                </c:pt>
                <c:pt idx="150">
                  <c:v>3.1309766916056172</c:v>
                </c:pt>
                <c:pt idx="151">
                  <c:v>3.1351326513767748</c:v>
                </c:pt>
                <c:pt idx="152">
                  <c:v>3.1338581252033348</c:v>
                </c:pt>
                <c:pt idx="153">
                  <c:v>3.1476763242410986</c:v>
                </c:pt>
                <c:pt idx="154">
                  <c:v>3.1427022457376155</c:v>
                </c:pt>
                <c:pt idx="155">
                  <c:v>3.1218879851036809</c:v>
                </c:pt>
                <c:pt idx="156">
                  <c:v>3.1142772965615864</c:v>
                </c:pt>
                <c:pt idx="157">
                  <c:v>3.1316186643491255</c:v>
                </c:pt>
                <c:pt idx="158">
                  <c:v>3.1293675957229854</c:v>
                </c:pt>
                <c:pt idx="159">
                  <c:v>3.09377178149873</c:v>
                </c:pt>
                <c:pt idx="160">
                  <c:v>3.1195857749617839</c:v>
                </c:pt>
                <c:pt idx="161">
                  <c:v>3.1185953652237619</c:v>
                </c:pt>
                <c:pt idx="162">
                  <c:v>3.0546130545568877</c:v>
                </c:pt>
                <c:pt idx="163">
                  <c:v>3.1228709228644354</c:v>
                </c:pt>
                <c:pt idx="164">
                  <c:v>3.095518042323151</c:v>
                </c:pt>
                <c:pt idx="165">
                  <c:v>3.0511525224473814</c:v>
                </c:pt>
              </c:numCache>
            </c:numRef>
          </c:val>
          <c:smooth val="1"/>
        </c:ser>
        <c:ser>
          <c:idx val="0"/>
          <c:order val="1"/>
          <c:tx>
            <c:v>1200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data1!$K$76:$K$241</c:f>
              <c:numCache>
                <c:formatCode>General</c:formatCode>
                <c:ptCount val="166"/>
                <c:pt idx="0">
                  <c:v>3.0791812460476247</c:v>
                </c:pt>
                <c:pt idx="1">
                  <c:v>3.0791812460476247</c:v>
                </c:pt>
                <c:pt idx="2">
                  <c:v>3.0791812460476247</c:v>
                </c:pt>
                <c:pt idx="3">
                  <c:v>3.0791812460476247</c:v>
                </c:pt>
                <c:pt idx="4">
                  <c:v>3.0791812460476247</c:v>
                </c:pt>
                <c:pt idx="5">
                  <c:v>3.0791812460476247</c:v>
                </c:pt>
                <c:pt idx="6">
                  <c:v>3.0791812460476247</c:v>
                </c:pt>
                <c:pt idx="7">
                  <c:v>3.0791812460476247</c:v>
                </c:pt>
                <c:pt idx="8">
                  <c:v>3.0791812460476247</c:v>
                </c:pt>
                <c:pt idx="9">
                  <c:v>3.0791812460476247</c:v>
                </c:pt>
                <c:pt idx="10">
                  <c:v>3.0791812460476247</c:v>
                </c:pt>
                <c:pt idx="11">
                  <c:v>3.0791812460476247</c:v>
                </c:pt>
                <c:pt idx="12">
                  <c:v>3.0791812460476247</c:v>
                </c:pt>
                <c:pt idx="13">
                  <c:v>3.0791812460476247</c:v>
                </c:pt>
                <c:pt idx="14">
                  <c:v>3.0791812460476247</c:v>
                </c:pt>
                <c:pt idx="15">
                  <c:v>3.0791812460476247</c:v>
                </c:pt>
                <c:pt idx="16">
                  <c:v>3.0791812460476247</c:v>
                </c:pt>
                <c:pt idx="17">
                  <c:v>3.0791812460476247</c:v>
                </c:pt>
                <c:pt idx="18">
                  <c:v>3.0791812460476247</c:v>
                </c:pt>
                <c:pt idx="19">
                  <c:v>3.0791812460476247</c:v>
                </c:pt>
                <c:pt idx="20">
                  <c:v>3.0791812460476247</c:v>
                </c:pt>
                <c:pt idx="21">
                  <c:v>3.0791812460476247</c:v>
                </c:pt>
                <c:pt idx="22">
                  <c:v>3.0791812460476247</c:v>
                </c:pt>
                <c:pt idx="23">
                  <c:v>3.0791812460476247</c:v>
                </c:pt>
                <c:pt idx="24">
                  <c:v>3.0791812460476247</c:v>
                </c:pt>
                <c:pt idx="25">
                  <c:v>3.0791812460476247</c:v>
                </c:pt>
                <c:pt idx="26">
                  <c:v>3.0791812460476247</c:v>
                </c:pt>
                <c:pt idx="27">
                  <c:v>3.0791812460476247</c:v>
                </c:pt>
                <c:pt idx="28">
                  <c:v>3.0791812460476247</c:v>
                </c:pt>
                <c:pt idx="29">
                  <c:v>3.0791812460476247</c:v>
                </c:pt>
                <c:pt idx="30">
                  <c:v>3.0791812460476247</c:v>
                </c:pt>
                <c:pt idx="31">
                  <c:v>3.0791812460476247</c:v>
                </c:pt>
                <c:pt idx="32">
                  <c:v>3.0791812460476247</c:v>
                </c:pt>
                <c:pt idx="33">
                  <c:v>3.0791812460476247</c:v>
                </c:pt>
                <c:pt idx="34">
                  <c:v>3.0791812460476247</c:v>
                </c:pt>
                <c:pt idx="35">
                  <c:v>3.0791812460476247</c:v>
                </c:pt>
                <c:pt idx="36">
                  <c:v>3.0791812460476247</c:v>
                </c:pt>
                <c:pt idx="37">
                  <c:v>3.0791812460476247</c:v>
                </c:pt>
                <c:pt idx="38">
                  <c:v>3.0791812460476247</c:v>
                </c:pt>
                <c:pt idx="39">
                  <c:v>3.0791812460476247</c:v>
                </c:pt>
                <c:pt idx="40">
                  <c:v>3.0791812460476247</c:v>
                </c:pt>
                <c:pt idx="41">
                  <c:v>3.0791812460476247</c:v>
                </c:pt>
                <c:pt idx="42">
                  <c:v>3.0791812460476247</c:v>
                </c:pt>
                <c:pt idx="43">
                  <c:v>3.0791812460476247</c:v>
                </c:pt>
                <c:pt idx="44">
                  <c:v>3.0791812460476247</c:v>
                </c:pt>
                <c:pt idx="45">
                  <c:v>3.0791812460476247</c:v>
                </c:pt>
                <c:pt idx="46">
                  <c:v>3.0791812460476247</c:v>
                </c:pt>
                <c:pt idx="47">
                  <c:v>3.0791812460476247</c:v>
                </c:pt>
                <c:pt idx="48">
                  <c:v>3.0791812460476247</c:v>
                </c:pt>
                <c:pt idx="49">
                  <c:v>3.0791812460476247</c:v>
                </c:pt>
                <c:pt idx="50">
                  <c:v>3.0791812460476247</c:v>
                </c:pt>
                <c:pt idx="51">
                  <c:v>3.0791812460476247</c:v>
                </c:pt>
                <c:pt idx="52">
                  <c:v>3.0791812460476247</c:v>
                </c:pt>
                <c:pt idx="53">
                  <c:v>3.0791812460476247</c:v>
                </c:pt>
                <c:pt idx="54">
                  <c:v>3.0791812460476247</c:v>
                </c:pt>
                <c:pt idx="55">
                  <c:v>3.0791812460476247</c:v>
                </c:pt>
                <c:pt idx="56">
                  <c:v>3.0791812460476247</c:v>
                </c:pt>
                <c:pt idx="57">
                  <c:v>3.0791812460476247</c:v>
                </c:pt>
                <c:pt idx="58">
                  <c:v>3.0791812460476247</c:v>
                </c:pt>
                <c:pt idx="59">
                  <c:v>3.0791812460476247</c:v>
                </c:pt>
                <c:pt idx="60">
                  <c:v>3.0791812460476247</c:v>
                </c:pt>
                <c:pt idx="61">
                  <c:v>3.0791812460476247</c:v>
                </c:pt>
                <c:pt idx="62">
                  <c:v>3.0791812460476247</c:v>
                </c:pt>
                <c:pt idx="63">
                  <c:v>3.0791812460476247</c:v>
                </c:pt>
                <c:pt idx="64">
                  <c:v>3.0791812460476247</c:v>
                </c:pt>
                <c:pt idx="65">
                  <c:v>3.0791812460476247</c:v>
                </c:pt>
                <c:pt idx="66">
                  <c:v>3.0791812460476247</c:v>
                </c:pt>
                <c:pt idx="67">
                  <c:v>3.0791812460476247</c:v>
                </c:pt>
                <c:pt idx="68">
                  <c:v>3.0791812460476247</c:v>
                </c:pt>
                <c:pt idx="69">
                  <c:v>3.0791812460476247</c:v>
                </c:pt>
                <c:pt idx="70">
                  <c:v>3.0791812460476247</c:v>
                </c:pt>
                <c:pt idx="71">
                  <c:v>3.0791812460476247</c:v>
                </c:pt>
                <c:pt idx="72">
                  <c:v>3.0791812460476247</c:v>
                </c:pt>
                <c:pt idx="73">
                  <c:v>3.0791812460476247</c:v>
                </c:pt>
                <c:pt idx="74">
                  <c:v>3.0791812460476247</c:v>
                </c:pt>
                <c:pt idx="75">
                  <c:v>3.0791812460476247</c:v>
                </c:pt>
                <c:pt idx="76">
                  <c:v>3.0791812460476247</c:v>
                </c:pt>
                <c:pt idx="77">
                  <c:v>3.0791812460476247</c:v>
                </c:pt>
                <c:pt idx="78">
                  <c:v>3.0791812460476247</c:v>
                </c:pt>
                <c:pt idx="79">
                  <c:v>3.0791812460476247</c:v>
                </c:pt>
                <c:pt idx="80">
                  <c:v>3.0791812460476247</c:v>
                </c:pt>
                <c:pt idx="81">
                  <c:v>3.0791812460476247</c:v>
                </c:pt>
                <c:pt idx="82">
                  <c:v>3.0791812460476247</c:v>
                </c:pt>
                <c:pt idx="83">
                  <c:v>3.0791812460476247</c:v>
                </c:pt>
                <c:pt idx="84">
                  <c:v>3.0791812460476247</c:v>
                </c:pt>
                <c:pt idx="85">
                  <c:v>3.0791812460476247</c:v>
                </c:pt>
                <c:pt idx="86">
                  <c:v>3.0791812460476247</c:v>
                </c:pt>
                <c:pt idx="87">
                  <c:v>3.0791812460476247</c:v>
                </c:pt>
                <c:pt idx="88">
                  <c:v>3.0791812460476247</c:v>
                </c:pt>
                <c:pt idx="89">
                  <c:v>3.0791812460476247</c:v>
                </c:pt>
                <c:pt idx="90">
                  <c:v>3.0791812460476247</c:v>
                </c:pt>
                <c:pt idx="91">
                  <c:v>3.0791812460476247</c:v>
                </c:pt>
                <c:pt idx="92">
                  <c:v>3.0791812460476247</c:v>
                </c:pt>
                <c:pt idx="93">
                  <c:v>3.0791812460476247</c:v>
                </c:pt>
                <c:pt idx="94">
                  <c:v>3.0791812460476247</c:v>
                </c:pt>
                <c:pt idx="95">
                  <c:v>3.0791812460476247</c:v>
                </c:pt>
                <c:pt idx="96">
                  <c:v>3.0791812460476247</c:v>
                </c:pt>
                <c:pt idx="97">
                  <c:v>3.0791812460476247</c:v>
                </c:pt>
                <c:pt idx="98">
                  <c:v>3.0791812460476247</c:v>
                </c:pt>
                <c:pt idx="99">
                  <c:v>3.0791812460476247</c:v>
                </c:pt>
                <c:pt idx="100">
                  <c:v>3.0791812460476247</c:v>
                </c:pt>
                <c:pt idx="101">
                  <c:v>3.0791812460476247</c:v>
                </c:pt>
                <c:pt idx="102">
                  <c:v>3.0791812460476247</c:v>
                </c:pt>
                <c:pt idx="103">
                  <c:v>3.0791812460476247</c:v>
                </c:pt>
                <c:pt idx="104">
                  <c:v>3.0791812460476247</c:v>
                </c:pt>
                <c:pt idx="105">
                  <c:v>3.0791812460476247</c:v>
                </c:pt>
                <c:pt idx="106">
                  <c:v>3.0791812460476247</c:v>
                </c:pt>
                <c:pt idx="107">
                  <c:v>3.0791812460476247</c:v>
                </c:pt>
                <c:pt idx="108">
                  <c:v>3.0791812460476247</c:v>
                </c:pt>
                <c:pt idx="109">
                  <c:v>3.0791812460476247</c:v>
                </c:pt>
                <c:pt idx="110">
                  <c:v>3.0791812460476247</c:v>
                </c:pt>
                <c:pt idx="111">
                  <c:v>3.0791812460476247</c:v>
                </c:pt>
                <c:pt idx="112">
                  <c:v>3.0791812460476247</c:v>
                </c:pt>
                <c:pt idx="113">
                  <c:v>3.0791812460476247</c:v>
                </c:pt>
                <c:pt idx="114">
                  <c:v>3.0791812460476247</c:v>
                </c:pt>
                <c:pt idx="115">
                  <c:v>3.0791812460476247</c:v>
                </c:pt>
                <c:pt idx="116">
                  <c:v>3.0791812460476247</c:v>
                </c:pt>
                <c:pt idx="117">
                  <c:v>3.0791812460476247</c:v>
                </c:pt>
                <c:pt idx="118">
                  <c:v>3.0791812460476247</c:v>
                </c:pt>
                <c:pt idx="119">
                  <c:v>3.0791812460476247</c:v>
                </c:pt>
                <c:pt idx="120">
                  <c:v>3.0791812460476247</c:v>
                </c:pt>
                <c:pt idx="121">
                  <c:v>3.0791812460476247</c:v>
                </c:pt>
                <c:pt idx="122">
                  <c:v>3.0791812460476247</c:v>
                </c:pt>
                <c:pt idx="123">
                  <c:v>3.0791812460476247</c:v>
                </c:pt>
                <c:pt idx="124">
                  <c:v>3.0791812460476247</c:v>
                </c:pt>
                <c:pt idx="125">
                  <c:v>3.0791812460476247</c:v>
                </c:pt>
                <c:pt idx="126">
                  <c:v>3.0791812460476247</c:v>
                </c:pt>
                <c:pt idx="127">
                  <c:v>3.0791812460476247</c:v>
                </c:pt>
                <c:pt idx="128">
                  <c:v>3.0791812460476247</c:v>
                </c:pt>
                <c:pt idx="129">
                  <c:v>3.0791812460476247</c:v>
                </c:pt>
                <c:pt idx="130">
                  <c:v>3.0791812460476247</c:v>
                </c:pt>
                <c:pt idx="131">
                  <c:v>3.0791812460476247</c:v>
                </c:pt>
                <c:pt idx="132">
                  <c:v>3.0791812460476247</c:v>
                </c:pt>
                <c:pt idx="133">
                  <c:v>3.0791812460476247</c:v>
                </c:pt>
                <c:pt idx="134">
                  <c:v>3.0791812460476247</c:v>
                </c:pt>
                <c:pt idx="135">
                  <c:v>3.0791812460476247</c:v>
                </c:pt>
                <c:pt idx="136">
                  <c:v>3.0791812460476247</c:v>
                </c:pt>
                <c:pt idx="137">
                  <c:v>3.0791812460476247</c:v>
                </c:pt>
                <c:pt idx="138">
                  <c:v>3.0791812460476247</c:v>
                </c:pt>
                <c:pt idx="139">
                  <c:v>3.0791812460476247</c:v>
                </c:pt>
                <c:pt idx="140">
                  <c:v>3.0791812460476247</c:v>
                </c:pt>
                <c:pt idx="141">
                  <c:v>3.0791812460476247</c:v>
                </c:pt>
                <c:pt idx="142">
                  <c:v>3.0791812460476247</c:v>
                </c:pt>
                <c:pt idx="143">
                  <c:v>3.0791812460476247</c:v>
                </c:pt>
                <c:pt idx="144">
                  <c:v>3.0791812460476247</c:v>
                </c:pt>
                <c:pt idx="145">
                  <c:v>3.0791812460476247</c:v>
                </c:pt>
                <c:pt idx="146">
                  <c:v>3.0791812460476247</c:v>
                </c:pt>
                <c:pt idx="147">
                  <c:v>3.0791812460476247</c:v>
                </c:pt>
                <c:pt idx="148">
                  <c:v>3.0791812460476247</c:v>
                </c:pt>
                <c:pt idx="149">
                  <c:v>3.0791812460476247</c:v>
                </c:pt>
                <c:pt idx="150">
                  <c:v>3.0791812460476247</c:v>
                </c:pt>
                <c:pt idx="151">
                  <c:v>3.0791812460476247</c:v>
                </c:pt>
                <c:pt idx="152">
                  <c:v>3.0791812460476247</c:v>
                </c:pt>
                <c:pt idx="153">
                  <c:v>3.0791812460476247</c:v>
                </c:pt>
                <c:pt idx="154">
                  <c:v>3.0791812460476247</c:v>
                </c:pt>
                <c:pt idx="155">
                  <c:v>3.0791812460476247</c:v>
                </c:pt>
                <c:pt idx="156">
                  <c:v>3.0791812460476247</c:v>
                </c:pt>
                <c:pt idx="157">
                  <c:v>3.0791812460476247</c:v>
                </c:pt>
                <c:pt idx="158">
                  <c:v>3.0791812460476247</c:v>
                </c:pt>
                <c:pt idx="159">
                  <c:v>3.0791812460476247</c:v>
                </c:pt>
                <c:pt idx="160">
                  <c:v>3.0791812460476247</c:v>
                </c:pt>
                <c:pt idx="161">
                  <c:v>3.0791812460476247</c:v>
                </c:pt>
                <c:pt idx="162">
                  <c:v>3.0791812460476247</c:v>
                </c:pt>
                <c:pt idx="163">
                  <c:v>3.0791812460476247</c:v>
                </c:pt>
                <c:pt idx="164">
                  <c:v>3.0791812460476247</c:v>
                </c:pt>
                <c:pt idx="165">
                  <c:v>3.0791812460476247</c:v>
                </c:pt>
              </c:numCache>
            </c:numRef>
          </c:val>
          <c:smooth val="0"/>
        </c:ser>
        <c:ser>
          <c:idx val="2"/>
          <c:order val="2"/>
          <c:tx>
            <c:v>1500</c:v>
          </c:tx>
          <c:spPr>
            <a:ln w="12700"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data1!$L$76:$L$236</c:f>
              <c:numCache>
                <c:formatCode>General</c:formatCode>
                <c:ptCount val="161"/>
                <c:pt idx="0">
                  <c:v>3.1760912590556813</c:v>
                </c:pt>
                <c:pt idx="1">
                  <c:v>3.1760912590556813</c:v>
                </c:pt>
                <c:pt idx="2">
                  <c:v>3.1760912590556813</c:v>
                </c:pt>
                <c:pt idx="3">
                  <c:v>3.1760912590556813</c:v>
                </c:pt>
                <c:pt idx="4">
                  <c:v>3.1760912590556813</c:v>
                </c:pt>
                <c:pt idx="5">
                  <c:v>3.1760912590556813</c:v>
                </c:pt>
                <c:pt idx="6">
                  <c:v>3.1760912590556813</c:v>
                </c:pt>
                <c:pt idx="7">
                  <c:v>3.1760912590556813</c:v>
                </c:pt>
                <c:pt idx="8">
                  <c:v>3.1760912590556813</c:v>
                </c:pt>
                <c:pt idx="9">
                  <c:v>3.1760912590556813</c:v>
                </c:pt>
                <c:pt idx="10">
                  <c:v>3.1760912590556813</c:v>
                </c:pt>
                <c:pt idx="11">
                  <c:v>3.1760912590556813</c:v>
                </c:pt>
                <c:pt idx="12">
                  <c:v>3.1760912590556813</c:v>
                </c:pt>
                <c:pt idx="13">
                  <c:v>3.1760912590556813</c:v>
                </c:pt>
                <c:pt idx="14">
                  <c:v>3.1760912590556813</c:v>
                </c:pt>
                <c:pt idx="15">
                  <c:v>3.1760912590556813</c:v>
                </c:pt>
                <c:pt idx="16">
                  <c:v>3.1760912590556813</c:v>
                </c:pt>
                <c:pt idx="17">
                  <c:v>3.1760912590556813</c:v>
                </c:pt>
                <c:pt idx="18">
                  <c:v>3.1760912590556813</c:v>
                </c:pt>
                <c:pt idx="19">
                  <c:v>3.1760912590556813</c:v>
                </c:pt>
                <c:pt idx="20">
                  <c:v>3.1760912590556813</c:v>
                </c:pt>
                <c:pt idx="21">
                  <c:v>3.1760912590556813</c:v>
                </c:pt>
                <c:pt idx="22">
                  <c:v>3.1760912590556813</c:v>
                </c:pt>
                <c:pt idx="23">
                  <c:v>3.1760912590556813</c:v>
                </c:pt>
                <c:pt idx="24">
                  <c:v>3.1760912590556813</c:v>
                </c:pt>
                <c:pt idx="25">
                  <c:v>3.1760912590556813</c:v>
                </c:pt>
                <c:pt idx="26">
                  <c:v>3.1760912590556813</c:v>
                </c:pt>
                <c:pt idx="27">
                  <c:v>3.1760912590556813</c:v>
                </c:pt>
                <c:pt idx="28">
                  <c:v>3.1760912590556813</c:v>
                </c:pt>
                <c:pt idx="29">
                  <c:v>3.1760912590556813</c:v>
                </c:pt>
                <c:pt idx="30">
                  <c:v>3.1760912590556813</c:v>
                </c:pt>
                <c:pt idx="31">
                  <c:v>3.1760912590556813</c:v>
                </c:pt>
                <c:pt idx="32">
                  <c:v>3.1760912590556813</c:v>
                </c:pt>
                <c:pt idx="33">
                  <c:v>3.1760912590556813</c:v>
                </c:pt>
                <c:pt idx="34">
                  <c:v>3.1760912590556813</c:v>
                </c:pt>
                <c:pt idx="35">
                  <c:v>3.1760912590556813</c:v>
                </c:pt>
                <c:pt idx="36">
                  <c:v>3.1760912590556813</c:v>
                </c:pt>
                <c:pt idx="37">
                  <c:v>3.1760912590556813</c:v>
                </c:pt>
                <c:pt idx="38">
                  <c:v>3.1760912590556813</c:v>
                </c:pt>
                <c:pt idx="39">
                  <c:v>3.1760912590556813</c:v>
                </c:pt>
                <c:pt idx="40">
                  <c:v>3.1760912590556813</c:v>
                </c:pt>
                <c:pt idx="41">
                  <c:v>3.1760912590556813</c:v>
                </c:pt>
                <c:pt idx="42">
                  <c:v>3.1760912590556813</c:v>
                </c:pt>
                <c:pt idx="43">
                  <c:v>3.1760912590556813</c:v>
                </c:pt>
                <c:pt idx="44">
                  <c:v>3.1760912590556813</c:v>
                </c:pt>
                <c:pt idx="45">
                  <c:v>3.1760912590556813</c:v>
                </c:pt>
                <c:pt idx="46">
                  <c:v>3.1760912590556813</c:v>
                </c:pt>
                <c:pt idx="47">
                  <c:v>3.1760912590556813</c:v>
                </c:pt>
                <c:pt idx="48">
                  <c:v>3.1760912590556813</c:v>
                </c:pt>
                <c:pt idx="49">
                  <c:v>3.1760912590556813</c:v>
                </c:pt>
                <c:pt idx="50">
                  <c:v>3.1760912590556813</c:v>
                </c:pt>
                <c:pt idx="51">
                  <c:v>3.1760912590556813</c:v>
                </c:pt>
                <c:pt idx="52">
                  <c:v>3.1760912590556813</c:v>
                </c:pt>
                <c:pt idx="53">
                  <c:v>3.1760912590556813</c:v>
                </c:pt>
                <c:pt idx="54">
                  <c:v>3.1760912590556813</c:v>
                </c:pt>
                <c:pt idx="55">
                  <c:v>3.1760912590556813</c:v>
                </c:pt>
                <c:pt idx="56">
                  <c:v>3.1760912590556813</c:v>
                </c:pt>
                <c:pt idx="57">
                  <c:v>3.1760912590556813</c:v>
                </c:pt>
                <c:pt idx="58">
                  <c:v>3.1760912590556813</c:v>
                </c:pt>
                <c:pt idx="59">
                  <c:v>3.1760912590556813</c:v>
                </c:pt>
                <c:pt idx="60">
                  <c:v>3.1760912590556813</c:v>
                </c:pt>
                <c:pt idx="61">
                  <c:v>3.1760912590556813</c:v>
                </c:pt>
                <c:pt idx="62">
                  <c:v>3.1760912590556813</c:v>
                </c:pt>
                <c:pt idx="63">
                  <c:v>3.1760912590556813</c:v>
                </c:pt>
                <c:pt idx="64">
                  <c:v>3.1760912590556813</c:v>
                </c:pt>
                <c:pt idx="65">
                  <c:v>3.1760912590556813</c:v>
                </c:pt>
                <c:pt idx="66">
                  <c:v>3.1760912590556813</c:v>
                </c:pt>
                <c:pt idx="67">
                  <c:v>3.1760912590556813</c:v>
                </c:pt>
                <c:pt idx="68">
                  <c:v>3.1760912590556813</c:v>
                </c:pt>
                <c:pt idx="69">
                  <c:v>3.1760912590556813</c:v>
                </c:pt>
                <c:pt idx="70">
                  <c:v>3.1760912590556813</c:v>
                </c:pt>
                <c:pt idx="71">
                  <c:v>3.1760912590556813</c:v>
                </c:pt>
                <c:pt idx="72">
                  <c:v>3.1760912590556813</c:v>
                </c:pt>
                <c:pt idx="73">
                  <c:v>3.1760912590556813</c:v>
                </c:pt>
                <c:pt idx="74">
                  <c:v>3.1760912590556813</c:v>
                </c:pt>
                <c:pt idx="75">
                  <c:v>3.1760912590556813</c:v>
                </c:pt>
                <c:pt idx="76">
                  <c:v>3.1760912590556813</c:v>
                </c:pt>
                <c:pt idx="77">
                  <c:v>3.1760912590556813</c:v>
                </c:pt>
                <c:pt idx="78">
                  <c:v>3.1760912590556813</c:v>
                </c:pt>
                <c:pt idx="79">
                  <c:v>3.1760912590556813</c:v>
                </c:pt>
                <c:pt idx="80">
                  <c:v>3.1760912590556813</c:v>
                </c:pt>
                <c:pt idx="81">
                  <c:v>3.1760912590556813</c:v>
                </c:pt>
                <c:pt idx="82">
                  <c:v>3.1760912590556813</c:v>
                </c:pt>
                <c:pt idx="83">
                  <c:v>3.1760912590556813</c:v>
                </c:pt>
                <c:pt idx="84">
                  <c:v>3.1760912590556813</c:v>
                </c:pt>
                <c:pt idx="85">
                  <c:v>3.1760912590556813</c:v>
                </c:pt>
                <c:pt idx="86">
                  <c:v>3.1760912590556813</c:v>
                </c:pt>
                <c:pt idx="87">
                  <c:v>3.1760912590556813</c:v>
                </c:pt>
                <c:pt idx="88">
                  <c:v>3.1760912590556813</c:v>
                </c:pt>
                <c:pt idx="89">
                  <c:v>3.1760912590556813</c:v>
                </c:pt>
                <c:pt idx="90">
                  <c:v>3.1760912590556813</c:v>
                </c:pt>
                <c:pt idx="91">
                  <c:v>3.1760912590556813</c:v>
                </c:pt>
                <c:pt idx="92">
                  <c:v>3.1760912590556813</c:v>
                </c:pt>
                <c:pt idx="93">
                  <c:v>3.1760912590556813</c:v>
                </c:pt>
                <c:pt idx="94">
                  <c:v>3.1760912590556813</c:v>
                </c:pt>
                <c:pt idx="95">
                  <c:v>3.1760912590556813</c:v>
                </c:pt>
                <c:pt idx="96">
                  <c:v>3.1760912590556813</c:v>
                </c:pt>
                <c:pt idx="97">
                  <c:v>3.1760912590556813</c:v>
                </c:pt>
                <c:pt idx="98">
                  <c:v>3.1760912590556813</c:v>
                </c:pt>
                <c:pt idx="99">
                  <c:v>3.1760912590556813</c:v>
                </c:pt>
                <c:pt idx="100">
                  <c:v>3.1760912590556813</c:v>
                </c:pt>
                <c:pt idx="101">
                  <c:v>3.1760912590556813</c:v>
                </c:pt>
                <c:pt idx="102">
                  <c:v>3.1760912590556813</c:v>
                </c:pt>
                <c:pt idx="103">
                  <c:v>3.1760912590556813</c:v>
                </c:pt>
                <c:pt idx="104">
                  <c:v>3.1760912590556813</c:v>
                </c:pt>
                <c:pt idx="105">
                  <c:v>3.1760912590556813</c:v>
                </c:pt>
                <c:pt idx="106">
                  <c:v>3.1760912590556813</c:v>
                </c:pt>
                <c:pt idx="107">
                  <c:v>3.1760912590556813</c:v>
                </c:pt>
                <c:pt idx="108">
                  <c:v>3.1760912590556813</c:v>
                </c:pt>
                <c:pt idx="109">
                  <c:v>3.1760912590556813</c:v>
                </c:pt>
                <c:pt idx="110">
                  <c:v>3.1760912590556813</c:v>
                </c:pt>
                <c:pt idx="111">
                  <c:v>3.1760912590556813</c:v>
                </c:pt>
                <c:pt idx="112">
                  <c:v>3.1760912590556813</c:v>
                </c:pt>
                <c:pt idx="113">
                  <c:v>3.1760912590556813</c:v>
                </c:pt>
                <c:pt idx="114">
                  <c:v>3.1760912590556813</c:v>
                </c:pt>
                <c:pt idx="115">
                  <c:v>3.1760912590556813</c:v>
                </c:pt>
                <c:pt idx="116">
                  <c:v>3.1760912590556813</c:v>
                </c:pt>
                <c:pt idx="117">
                  <c:v>3.1760912590556813</c:v>
                </c:pt>
                <c:pt idx="118">
                  <c:v>3.1760912590556813</c:v>
                </c:pt>
                <c:pt idx="119">
                  <c:v>3.1760912590556813</c:v>
                </c:pt>
                <c:pt idx="120">
                  <c:v>3.1760912590556813</c:v>
                </c:pt>
                <c:pt idx="121">
                  <c:v>3.1760912590556813</c:v>
                </c:pt>
                <c:pt idx="122">
                  <c:v>3.1760912590556813</c:v>
                </c:pt>
                <c:pt idx="123">
                  <c:v>3.1760912590556813</c:v>
                </c:pt>
                <c:pt idx="124">
                  <c:v>3.1760912590556813</c:v>
                </c:pt>
                <c:pt idx="125">
                  <c:v>3.1760912590556813</c:v>
                </c:pt>
                <c:pt idx="126">
                  <c:v>3.1760912590556813</c:v>
                </c:pt>
                <c:pt idx="127">
                  <c:v>3.1760912590556813</c:v>
                </c:pt>
                <c:pt idx="128">
                  <c:v>3.1760912590556813</c:v>
                </c:pt>
                <c:pt idx="129">
                  <c:v>3.1760912590556813</c:v>
                </c:pt>
                <c:pt idx="130">
                  <c:v>3.1760912590556813</c:v>
                </c:pt>
                <c:pt idx="131">
                  <c:v>3.1760912590556813</c:v>
                </c:pt>
                <c:pt idx="132">
                  <c:v>3.1760912590556813</c:v>
                </c:pt>
                <c:pt idx="133">
                  <c:v>3.1760912590556813</c:v>
                </c:pt>
                <c:pt idx="134">
                  <c:v>3.1760912590556813</c:v>
                </c:pt>
                <c:pt idx="135">
                  <c:v>3.1760912590556813</c:v>
                </c:pt>
                <c:pt idx="136">
                  <c:v>3.1760912590556813</c:v>
                </c:pt>
                <c:pt idx="137">
                  <c:v>3.1760912590556813</c:v>
                </c:pt>
                <c:pt idx="138">
                  <c:v>3.1760912590556813</c:v>
                </c:pt>
                <c:pt idx="139">
                  <c:v>3.1760912590556813</c:v>
                </c:pt>
                <c:pt idx="140">
                  <c:v>3.1760912590556813</c:v>
                </c:pt>
                <c:pt idx="141">
                  <c:v>3.1760912590556813</c:v>
                </c:pt>
                <c:pt idx="142">
                  <c:v>3.1760912590556813</c:v>
                </c:pt>
                <c:pt idx="143">
                  <c:v>3.1760912590556813</c:v>
                </c:pt>
                <c:pt idx="144">
                  <c:v>3.1760912590556813</c:v>
                </c:pt>
                <c:pt idx="145">
                  <c:v>3.1760912590556813</c:v>
                </c:pt>
                <c:pt idx="146">
                  <c:v>3.1760912590556813</c:v>
                </c:pt>
                <c:pt idx="147">
                  <c:v>3.1760912590556813</c:v>
                </c:pt>
                <c:pt idx="148">
                  <c:v>3.1760912590556813</c:v>
                </c:pt>
                <c:pt idx="149">
                  <c:v>3.1760912590556813</c:v>
                </c:pt>
                <c:pt idx="150">
                  <c:v>3.1760912590556813</c:v>
                </c:pt>
                <c:pt idx="151">
                  <c:v>3.1760912590556813</c:v>
                </c:pt>
                <c:pt idx="152">
                  <c:v>3.1760912590556813</c:v>
                </c:pt>
                <c:pt idx="153">
                  <c:v>3.1760912590556813</c:v>
                </c:pt>
                <c:pt idx="154">
                  <c:v>3.1760912590556813</c:v>
                </c:pt>
                <c:pt idx="155">
                  <c:v>3.1760912590556813</c:v>
                </c:pt>
                <c:pt idx="156">
                  <c:v>3.1760912590556813</c:v>
                </c:pt>
                <c:pt idx="157">
                  <c:v>3.1760912590556813</c:v>
                </c:pt>
                <c:pt idx="158">
                  <c:v>3.1760912590556813</c:v>
                </c:pt>
                <c:pt idx="159">
                  <c:v>3.1760912590556813</c:v>
                </c:pt>
                <c:pt idx="160">
                  <c:v>3.1760912590556813</c:v>
                </c:pt>
              </c:numCache>
            </c:numRef>
          </c:val>
          <c:smooth val="0"/>
        </c:ser>
        <c:ser>
          <c:idx val="3"/>
          <c:order val="3"/>
          <c:tx>
            <c:v>1800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data1!$M$76:$M$237</c:f>
              <c:numCache>
                <c:formatCode>General</c:formatCode>
                <c:ptCount val="162"/>
                <c:pt idx="0">
                  <c:v>3.255272505103306</c:v>
                </c:pt>
                <c:pt idx="1">
                  <c:v>3.255272505103306</c:v>
                </c:pt>
                <c:pt idx="2">
                  <c:v>3.255272505103306</c:v>
                </c:pt>
                <c:pt idx="3">
                  <c:v>3.255272505103306</c:v>
                </c:pt>
                <c:pt idx="4">
                  <c:v>3.255272505103306</c:v>
                </c:pt>
                <c:pt idx="5">
                  <c:v>3.255272505103306</c:v>
                </c:pt>
                <c:pt idx="6">
                  <c:v>3.255272505103306</c:v>
                </c:pt>
                <c:pt idx="7">
                  <c:v>3.255272505103306</c:v>
                </c:pt>
                <c:pt idx="8">
                  <c:v>3.255272505103306</c:v>
                </c:pt>
                <c:pt idx="9">
                  <c:v>3.255272505103306</c:v>
                </c:pt>
                <c:pt idx="10">
                  <c:v>3.255272505103306</c:v>
                </c:pt>
                <c:pt idx="11">
                  <c:v>3.255272505103306</c:v>
                </c:pt>
                <c:pt idx="12">
                  <c:v>3.255272505103306</c:v>
                </c:pt>
                <c:pt idx="13">
                  <c:v>3.255272505103306</c:v>
                </c:pt>
                <c:pt idx="14">
                  <c:v>3.255272505103306</c:v>
                </c:pt>
                <c:pt idx="15">
                  <c:v>3.255272505103306</c:v>
                </c:pt>
                <c:pt idx="16">
                  <c:v>3.255272505103306</c:v>
                </c:pt>
                <c:pt idx="17">
                  <c:v>3.255272505103306</c:v>
                </c:pt>
                <c:pt idx="18">
                  <c:v>3.255272505103306</c:v>
                </c:pt>
                <c:pt idx="19">
                  <c:v>3.255272505103306</c:v>
                </c:pt>
                <c:pt idx="20">
                  <c:v>3.255272505103306</c:v>
                </c:pt>
                <c:pt idx="21">
                  <c:v>3.255272505103306</c:v>
                </c:pt>
                <c:pt idx="22">
                  <c:v>3.255272505103306</c:v>
                </c:pt>
                <c:pt idx="23">
                  <c:v>3.255272505103306</c:v>
                </c:pt>
                <c:pt idx="24">
                  <c:v>3.255272505103306</c:v>
                </c:pt>
                <c:pt idx="25">
                  <c:v>3.255272505103306</c:v>
                </c:pt>
                <c:pt idx="26">
                  <c:v>3.255272505103306</c:v>
                </c:pt>
                <c:pt idx="27">
                  <c:v>3.255272505103306</c:v>
                </c:pt>
                <c:pt idx="28">
                  <c:v>3.255272505103306</c:v>
                </c:pt>
                <c:pt idx="29">
                  <c:v>3.255272505103306</c:v>
                </c:pt>
                <c:pt idx="30">
                  <c:v>3.255272505103306</c:v>
                </c:pt>
                <c:pt idx="31">
                  <c:v>3.255272505103306</c:v>
                </c:pt>
                <c:pt idx="32">
                  <c:v>3.255272505103306</c:v>
                </c:pt>
                <c:pt idx="33">
                  <c:v>3.255272505103306</c:v>
                </c:pt>
                <c:pt idx="34">
                  <c:v>3.255272505103306</c:v>
                </c:pt>
                <c:pt idx="35">
                  <c:v>3.255272505103306</c:v>
                </c:pt>
                <c:pt idx="36">
                  <c:v>3.255272505103306</c:v>
                </c:pt>
                <c:pt idx="37">
                  <c:v>3.255272505103306</c:v>
                </c:pt>
                <c:pt idx="38">
                  <c:v>3.255272505103306</c:v>
                </c:pt>
                <c:pt idx="39">
                  <c:v>3.255272505103306</c:v>
                </c:pt>
                <c:pt idx="40">
                  <c:v>3.255272505103306</c:v>
                </c:pt>
                <c:pt idx="41">
                  <c:v>3.255272505103306</c:v>
                </c:pt>
                <c:pt idx="42">
                  <c:v>3.255272505103306</c:v>
                </c:pt>
                <c:pt idx="43">
                  <c:v>3.255272505103306</c:v>
                </c:pt>
                <c:pt idx="44">
                  <c:v>3.255272505103306</c:v>
                </c:pt>
                <c:pt idx="45">
                  <c:v>3.255272505103306</c:v>
                </c:pt>
                <c:pt idx="46">
                  <c:v>3.255272505103306</c:v>
                </c:pt>
                <c:pt idx="47">
                  <c:v>3.255272505103306</c:v>
                </c:pt>
                <c:pt idx="48">
                  <c:v>3.255272505103306</c:v>
                </c:pt>
                <c:pt idx="49">
                  <c:v>3.255272505103306</c:v>
                </c:pt>
                <c:pt idx="50">
                  <c:v>3.255272505103306</c:v>
                </c:pt>
                <c:pt idx="51">
                  <c:v>3.255272505103306</c:v>
                </c:pt>
                <c:pt idx="52">
                  <c:v>3.255272505103306</c:v>
                </c:pt>
                <c:pt idx="53">
                  <c:v>3.255272505103306</c:v>
                </c:pt>
                <c:pt idx="54">
                  <c:v>3.255272505103306</c:v>
                </c:pt>
                <c:pt idx="55">
                  <c:v>3.255272505103306</c:v>
                </c:pt>
                <c:pt idx="56">
                  <c:v>3.255272505103306</c:v>
                </c:pt>
                <c:pt idx="57">
                  <c:v>3.255272505103306</c:v>
                </c:pt>
                <c:pt idx="58">
                  <c:v>3.255272505103306</c:v>
                </c:pt>
                <c:pt idx="59">
                  <c:v>3.255272505103306</c:v>
                </c:pt>
                <c:pt idx="60">
                  <c:v>3.255272505103306</c:v>
                </c:pt>
                <c:pt idx="61">
                  <c:v>3.255272505103306</c:v>
                </c:pt>
                <c:pt idx="62">
                  <c:v>3.255272505103306</c:v>
                </c:pt>
                <c:pt idx="63">
                  <c:v>3.255272505103306</c:v>
                </c:pt>
                <c:pt idx="64">
                  <c:v>3.255272505103306</c:v>
                </c:pt>
                <c:pt idx="65">
                  <c:v>3.255272505103306</c:v>
                </c:pt>
                <c:pt idx="66">
                  <c:v>3.255272505103306</c:v>
                </c:pt>
                <c:pt idx="67">
                  <c:v>3.255272505103306</c:v>
                </c:pt>
                <c:pt idx="68">
                  <c:v>3.255272505103306</c:v>
                </c:pt>
                <c:pt idx="69">
                  <c:v>3.255272505103306</c:v>
                </c:pt>
                <c:pt idx="70">
                  <c:v>3.255272505103306</c:v>
                </c:pt>
                <c:pt idx="71">
                  <c:v>3.255272505103306</c:v>
                </c:pt>
                <c:pt idx="72">
                  <c:v>3.255272505103306</c:v>
                </c:pt>
                <c:pt idx="73">
                  <c:v>3.255272505103306</c:v>
                </c:pt>
                <c:pt idx="74">
                  <c:v>3.255272505103306</c:v>
                </c:pt>
                <c:pt idx="75">
                  <c:v>3.255272505103306</c:v>
                </c:pt>
                <c:pt idx="76">
                  <c:v>3.255272505103306</c:v>
                </c:pt>
                <c:pt idx="77">
                  <c:v>3.255272505103306</c:v>
                </c:pt>
                <c:pt idx="78">
                  <c:v>3.255272505103306</c:v>
                </c:pt>
                <c:pt idx="79">
                  <c:v>3.255272505103306</c:v>
                </c:pt>
                <c:pt idx="80">
                  <c:v>3.255272505103306</c:v>
                </c:pt>
                <c:pt idx="81">
                  <c:v>3.255272505103306</c:v>
                </c:pt>
                <c:pt idx="82">
                  <c:v>3.255272505103306</c:v>
                </c:pt>
                <c:pt idx="83">
                  <c:v>3.255272505103306</c:v>
                </c:pt>
                <c:pt idx="84">
                  <c:v>3.255272505103306</c:v>
                </c:pt>
                <c:pt idx="85">
                  <c:v>3.255272505103306</c:v>
                </c:pt>
                <c:pt idx="86">
                  <c:v>3.255272505103306</c:v>
                </c:pt>
                <c:pt idx="87">
                  <c:v>3.255272505103306</c:v>
                </c:pt>
                <c:pt idx="88">
                  <c:v>3.255272505103306</c:v>
                </c:pt>
                <c:pt idx="89">
                  <c:v>3.255272505103306</c:v>
                </c:pt>
                <c:pt idx="90">
                  <c:v>3.255272505103306</c:v>
                </c:pt>
                <c:pt idx="91">
                  <c:v>3.255272505103306</c:v>
                </c:pt>
                <c:pt idx="92">
                  <c:v>3.255272505103306</c:v>
                </c:pt>
                <c:pt idx="93">
                  <c:v>3.255272505103306</c:v>
                </c:pt>
                <c:pt idx="94">
                  <c:v>3.255272505103306</c:v>
                </c:pt>
                <c:pt idx="95">
                  <c:v>3.255272505103306</c:v>
                </c:pt>
                <c:pt idx="96">
                  <c:v>3.255272505103306</c:v>
                </c:pt>
                <c:pt idx="97">
                  <c:v>3.255272505103306</c:v>
                </c:pt>
                <c:pt idx="98">
                  <c:v>3.255272505103306</c:v>
                </c:pt>
                <c:pt idx="99">
                  <c:v>3.255272505103306</c:v>
                </c:pt>
                <c:pt idx="100">
                  <c:v>3.255272505103306</c:v>
                </c:pt>
                <c:pt idx="101">
                  <c:v>3.255272505103306</c:v>
                </c:pt>
                <c:pt idx="102">
                  <c:v>3.255272505103306</c:v>
                </c:pt>
                <c:pt idx="103">
                  <c:v>3.255272505103306</c:v>
                </c:pt>
                <c:pt idx="104">
                  <c:v>3.255272505103306</c:v>
                </c:pt>
                <c:pt idx="105">
                  <c:v>3.255272505103306</c:v>
                </c:pt>
                <c:pt idx="106">
                  <c:v>3.255272505103306</c:v>
                </c:pt>
                <c:pt idx="107">
                  <c:v>3.255272505103306</c:v>
                </c:pt>
                <c:pt idx="108">
                  <c:v>3.255272505103306</c:v>
                </c:pt>
                <c:pt idx="109">
                  <c:v>3.255272505103306</c:v>
                </c:pt>
                <c:pt idx="110">
                  <c:v>3.255272505103306</c:v>
                </c:pt>
                <c:pt idx="111">
                  <c:v>3.255272505103306</c:v>
                </c:pt>
                <c:pt idx="112">
                  <c:v>3.255272505103306</c:v>
                </c:pt>
                <c:pt idx="113">
                  <c:v>3.255272505103306</c:v>
                </c:pt>
                <c:pt idx="114">
                  <c:v>3.255272505103306</c:v>
                </c:pt>
                <c:pt idx="115">
                  <c:v>3.255272505103306</c:v>
                </c:pt>
                <c:pt idx="116">
                  <c:v>3.255272505103306</c:v>
                </c:pt>
                <c:pt idx="117">
                  <c:v>3.255272505103306</c:v>
                </c:pt>
                <c:pt idx="118">
                  <c:v>3.255272505103306</c:v>
                </c:pt>
                <c:pt idx="119">
                  <c:v>3.255272505103306</c:v>
                </c:pt>
                <c:pt idx="120">
                  <c:v>3.255272505103306</c:v>
                </c:pt>
                <c:pt idx="121">
                  <c:v>3.255272505103306</c:v>
                </c:pt>
                <c:pt idx="122">
                  <c:v>3.255272505103306</c:v>
                </c:pt>
                <c:pt idx="123">
                  <c:v>3.255272505103306</c:v>
                </c:pt>
                <c:pt idx="124">
                  <c:v>3.255272505103306</c:v>
                </c:pt>
                <c:pt idx="125">
                  <c:v>3.255272505103306</c:v>
                </c:pt>
                <c:pt idx="126">
                  <c:v>3.255272505103306</c:v>
                </c:pt>
                <c:pt idx="127">
                  <c:v>3.255272505103306</c:v>
                </c:pt>
                <c:pt idx="128">
                  <c:v>3.255272505103306</c:v>
                </c:pt>
                <c:pt idx="129">
                  <c:v>3.255272505103306</c:v>
                </c:pt>
                <c:pt idx="130">
                  <c:v>3.255272505103306</c:v>
                </c:pt>
                <c:pt idx="131">
                  <c:v>3.255272505103306</c:v>
                </c:pt>
                <c:pt idx="132">
                  <c:v>3.255272505103306</c:v>
                </c:pt>
                <c:pt idx="133">
                  <c:v>3.255272505103306</c:v>
                </c:pt>
                <c:pt idx="134">
                  <c:v>3.255272505103306</c:v>
                </c:pt>
                <c:pt idx="135">
                  <c:v>3.255272505103306</c:v>
                </c:pt>
                <c:pt idx="136">
                  <c:v>3.255272505103306</c:v>
                </c:pt>
                <c:pt idx="137">
                  <c:v>3.255272505103306</c:v>
                </c:pt>
                <c:pt idx="138">
                  <c:v>3.255272505103306</c:v>
                </c:pt>
                <c:pt idx="139">
                  <c:v>3.255272505103306</c:v>
                </c:pt>
                <c:pt idx="140">
                  <c:v>3.255272505103306</c:v>
                </c:pt>
                <c:pt idx="141">
                  <c:v>3.255272505103306</c:v>
                </c:pt>
                <c:pt idx="142">
                  <c:v>3.255272505103306</c:v>
                </c:pt>
                <c:pt idx="143">
                  <c:v>3.255272505103306</c:v>
                </c:pt>
                <c:pt idx="144">
                  <c:v>3.255272505103306</c:v>
                </c:pt>
                <c:pt idx="145">
                  <c:v>3.255272505103306</c:v>
                </c:pt>
                <c:pt idx="146">
                  <c:v>3.255272505103306</c:v>
                </c:pt>
                <c:pt idx="147">
                  <c:v>3.255272505103306</c:v>
                </c:pt>
                <c:pt idx="148">
                  <c:v>3.255272505103306</c:v>
                </c:pt>
                <c:pt idx="149">
                  <c:v>3.255272505103306</c:v>
                </c:pt>
                <c:pt idx="150">
                  <c:v>3.255272505103306</c:v>
                </c:pt>
                <c:pt idx="151">
                  <c:v>3.255272505103306</c:v>
                </c:pt>
                <c:pt idx="152">
                  <c:v>3.255272505103306</c:v>
                </c:pt>
                <c:pt idx="153">
                  <c:v>3.255272505103306</c:v>
                </c:pt>
                <c:pt idx="154">
                  <c:v>3.255272505103306</c:v>
                </c:pt>
                <c:pt idx="155">
                  <c:v>3.255272505103306</c:v>
                </c:pt>
                <c:pt idx="156">
                  <c:v>3.255272505103306</c:v>
                </c:pt>
                <c:pt idx="157">
                  <c:v>3.255272505103306</c:v>
                </c:pt>
                <c:pt idx="158">
                  <c:v>3.255272505103306</c:v>
                </c:pt>
                <c:pt idx="159">
                  <c:v>3.255272505103306</c:v>
                </c:pt>
                <c:pt idx="160">
                  <c:v>3.255272505103306</c:v>
                </c:pt>
                <c:pt idx="161">
                  <c:v>3.255272505103306</c:v>
                </c:pt>
              </c:numCache>
            </c:numRef>
          </c:val>
          <c:smooth val="0"/>
        </c:ser>
        <c:ser>
          <c:idx val="4"/>
          <c:order val="4"/>
          <c:tx>
            <c:v>900</c:v>
          </c:tx>
          <c:spPr>
            <a:ln w="1270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data1!$J$76:$J$237</c:f>
              <c:numCache>
                <c:formatCode>General</c:formatCode>
                <c:ptCount val="162"/>
                <c:pt idx="0">
                  <c:v>2.9542425094393248</c:v>
                </c:pt>
                <c:pt idx="1">
                  <c:v>2.9542425094393248</c:v>
                </c:pt>
                <c:pt idx="2">
                  <c:v>2.9542425094393248</c:v>
                </c:pt>
                <c:pt idx="3">
                  <c:v>2.9542425094393248</c:v>
                </c:pt>
                <c:pt idx="4">
                  <c:v>2.9542425094393248</c:v>
                </c:pt>
                <c:pt idx="5">
                  <c:v>2.9542425094393248</c:v>
                </c:pt>
                <c:pt idx="6">
                  <c:v>2.9542425094393248</c:v>
                </c:pt>
                <c:pt idx="7">
                  <c:v>2.9542425094393248</c:v>
                </c:pt>
                <c:pt idx="8">
                  <c:v>2.9542425094393248</c:v>
                </c:pt>
                <c:pt idx="9">
                  <c:v>2.9542425094393248</c:v>
                </c:pt>
                <c:pt idx="10">
                  <c:v>2.9542425094393248</c:v>
                </c:pt>
                <c:pt idx="11">
                  <c:v>2.9542425094393248</c:v>
                </c:pt>
                <c:pt idx="12">
                  <c:v>2.9542425094393248</c:v>
                </c:pt>
                <c:pt idx="13">
                  <c:v>2.9542425094393248</c:v>
                </c:pt>
                <c:pt idx="14">
                  <c:v>2.9542425094393248</c:v>
                </c:pt>
                <c:pt idx="15">
                  <c:v>2.9542425094393248</c:v>
                </c:pt>
                <c:pt idx="16">
                  <c:v>2.9542425094393248</c:v>
                </c:pt>
                <c:pt idx="17">
                  <c:v>2.9542425094393248</c:v>
                </c:pt>
                <c:pt idx="18">
                  <c:v>2.9542425094393248</c:v>
                </c:pt>
                <c:pt idx="19">
                  <c:v>2.9542425094393248</c:v>
                </c:pt>
                <c:pt idx="20">
                  <c:v>2.9542425094393248</c:v>
                </c:pt>
                <c:pt idx="21">
                  <c:v>2.9542425094393248</c:v>
                </c:pt>
                <c:pt idx="22">
                  <c:v>2.9542425094393248</c:v>
                </c:pt>
                <c:pt idx="23">
                  <c:v>2.9542425094393248</c:v>
                </c:pt>
                <c:pt idx="24">
                  <c:v>2.9542425094393248</c:v>
                </c:pt>
                <c:pt idx="25">
                  <c:v>2.9542425094393248</c:v>
                </c:pt>
                <c:pt idx="26">
                  <c:v>2.9542425094393248</c:v>
                </c:pt>
                <c:pt idx="27">
                  <c:v>2.9542425094393248</c:v>
                </c:pt>
                <c:pt idx="28">
                  <c:v>2.9542425094393248</c:v>
                </c:pt>
                <c:pt idx="29">
                  <c:v>2.9542425094393248</c:v>
                </c:pt>
                <c:pt idx="30">
                  <c:v>2.9542425094393248</c:v>
                </c:pt>
                <c:pt idx="31">
                  <c:v>2.9542425094393248</c:v>
                </c:pt>
                <c:pt idx="32">
                  <c:v>2.9542425094393248</c:v>
                </c:pt>
                <c:pt idx="33">
                  <c:v>2.9542425094393248</c:v>
                </c:pt>
                <c:pt idx="34">
                  <c:v>2.9542425094393248</c:v>
                </c:pt>
                <c:pt idx="35">
                  <c:v>2.9542425094393248</c:v>
                </c:pt>
                <c:pt idx="36">
                  <c:v>2.9542425094393248</c:v>
                </c:pt>
                <c:pt idx="37">
                  <c:v>2.9542425094393248</c:v>
                </c:pt>
                <c:pt idx="38">
                  <c:v>2.9542425094393248</c:v>
                </c:pt>
                <c:pt idx="39">
                  <c:v>2.9542425094393248</c:v>
                </c:pt>
                <c:pt idx="40">
                  <c:v>2.9542425094393248</c:v>
                </c:pt>
                <c:pt idx="41">
                  <c:v>2.9542425094393248</c:v>
                </c:pt>
                <c:pt idx="42">
                  <c:v>2.9542425094393248</c:v>
                </c:pt>
                <c:pt idx="43">
                  <c:v>2.9542425094393248</c:v>
                </c:pt>
                <c:pt idx="44">
                  <c:v>2.9542425094393248</c:v>
                </c:pt>
                <c:pt idx="45">
                  <c:v>2.9542425094393248</c:v>
                </c:pt>
                <c:pt idx="46">
                  <c:v>2.9542425094393248</c:v>
                </c:pt>
                <c:pt idx="47">
                  <c:v>2.9542425094393248</c:v>
                </c:pt>
                <c:pt idx="48">
                  <c:v>2.9542425094393248</c:v>
                </c:pt>
                <c:pt idx="49">
                  <c:v>2.9542425094393248</c:v>
                </c:pt>
                <c:pt idx="50">
                  <c:v>2.9542425094393248</c:v>
                </c:pt>
                <c:pt idx="51">
                  <c:v>2.9542425094393248</c:v>
                </c:pt>
                <c:pt idx="52">
                  <c:v>2.9542425094393248</c:v>
                </c:pt>
                <c:pt idx="53">
                  <c:v>2.9542425094393248</c:v>
                </c:pt>
                <c:pt idx="54">
                  <c:v>2.9542425094393248</c:v>
                </c:pt>
                <c:pt idx="55">
                  <c:v>2.9542425094393248</c:v>
                </c:pt>
                <c:pt idx="56">
                  <c:v>2.9542425094393248</c:v>
                </c:pt>
                <c:pt idx="57">
                  <c:v>2.9542425094393248</c:v>
                </c:pt>
                <c:pt idx="58">
                  <c:v>2.9542425094393248</c:v>
                </c:pt>
                <c:pt idx="59">
                  <c:v>2.9542425094393248</c:v>
                </c:pt>
                <c:pt idx="60">
                  <c:v>2.9542425094393248</c:v>
                </c:pt>
                <c:pt idx="61">
                  <c:v>2.9542425094393248</c:v>
                </c:pt>
                <c:pt idx="62">
                  <c:v>2.9542425094393248</c:v>
                </c:pt>
                <c:pt idx="63">
                  <c:v>2.9542425094393248</c:v>
                </c:pt>
                <c:pt idx="64">
                  <c:v>2.9542425094393248</c:v>
                </c:pt>
                <c:pt idx="65">
                  <c:v>2.9542425094393248</c:v>
                </c:pt>
                <c:pt idx="66">
                  <c:v>2.9542425094393248</c:v>
                </c:pt>
                <c:pt idx="67">
                  <c:v>2.9542425094393248</c:v>
                </c:pt>
                <c:pt idx="68">
                  <c:v>2.9542425094393248</c:v>
                </c:pt>
                <c:pt idx="69">
                  <c:v>2.9542425094393248</c:v>
                </c:pt>
                <c:pt idx="70">
                  <c:v>2.9542425094393248</c:v>
                </c:pt>
                <c:pt idx="71">
                  <c:v>2.9542425094393248</c:v>
                </c:pt>
                <c:pt idx="72">
                  <c:v>2.9542425094393248</c:v>
                </c:pt>
                <c:pt idx="73">
                  <c:v>2.9542425094393248</c:v>
                </c:pt>
                <c:pt idx="74">
                  <c:v>2.9542425094393248</c:v>
                </c:pt>
                <c:pt idx="75">
                  <c:v>2.9542425094393248</c:v>
                </c:pt>
                <c:pt idx="76">
                  <c:v>2.9542425094393248</c:v>
                </c:pt>
                <c:pt idx="77">
                  <c:v>2.9542425094393248</c:v>
                </c:pt>
                <c:pt idx="78">
                  <c:v>2.9542425094393248</c:v>
                </c:pt>
                <c:pt idx="79">
                  <c:v>2.9542425094393248</c:v>
                </c:pt>
                <c:pt idx="80">
                  <c:v>2.9542425094393248</c:v>
                </c:pt>
                <c:pt idx="81">
                  <c:v>2.9542425094393248</c:v>
                </c:pt>
                <c:pt idx="82">
                  <c:v>2.9542425094393248</c:v>
                </c:pt>
                <c:pt idx="83">
                  <c:v>2.9542425094393248</c:v>
                </c:pt>
                <c:pt idx="84">
                  <c:v>2.9542425094393248</c:v>
                </c:pt>
                <c:pt idx="85">
                  <c:v>2.9542425094393248</c:v>
                </c:pt>
                <c:pt idx="86">
                  <c:v>2.9542425094393248</c:v>
                </c:pt>
                <c:pt idx="87">
                  <c:v>2.9542425094393248</c:v>
                </c:pt>
                <c:pt idx="88">
                  <c:v>2.9542425094393248</c:v>
                </c:pt>
                <c:pt idx="89">
                  <c:v>2.9542425094393248</c:v>
                </c:pt>
                <c:pt idx="90">
                  <c:v>2.9542425094393248</c:v>
                </c:pt>
                <c:pt idx="91">
                  <c:v>2.9542425094393248</c:v>
                </c:pt>
                <c:pt idx="92">
                  <c:v>2.9542425094393248</c:v>
                </c:pt>
                <c:pt idx="93">
                  <c:v>2.9542425094393248</c:v>
                </c:pt>
                <c:pt idx="94">
                  <c:v>2.9542425094393248</c:v>
                </c:pt>
                <c:pt idx="95">
                  <c:v>2.9542425094393248</c:v>
                </c:pt>
                <c:pt idx="96">
                  <c:v>2.9542425094393248</c:v>
                </c:pt>
                <c:pt idx="97">
                  <c:v>2.9542425094393248</c:v>
                </c:pt>
                <c:pt idx="98">
                  <c:v>2.9542425094393248</c:v>
                </c:pt>
                <c:pt idx="99">
                  <c:v>2.9542425094393248</c:v>
                </c:pt>
                <c:pt idx="100">
                  <c:v>2.9542425094393248</c:v>
                </c:pt>
                <c:pt idx="101">
                  <c:v>2.9542425094393248</c:v>
                </c:pt>
                <c:pt idx="102">
                  <c:v>2.9542425094393248</c:v>
                </c:pt>
                <c:pt idx="103">
                  <c:v>2.9542425094393248</c:v>
                </c:pt>
                <c:pt idx="104">
                  <c:v>2.9542425094393248</c:v>
                </c:pt>
                <c:pt idx="105">
                  <c:v>2.9542425094393248</c:v>
                </c:pt>
                <c:pt idx="106">
                  <c:v>2.9542425094393248</c:v>
                </c:pt>
                <c:pt idx="107">
                  <c:v>2.9542425094393248</c:v>
                </c:pt>
                <c:pt idx="108">
                  <c:v>2.9542425094393248</c:v>
                </c:pt>
                <c:pt idx="109">
                  <c:v>2.9542425094393248</c:v>
                </c:pt>
                <c:pt idx="110">
                  <c:v>2.9542425094393248</c:v>
                </c:pt>
                <c:pt idx="111">
                  <c:v>2.9542425094393248</c:v>
                </c:pt>
                <c:pt idx="112">
                  <c:v>2.9542425094393248</c:v>
                </c:pt>
                <c:pt idx="113">
                  <c:v>2.9542425094393248</c:v>
                </c:pt>
                <c:pt idx="114">
                  <c:v>2.9542425094393248</c:v>
                </c:pt>
                <c:pt idx="115">
                  <c:v>2.9542425094393248</c:v>
                </c:pt>
                <c:pt idx="116">
                  <c:v>2.9542425094393248</c:v>
                </c:pt>
                <c:pt idx="117">
                  <c:v>2.9542425094393248</c:v>
                </c:pt>
                <c:pt idx="118">
                  <c:v>2.9542425094393248</c:v>
                </c:pt>
                <c:pt idx="119">
                  <c:v>2.9542425094393248</c:v>
                </c:pt>
                <c:pt idx="120">
                  <c:v>2.9542425094393248</c:v>
                </c:pt>
                <c:pt idx="121">
                  <c:v>2.9542425094393248</c:v>
                </c:pt>
                <c:pt idx="122">
                  <c:v>2.9542425094393248</c:v>
                </c:pt>
                <c:pt idx="123">
                  <c:v>2.9542425094393248</c:v>
                </c:pt>
                <c:pt idx="124">
                  <c:v>2.9542425094393248</c:v>
                </c:pt>
                <c:pt idx="125">
                  <c:v>2.9542425094393248</c:v>
                </c:pt>
                <c:pt idx="126">
                  <c:v>2.9542425094393248</c:v>
                </c:pt>
                <c:pt idx="127">
                  <c:v>2.9542425094393248</c:v>
                </c:pt>
                <c:pt idx="128">
                  <c:v>2.9542425094393248</c:v>
                </c:pt>
                <c:pt idx="129">
                  <c:v>2.9542425094393248</c:v>
                </c:pt>
                <c:pt idx="130">
                  <c:v>2.9542425094393248</c:v>
                </c:pt>
                <c:pt idx="131">
                  <c:v>2.9542425094393248</c:v>
                </c:pt>
                <c:pt idx="132">
                  <c:v>2.9542425094393248</c:v>
                </c:pt>
                <c:pt idx="133">
                  <c:v>2.9542425094393248</c:v>
                </c:pt>
                <c:pt idx="134">
                  <c:v>2.9542425094393248</c:v>
                </c:pt>
                <c:pt idx="135">
                  <c:v>2.9542425094393248</c:v>
                </c:pt>
                <c:pt idx="136">
                  <c:v>2.9542425094393248</c:v>
                </c:pt>
                <c:pt idx="137">
                  <c:v>2.9542425094393248</c:v>
                </c:pt>
                <c:pt idx="138">
                  <c:v>2.9542425094393248</c:v>
                </c:pt>
                <c:pt idx="139">
                  <c:v>2.9542425094393248</c:v>
                </c:pt>
                <c:pt idx="140">
                  <c:v>2.9542425094393248</c:v>
                </c:pt>
                <c:pt idx="141">
                  <c:v>2.9542425094393248</c:v>
                </c:pt>
                <c:pt idx="142">
                  <c:v>2.9542425094393248</c:v>
                </c:pt>
                <c:pt idx="143">
                  <c:v>2.9542425094393248</c:v>
                </c:pt>
                <c:pt idx="144">
                  <c:v>2.9542425094393248</c:v>
                </c:pt>
                <c:pt idx="145">
                  <c:v>2.9542425094393248</c:v>
                </c:pt>
                <c:pt idx="146">
                  <c:v>2.9542425094393248</c:v>
                </c:pt>
                <c:pt idx="147">
                  <c:v>2.9542425094393248</c:v>
                </c:pt>
                <c:pt idx="148">
                  <c:v>2.9542425094393248</c:v>
                </c:pt>
                <c:pt idx="149">
                  <c:v>2.9542425094393248</c:v>
                </c:pt>
                <c:pt idx="150">
                  <c:v>2.9542425094393248</c:v>
                </c:pt>
                <c:pt idx="151">
                  <c:v>2.9542425094393248</c:v>
                </c:pt>
                <c:pt idx="152">
                  <c:v>2.9542425094393248</c:v>
                </c:pt>
                <c:pt idx="153">
                  <c:v>2.9542425094393248</c:v>
                </c:pt>
                <c:pt idx="154">
                  <c:v>2.9542425094393248</c:v>
                </c:pt>
                <c:pt idx="155">
                  <c:v>2.9542425094393248</c:v>
                </c:pt>
                <c:pt idx="156">
                  <c:v>2.9542425094393248</c:v>
                </c:pt>
                <c:pt idx="157">
                  <c:v>2.9542425094393248</c:v>
                </c:pt>
                <c:pt idx="158">
                  <c:v>2.9542425094393248</c:v>
                </c:pt>
                <c:pt idx="159">
                  <c:v>2.9542425094393248</c:v>
                </c:pt>
                <c:pt idx="160">
                  <c:v>2.9542425094393248</c:v>
                </c:pt>
                <c:pt idx="161">
                  <c:v>2.9542425094393248</c:v>
                </c:pt>
              </c:numCache>
            </c:numRef>
          </c:val>
          <c:smooth val="0"/>
        </c:ser>
        <c:ser>
          <c:idx val="5"/>
          <c:order val="5"/>
          <c:tx>
            <c:v>600</c:v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data1!$I$76:$I$237</c:f>
              <c:numCache>
                <c:formatCode>General</c:formatCode>
                <c:ptCount val="162"/>
                <c:pt idx="0">
                  <c:v>2.7781512503836434</c:v>
                </c:pt>
                <c:pt idx="1">
                  <c:v>2.7781512503836434</c:v>
                </c:pt>
                <c:pt idx="2">
                  <c:v>2.7781512503836434</c:v>
                </c:pt>
                <c:pt idx="3">
                  <c:v>2.7781512503836434</c:v>
                </c:pt>
                <c:pt idx="4">
                  <c:v>2.7781512503836434</c:v>
                </c:pt>
                <c:pt idx="5">
                  <c:v>2.7781512503836434</c:v>
                </c:pt>
                <c:pt idx="6">
                  <c:v>2.7781512503836434</c:v>
                </c:pt>
                <c:pt idx="7">
                  <c:v>2.7781512503836434</c:v>
                </c:pt>
                <c:pt idx="8">
                  <c:v>2.7781512503836434</c:v>
                </c:pt>
                <c:pt idx="9">
                  <c:v>2.7781512503836434</c:v>
                </c:pt>
                <c:pt idx="10">
                  <c:v>2.7781512503836434</c:v>
                </c:pt>
                <c:pt idx="11">
                  <c:v>2.7781512503836434</c:v>
                </c:pt>
                <c:pt idx="12">
                  <c:v>2.7781512503836434</c:v>
                </c:pt>
                <c:pt idx="13">
                  <c:v>2.7781512503836434</c:v>
                </c:pt>
                <c:pt idx="14">
                  <c:v>2.7781512503836434</c:v>
                </c:pt>
                <c:pt idx="15">
                  <c:v>2.7781512503836434</c:v>
                </c:pt>
                <c:pt idx="16">
                  <c:v>2.7781512503836434</c:v>
                </c:pt>
                <c:pt idx="17">
                  <c:v>2.7781512503836434</c:v>
                </c:pt>
                <c:pt idx="18">
                  <c:v>2.7781512503836434</c:v>
                </c:pt>
                <c:pt idx="19">
                  <c:v>2.7781512503836434</c:v>
                </c:pt>
                <c:pt idx="20">
                  <c:v>2.7781512503836434</c:v>
                </c:pt>
                <c:pt idx="21">
                  <c:v>2.7781512503836434</c:v>
                </c:pt>
                <c:pt idx="22">
                  <c:v>2.7781512503836434</c:v>
                </c:pt>
                <c:pt idx="23">
                  <c:v>2.7781512503836434</c:v>
                </c:pt>
                <c:pt idx="24">
                  <c:v>2.7781512503836434</c:v>
                </c:pt>
                <c:pt idx="25">
                  <c:v>2.7781512503836434</c:v>
                </c:pt>
                <c:pt idx="26">
                  <c:v>2.7781512503836434</c:v>
                </c:pt>
                <c:pt idx="27">
                  <c:v>2.7781512503836434</c:v>
                </c:pt>
                <c:pt idx="28">
                  <c:v>2.7781512503836434</c:v>
                </c:pt>
                <c:pt idx="29">
                  <c:v>2.7781512503836434</c:v>
                </c:pt>
                <c:pt idx="30">
                  <c:v>2.7781512503836434</c:v>
                </c:pt>
                <c:pt idx="31">
                  <c:v>2.7781512503836434</c:v>
                </c:pt>
                <c:pt idx="32">
                  <c:v>2.7781512503836434</c:v>
                </c:pt>
                <c:pt idx="33">
                  <c:v>2.7781512503836434</c:v>
                </c:pt>
                <c:pt idx="34">
                  <c:v>2.7781512503836434</c:v>
                </c:pt>
                <c:pt idx="35">
                  <c:v>2.7781512503836434</c:v>
                </c:pt>
                <c:pt idx="36">
                  <c:v>2.7781512503836434</c:v>
                </c:pt>
                <c:pt idx="37">
                  <c:v>2.7781512503836434</c:v>
                </c:pt>
                <c:pt idx="38">
                  <c:v>2.7781512503836434</c:v>
                </c:pt>
                <c:pt idx="39">
                  <c:v>2.7781512503836434</c:v>
                </c:pt>
                <c:pt idx="40">
                  <c:v>2.7781512503836434</c:v>
                </c:pt>
                <c:pt idx="41">
                  <c:v>2.7781512503836434</c:v>
                </c:pt>
                <c:pt idx="42">
                  <c:v>2.7781512503836434</c:v>
                </c:pt>
                <c:pt idx="43">
                  <c:v>2.7781512503836434</c:v>
                </c:pt>
                <c:pt idx="44">
                  <c:v>2.7781512503836434</c:v>
                </c:pt>
                <c:pt idx="45">
                  <c:v>2.7781512503836434</c:v>
                </c:pt>
                <c:pt idx="46">
                  <c:v>2.7781512503836434</c:v>
                </c:pt>
                <c:pt idx="47">
                  <c:v>2.7781512503836434</c:v>
                </c:pt>
                <c:pt idx="48">
                  <c:v>2.7781512503836434</c:v>
                </c:pt>
                <c:pt idx="49">
                  <c:v>2.7781512503836434</c:v>
                </c:pt>
                <c:pt idx="50">
                  <c:v>2.7781512503836434</c:v>
                </c:pt>
                <c:pt idx="51">
                  <c:v>2.7781512503836434</c:v>
                </c:pt>
                <c:pt idx="52">
                  <c:v>2.7781512503836434</c:v>
                </c:pt>
                <c:pt idx="53">
                  <c:v>2.7781512503836434</c:v>
                </c:pt>
                <c:pt idx="54">
                  <c:v>2.7781512503836434</c:v>
                </c:pt>
                <c:pt idx="55">
                  <c:v>2.7781512503836434</c:v>
                </c:pt>
                <c:pt idx="56">
                  <c:v>2.7781512503836434</c:v>
                </c:pt>
                <c:pt idx="57">
                  <c:v>2.7781512503836434</c:v>
                </c:pt>
                <c:pt idx="58">
                  <c:v>2.7781512503836434</c:v>
                </c:pt>
                <c:pt idx="59">
                  <c:v>2.7781512503836434</c:v>
                </c:pt>
                <c:pt idx="60">
                  <c:v>2.7781512503836434</c:v>
                </c:pt>
                <c:pt idx="61">
                  <c:v>2.7781512503836434</c:v>
                </c:pt>
                <c:pt idx="62">
                  <c:v>2.7781512503836434</c:v>
                </c:pt>
                <c:pt idx="63">
                  <c:v>2.7781512503836434</c:v>
                </c:pt>
                <c:pt idx="64">
                  <c:v>2.7781512503836434</c:v>
                </c:pt>
                <c:pt idx="65">
                  <c:v>2.7781512503836434</c:v>
                </c:pt>
                <c:pt idx="66">
                  <c:v>2.7781512503836434</c:v>
                </c:pt>
                <c:pt idx="67">
                  <c:v>2.7781512503836434</c:v>
                </c:pt>
                <c:pt idx="68">
                  <c:v>2.7781512503836434</c:v>
                </c:pt>
                <c:pt idx="69">
                  <c:v>2.7781512503836434</c:v>
                </c:pt>
                <c:pt idx="70">
                  <c:v>2.7781512503836434</c:v>
                </c:pt>
                <c:pt idx="71">
                  <c:v>2.7781512503836434</c:v>
                </c:pt>
                <c:pt idx="72">
                  <c:v>2.7781512503836434</c:v>
                </c:pt>
                <c:pt idx="73">
                  <c:v>2.7781512503836434</c:v>
                </c:pt>
                <c:pt idx="74">
                  <c:v>2.7781512503836434</c:v>
                </c:pt>
                <c:pt idx="75">
                  <c:v>2.7781512503836434</c:v>
                </c:pt>
                <c:pt idx="76">
                  <c:v>2.7781512503836434</c:v>
                </c:pt>
                <c:pt idx="77">
                  <c:v>2.7781512503836434</c:v>
                </c:pt>
                <c:pt idx="78">
                  <c:v>2.7781512503836434</c:v>
                </c:pt>
                <c:pt idx="79">
                  <c:v>2.7781512503836434</c:v>
                </c:pt>
                <c:pt idx="80">
                  <c:v>2.7781512503836434</c:v>
                </c:pt>
                <c:pt idx="81">
                  <c:v>2.7781512503836434</c:v>
                </c:pt>
                <c:pt idx="82">
                  <c:v>2.7781512503836434</c:v>
                </c:pt>
                <c:pt idx="83">
                  <c:v>2.7781512503836434</c:v>
                </c:pt>
                <c:pt idx="84">
                  <c:v>2.7781512503836434</c:v>
                </c:pt>
                <c:pt idx="85">
                  <c:v>2.7781512503836434</c:v>
                </c:pt>
                <c:pt idx="86">
                  <c:v>2.7781512503836434</c:v>
                </c:pt>
                <c:pt idx="87">
                  <c:v>2.7781512503836434</c:v>
                </c:pt>
                <c:pt idx="88">
                  <c:v>2.7781512503836434</c:v>
                </c:pt>
                <c:pt idx="89">
                  <c:v>2.7781512503836434</c:v>
                </c:pt>
                <c:pt idx="90">
                  <c:v>2.7781512503836434</c:v>
                </c:pt>
                <c:pt idx="91">
                  <c:v>2.7781512503836434</c:v>
                </c:pt>
                <c:pt idx="92">
                  <c:v>2.7781512503836434</c:v>
                </c:pt>
                <c:pt idx="93">
                  <c:v>2.7781512503836434</c:v>
                </c:pt>
                <c:pt idx="94">
                  <c:v>2.7781512503836434</c:v>
                </c:pt>
                <c:pt idx="95">
                  <c:v>2.7781512503836434</c:v>
                </c:pt>
                <c:pt idx="96">
                  <c:v>2.7781512503836434</c:v>
                </c:pt>
                <c:pt idx="97">
                  <c:v>2.7781512503836434</c:v>
                </c:pt>
                <c:pt idx="98">
                  <c:v>2.7781512503836434</c:v>
                </c:pt>
                <c:pt idx="99">
                  <c:v>2.7781512503836434</c:v>
                </c:pt>
                <c:pt idx="100">
                  <c:v>2.7781512503836434</c:v>
                </c:pt>
                <c:pt idx="101">
                  <c:v>2.7781512503836434</c:v>
                </c:pt>
                <c:pt idx="102">
                  <c:v>2.7781512503836434</c:v>
                </c:pt>
                <c:pt idx="103">
                  <c:v>2.7781512503836434</c:v>
                </c:pt>
                <c:pt idx="104">
                  <c:v>2.7781512503836434</c:v>
                </c:pt>
                <c:pt idx="105">
                  <c:v>2.7781512503836434</c:v>
                </c:pt>
                <c:pt idx="106">
                  <c:v>2.7781512503836434</c:v>
                </c:pt>
                <c:pt idx="107">
                  <c:v>2.7781512503836434</c:v>
                </c:pt>
                <c:pt idx="108">
                  <c:v>2.7781512503836434</c:v>
                </c:pt>
                <c:pt idx="109">
                  <c:v>2.7781512503836434</c:v>
                </c:pt>
                <c:pt idx="110">
                  <c:v>2.7781512503836434</c:v>
                </c:pt>
                <c:pt idx="111">
                  <c:v>2.7781512503836434</c:v>
                </c:pt>
                <c:pt idx="112">
                  <c:v>2.7781512503836434</c:v>
                </c:pt>
                <c:pt idx="113">
                  <c:v>2.7781512503836434</c:v>
                </c:pt>
                <c:pt idx="114">
                  <c:v>2.7781512503836434</c:v>
                </c:pt>
                <c:pt idx="115">
                  <c:v>2.7781512503836434</c:v>
                </c:pt>
                <c:pt idx="116">
                  <c:v>2.7781512503836434</c:v>
                </c:pt>
                <c:pt idx="117">
                  <c:v>2.7781512503836434</c:v>
                </c:pt>
                <c:pt idx="118">
                  <c:v>2.7781512503836434</c:v>
                </c:pt>
                <c:pt idx="119">
                  <c:v>2.7781512503836434</c:v>
                </c:pt>
                <c:pt idx="120">
                  <c:v>2.7781512503836434</c:v>
                </c:pt>
                <c:pt idx="121">
                  <c:v>2.7781512503836434</c:v>
                </c:pt>
                <c:pt idx="122">
                  <c:v>2.7781512503836434</c:v>
                </c:pt>
                <c:pt idx="123">
                  <c:v>2.7781512503836434</c:v>
                </c:pt>
                <c:pt idx="124">
                  <c:v>2.7781512503836434</c:v>
                </c:pt>
                <c:pt idx="125">
                  <c:v>2.7781512503836434</c:v>
                </c:pt>
                <c:pt idx="126">
                  <c:v>2.7781512503836434</c:v>
                </c:pt>
                <c:pt idx="127">
                  <c:v>2.7781512503836434</c:v>
                </c:pt>
                <c:pt idx="128">
                  <c:v>2.7781512503836434</c:v>
                </c:pt>
                <c:pt idx="129">
                  <c:v>2.7781512503836434</c:v>
                </c:pt>
                <c:pt idx="130">
                  <c:v>2.7781512503836434</c:v>
                </c:pt>
                <c:pt idx="131">
                  <c:v>2.7781512503836434</c:v>
                </c:pt>
                <c:pt idx="132">
                  <c:v>2.7781512503836434</c:v>
                </c:pt>
                <c:pt idx="133">
                  <c:v>2.7781512503836434</c:v>
                </c:pt>
                <c:pt idx="134">
                  <c:v>2.7781512503836434</c:v>
                </c:pt>
                <c:pt idx="135">
                  <c:v>2.7781512503836434</c:v>
                </c:pt>
                <c:pt idx="136">
                  <c:v>2.7781512503836434</c:v>
                </c:pt>
                <c:pt idx="137">
                  <c:v>2.7781512503836434</c:v>
                </c:pt>
                <c:pt idx="138">
                  <c:v>2.7781512503836434</c:v>
                </c:pt>
                <c:pt idx="139">
                  <c:v>2.7781512503836434</c:v>
                </c:pt>
                <c:pt idx="140">
                  <c:v>2.7781512503836434</c:v>
                </c:pt>
                <c:pt idx="141">
                  <c:v>2.7781512503836434</c:v>
                </c:pt>
                <c:pt idx="142">
                  <c:v>2.7781512503836434</c:v>
                </c:pt>
                <c:pt idx="143">
                  <c:v>2.7781512503836399</c:v>
                </c:pt>
                <c:pt idx="144">
                  <c:v>2.7781512503836399</c:v>
                </c:pt>
                <c:pt idx="145">
                  <c:v>2.7781512503836399</c:v>
                </c:pt>
                <c:pt idx="146">
                  <c:v>2.7781512503836399</c:v>
                </c:pt>
                <c:pt idx="147">
                  <c:v>2.7781512503836399</c:v>
                </c:pt>
                <c:pt idx="148">
                  <c:v>2.7781512503836399</c:v>
                </c:pt>
                <c:pt idx="149">
                  <c:v>2.7781512503836399</c:v>
                </c:pt>
                <c:pt idx="150">
                  <c:v>2.7781512503836399</c:v>
                </c:pt>
                <c:pt idx="151">
                  <c:v>2.7781512503836399</c:v>
                </c:pt>
                <c:pt idx="152">
                  <c:v>2.7781512503836399</c:v>
                </c:pt>
                <c:pt idx="153">
                  <c:v>2.7781512503836399</c:v>
                </c:pt>
                <c:pt idx="154">
                  <c:v>2.7781512503836399</c:v>
                </c:pt>
                <c:pt idx="155">
                  <c:v>2.7781512503836399</c:v>
                </c:pt>
                <c:pt idx="156">
                  <c:v>2.7781512503836399</c:v>
                </c:pt>
                <c:pt idx="157">
                  <c:v>2.7781512503836399</c:v>
                </c:pt>
                <c:pt idx="158">
                  <c:v>2.7781512503836399</c:v>
                </c:pt>
                <c:pt idx="159">
                  <c:v>2.7781512503836399</c:v>
                </c:pt>
                <c:pt idx="160">
                  <c:v>2.7781512503836399</c:v>
                </c:pt>
                <c:pt idx="161">
                  <c:v>2.7781512503836399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9616"/>
        <c:axId val="78733696"/>
      </c:lineChart>
      <c:catAx>
        <c:axId val="787196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\-yy" sourceLinked="0"/>
        <c:majorTickMark val="cross"/>
        <c:minorTickMark val="none"/>
        <c:tickLblPos val="nextTo"/>
        <c:spPr>
          <a:ln w="12700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8733696"/>
        <c:crossesAt val="2.7"/>
        <c:auto val="0"/>
        <c:lblAlgn val="ctr"/>
        <c:lblOffset val="100"/>
        <c:tickLblSkip val="24"/>
        <c:tickMarkSkip val="12"/>
        <c:noMultiLvlLbl val="0"/>
      </c:catAx>
      <c:valAx>
        <c:axId val="78733696"/>
        <c:scaling>
          <c:orientation val="minMax"/>
          <c:max val="3.3"/>
          <c:min val="2.7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8719616"/>
        <c:crosses val="autoZero"/>
        <c:crossBetween val="between"/>
      </c:valAx>
      <c:spPr>
        <a:ln w="25400"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U.E.  ( 28 pays )</a:t>
            </a:r>
          </a:p>
        </c:rich>
      </c:tx>
      <c:layout>
        <c:manualLayout>
          <c:xMode val="edge"/>
          <c:yMode val="edge"/>
          <c:x val="0.30370510352872554"/>
          <c:y val="8.05031135813905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6713327500729"/>
          <c:y val="0.17232744020205018"/>
          <c:w val="0.82098104403616212"/>
          <c:h val="0.71113593819640475"/>
        </c:manualLayout>
      </c:layout>
      <c:lineChart>
        <c:grouping val="standard"/>
        <c:varyColors val="0"/>
        <c:ser>
          <c:idx val="0"/>
          <c:order val="0"/>
          <c:tx>
            <c:v>12000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data1!$O$76:$O$237</c:f>
              <c:numCache>
                <c:formatCode>General</c:formatCode>
                <c:ptCount val="162"/>
                <c:pt idx="0">
                  <c:v>4.0791812460476251</c:v>
                </c:pt>
                <c:pt idx="1">
                  <c:v>4.0791812460476251</c:v>
                </c:pt>
                <c:pt idx="2">
                  <c:v>4.0791812460476251</c:v>
                </c:pt>
                <c:pt idx="3">
                  <c:v>4.0791812460476251</c:v>
                </c:pt>
                <c:pt idx="4">
                  <c:v>4.0791812460476251</c:v>
                </c:pt>
                <c:pt idx="5">
                  <c:v>4.0791812460476251</c:v>
                </c:pt>
                <c:pt idx="6">
                  <c:v>4.0791812460476251</c:v>
                </c:pt>
                <c:pt idx="7">
                  <c:v>4.0791812460476251</c:v>
                </c:pt>
                <c:pt idx="8">
                  <c:v>4.0791812460476251</c:v>
                </c:pt>
                <c:pt idx="9">
                  <c:v>4.0791812460476251</c:v>
                </c:pt>
                <c:pt idx="10">
                  <c:v>4.0791812460476251</c:v>
                </c:pt>
                <c:pt idx="11">
                  <c:v>4.0791812460476251</c:v>
                </c:pt>
                <c:pt idx="12">
                  <c:v>4.0791812460476251</c:v>
                </c:pt>
                <c:pt idx="13">
                  <c:v>4.0791812460476251</c:v>
                </c:pt>
                <c:pt idx="14">
                  <c:v>4.0791812460476251</c:v>
                </c:pt>
                <c:pt idx="15">
                  <c:v>4.0791812460476251</c:v>
                </c:pt>
                <c:pt idx="16">
                  <c:v>4.0791812460476251</c:v>
                </c:pt>
                <c:pt idx="17">
                  <c:v>4.0791812460476251</c:v>
                </c:pt>
                <c:pt idx="18">
                  <c:v>4.0791812460476251</c:v>
                </c:pt>
                <c:pt idx="19">
                  <c:v>4.0791812460476251</c:v>
                </c:pt>
                <c:pt idx="20">
                  <c:v>4.0791812460476251</c:v>
                </c:pt>
                <c:pt idx="21">
                  <c:v>4.0791812460476251</c:v>
                </c:pt>
                <c:pt idx="22">
                  <c:v>4.0791812460476251</c:v>
                </c:pt>
                <c:pt idx="23">
                  <c:v>4.0791812460476251</c:v>
                </c:pt>
                <c:pt idx="24">
                  <c:v>4.0791812460476251</c:v>
                </c:pt>
                <c:pt idx="25">
                  <c:v>4.0791812460476251</c:v>
                </c:pt>
                <c:pt idx="26">
                  <c:v>4.0791812460476251</c:v>
                </c:pt>
                <c:pt idx="27">
                  <c:v>4.0791812460476251</c:v>
                </c:pt>
                <c:pt idx="28">
                  <c:v>4.0791812460476251</c:v>
                </c:pt>
                <c:pt idx="29">
                  <c:v>4.0791812460476251</c:v>
                </c:pt>
                <c:pt idx="30">
                  <c:v>4.0791812460476251</c:v>
                </c:pt>
                <c:pt idx="31">
                  <c:v>4.0791812460476251</c:v>
                </c:pt>
                <c:pt idx="32">
                  <c:v>4.0791812460476251</c:v>
                </c:pt>
                <c:pt idx="33">
                  <c:v>4.0791812460476251</c:v>
                </c:pt>
                <c:pt idx="34">
                  <c:v>4.0791812460476251</c:v>
                </c:pt>
                <c:pt idx="35">
                  <c:v>4.0791812460476251</c:v>
                </c:pt>
                <c:pt idx="36">
                  <c:v>4.0791812460476251</c:v>
                </c:pt>
                <c:pt idx="37">
                  <c:v>4.0791812460476251</c:v>
                </c:pt>
                <c:pt idx="38">
                  <c:v>4.0791812460476251</c:v>
                </c:pt>
                <c:pt idx="39">
                  <c:v>4.0791812460476251</c:v>
                </c:pt>
                <c:pt idx="40">
                  <c:v>4.0791812460476251</c:v>
                </c:pt>
                <c:pt idx="41">
                  <c:v>4.0791812460476251</c:v>
                </c:pt>
                <c:pt idx="42">
                  <c:v>4.0791812460476251</c:v>
                </c:pt>
                <c:pt idx="43">
                  <c:v>4.0791812460476251</c:v>
                </c:pt>
                <c:pt idx="44">
                  <c:v>4.0791812460476251</c:v>
                </c:pt>
                <c:pt idx="45">
                  <c:v>4.0791812460476251</c:v>
                </c:pt>
                <c:pt idx="46">
                  <c:v>4.0791812460476251</c:v>
                </c:pt>
                <c:pt idx="47">
                  <c:v>4.0791812460476251</c:v>
                </c:pt>
                <c:pt idx="48">
                  <c:v>4.0791812460476251</c:v>
                </c:pt>
                <c:pt idx="49">
                  <c:v>4.0791812460476251</c:v>
                </c:pt>
                <c:pt idx="50">
                  <c:v>4.0791812460476251</c:v>
                </c:pt>
                <c:pt idx="51">
                  <c:v>4.0791812460476251</c:v>
                </c:pt>
                <c:pt idx="52">
                  <c:v>4.0791812460476251</c:v>
                </c:pt>
                <c:pt idx="53">
                  <c:v>4.0791812460476251</c:v>
                </c:pt>
                <c:pt idx="54">
                  <c:v>4.0791812460476251</c:v>
                </c:pt>
                <c:pt idx="55">
                  <c:v>4.0791812460476251</c:v>
                </c:pt>
                <c:pt idx="56">
                  <c:v>4.0791812460476251</c:v>
                </c:pt>
                <c:pt idx="57">
                  <c:v>4.0791812460476251</c:v>
                </c:pt>
                <c:pt idx="58">
                  <c:v>4.0791812460476251</c:v>
                </c:pt>
                <c:pt idx="59">
                  <c:v>4.0791812460476251</c:v>
                </c:pt>
                <c:pt idx="60">
                  <c:v>4.0791812460476251</c:v>
                </c:pt>
                <c:pt idx="61">
                  <c:v>4.0791812460476251</c:v>
                </c:pt>
                <c:pt idx="62">
                  <c:v>4.0791812460476251</c:v>
                </c:pt>
                <c:pt idx="63">
                  <c:v>4.0791812460476251</c:v>
                </c:pt>
                <c:pt idx="64">
                  <c:v>4.0791812460476251</c:v>
                </c:pt>
                <c:pt idx="65">
                  <c:v>4.0791812460476251</c:v>
                </c:pt>
                <c:pt idx="66">
                  <c:v>4.0791812460476251</c:v>
                </c:pt>
                <c:pt idx="67">
                  <c:v>4.0791812460476251</c:v>
                </c:pt>
                <c:pt idx="68">
                  <c:v>4.0791812460476251</c:v>
                </c:pt>
                <c:pt idx="69">
                  <c:v>4.0791812460476251</c:v>
                </c:pt>
                <c:pt idx="70">
                  <c:v>4.0791812460476251</c:v>
                </c:pt>
                <c:pt idx="71">
                  <c:v>4.0791812460476251</c:v>
                </c:pt>
                <c:pt idx="72">
                  <c:v>4.0791812460476251</c:v>
                </c:pt>
                <c:pt idx="73">
                  <c:v>4.0791812460476251</c:v>
                </c:pt>
                <c:pt idx="74">
                  <c:v>4.0791812460476251</c:v>
                </c:pt>
                <c:pt idx="75">
                  <c:v>4.0791812460476251</c:v>
                </c:pt>
                <c:pt idx="76">
                  <c:v>4.0791812460476251</c:v>
                </c:pt>
                <c:pt idx="77">
                  <c:v>4.0791812460476251</c:v>
                </c:pt>
                <c:pt idx="78">
                  <c:v>4.0791812460476251</c:v>
                </c:pt>
                <c:pt idx="79">
                  <c:v>4.0791812460476251</c:v>
                </c:pt>
                <c:pt idx="80">
                  <c:v>4.0791812460476251</c:v>
                </c:pt>
                <c:pt idx="81">
                  <c:v>4.0791812460476251</c:v>
                </c:pt>
                <c:pt idx="82">
                  <c:v>4.0791812460476251</c:v>
                </c:pt>
                <c:pt idx="83">
                  <c:v>4.0791812460476251</c:v>
                </c:pt>
                <c:pt idx="84">
                  <c:v>4.0791812460476251</c:v>
                </c:pt>
                <c:pt idx="85">
                  <c:v>4.0791812460476251</c:v>
                </c:pt>
                <c:pt idx="86">
                  <c:v>4.0791812460476251</c:v>
                </c:pt>
                <c:pt idx="87">
                  <c:v>4.0791812460476251</c:v>
                </c:pt>
                <c:pt idx="88">
                  <c:v>4.0791812460476251</c:v>
                </c:pt>
                <c:pt idx="89">
                  <c:v>4.0791812460476251</c:v>
                </c:pt>
                <c:pt idx="90">
                  <c:v>4.0791812460476251</c:v>
                </c:pt>
                <c:pt idx="91">
                  <c:v>4.0791812460476251</c:v>
                </c:pt>
                <c:pt idx="92">
                  <c:v>4.0791812460476251</c:v>
                </c:pt>
                <c:pt idx="93">
                  <c:v>4.0791812460476251</c:v>
                </c:pt>
                <c:pt idx="94">
                  <c:v>4.0791812460476251</c:v>
                </c:pt>
                <c:pt idx="95">
                  <c:v>4.0791812460476251</c:v>
                </c:pt>
                <c:pt idx="96">
                  <c:v>4.0791812460476251</c:v>
                </c:pt>
                <c:pt idx="97">
                  <c:v>4.0791812460476251</c:v>
                </c:pt>
                <c:pt idx="98">
                  <c:v>4.0791812460476251</c:v>
                </c:pt>
                <c:pt idx="99">
                  <c:v>4.0791812460476251</c:v>
                </c:pt>
                <c:pt idx="100">
                  <c:v>4.0791812460476251</c:v>
                </c:pt>
                <c:pt idx="101">
                  <c:v>4.0791812460476251</c:v>
                </c:pt>
                <c:pt idx="102">
                  <c:v>4.0791812460476251</c:v>
                </c:pt>
                <c:pt idx="103">
                  <c:v>4.0791812460476251</c:v>
                </c:pt>
                <c:pt idx="104">
                  <c:v>4.0791812460476251</c:v>
                </c:pt>
                <c:pt idx="105">
                  <c:v>4.0791812460476251</c:v>
                </c:pt>
                <c:pt idx="106">
                  <c:v>4.0791812460476251</c:v>
                </c:pt>
                <c:pt idx="107">
                  <c:v>4.0791812460476251</c:v>
                </c:pt>
                <c:pt idx="108">
                  <c:v>4.0791812460476251</c:v>
                </c:pt>
                <c:pt idx="109">
                  <c:v>4.0791812460476251</c:v>
                </c:pt>
                <c:pt idx="110">
                  <c:v>4.0791812460476251</c:v>
                </c:pt>
                <c:pt idx="111">
                  <c:v>4.0791812460476251</c:v>
                </c:pt>
                <c:pt idx="112">
                  <c:v>4.0791812460476251</c:v>
                </c:pt>
                <c:pt idx="113">
                  <c:v>4.0791812460476251</c:v>
                </c:pt>
                <c:pt idx="114">
                  <c:v>4.0791812460476251</c:v>
                </c:pt>
                <c:pt idx="115">
                  <c:v>4.0791812460476251</c:v>
                </c:pt>
                <c:pt idx="116">
                  <c:v>4.0791812460476251</c:v>
                </c:pt>
                <c:pt idx="117">
                  <c:v>4.0791812460476251</c:v>
                </c:pt>
                <c:pt idx="118">
                  <c:v>4.0791812460476251</c:v>
                </c:pt>
                <c:pt idx="119">
                  <c:v>4.0791812460476251</c:v>
                </c:pt>
                <c:pt idx="120">
                  <c:v>4.0791812460476251</c:v>
                </c:pt>
                <c:pt idx="121">
                  <c:v>4.0791812460476251</c:v>
                </c:pt>
                <c:pt idx="122">
                  <c:v>4.0791812460476251</c:v>
                </c:pt>
                <c:pt idx="123">
                  <c:v>4.0791812460476251</c:v>
                </c:pt>
                <c:pt idx="124">
                  <c:v>4.0791812460476251</c:v>
                </c:pt>
                <c:pt idx="125">
                  <c:v>4.0791812460476251</c:v>
                </c:pt>
                <c:pt idx="126">
                  <c:v>4.0791812460476251</c:v>
                </c:pt>
                <c:pt idx="127">
                  <c:v>4.0791812460476251</c:v>
                </c:pt>
                <c:pt idx="128">
                  <c:v>4.0791812460476251</c:v>
                </c:pt>
                <c:pt idx="129">
                  <c:v>4.0791812460476251</c:v>
                </c:pt>
                <c:pt idx="130">
                  <c:v>4.0791812460476251</c:v>
                </c:pt>
                <c:pt idx="131">
                  <c:v>4.0791812460476251</c:v>
                </c:pt>
                <c:pt idx="132">
                  <c:v>4.0791812460476251</c:v>
                </c:pt>
                <c:pt idx="133">
                  <c:v>4.0791812460476251</c:v>
                </c:pt>
                <c:pt idx="134">
                  <c:v>4.0791812460476251</c:v>
                </c:pt>
                <c:pt idx="135">
                  <c:v>4.0791812460476251</c:v>
                </c:pt>
                <c:pt idx="136">
                  <c:v>4.0791812460476251</c:v>
                </c:pt>
                <c:pt idx="137">
                  <c:v>4.0791812460476251</c:v>
                </c:pt>
                <c:pt idx="138">
                  <c:v>4.0791812460476251</c:v>
                </c:pt>
                <c:pt idx="139">
                  <c:v>4.0791812460476251</c:v>
                </c:pt>
                <c:pt idx="140">
                  <c:v>4.0791812460476251</c:v>
                </c:pt>
                <c:pt idx="141">
                  <c:v>4.0791812460476251</c:v>
                </c:pt>
                <c:pt idx="142">
                  <c:v>4.0791812460476251</c:v>
                </c:pt>
                <c:pt idx="143">
                  <c:v>4.0791812460476251</c:v>
                </c:pt>
                <c:pt idx="144">
                  <c:v>4.0791812460476251</c:v>
                </c:pt>
                <c:pt idx="145">
                  <c:v>4.0791812460476251</c:v>
                </c:pt>
                <c:pt idx="146">
                  <c:v>4.0791812460476251</c:v>
                </c:pt>
                <c:pt idx="147">
                  <c:v>4.0791812460476251</c:v>
                </c:pt>
                <c:pt idx="148">
                  <c:v>4.0791812460476251</c:v>
                </c:pt>
                <c:pt idx="149">
                  <c:v>4.0791812460476251</c:v>
                </c:pt>
                <c:pt idx="150">
                  <c:v>4.0791812460476251</c:v>
                </c:pt>
                <c:pt idx="151">
                  <c:v>4.0791812460476251</c:v>
                </c:pt>
                <c:pt idx="152">
                  <c:v>4.0791812460476251</c:v>
                </c:pt>
                <c:pt idx="153">
                  <c:v>4.0791812460476251</c:v>
                </c:pt>
                <c:pt idx="154">
                  <c:v>4.0791812460476251</c:v>
                </c:pt>
                <c:pt idx="155">
                  <c:v>4.0791812460476251</c:v>
                </c:pt>
                <c:pt idx="156">
                  <c:v>4.0791812460476251</c:v>
                </c:pt>
                <c:pt idx="157">
                  <c:v>4.0791812460476251</c:v>
                </c:pt>
                <c:pt idx="158">
                  <c:v>4.0791812460476251</c:v>
                </c:pt>
                <c:pt idx="159">
                  <c:v>4.0791812460476251</c:v>
                </c:pt>
                <c:pt idx="160">
                  <c:v>4.0791812460476251</c:v>
                </c:pt>
                <c:pt idx="161">
                  <c:v>4.0791812460476251</c:v>
                </c:pt>
              </c:numCache>
            </c:numRef>
          </c:val>
          <c:smooth val="0"/>
        </c:ser>
        <c:ser>
          <c:idx val="2"/>
          <c:order val="1"/>
          <c:tx>
            <c:v>15000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data1!$P$76:$P$237</c:f>
              <c:numCache>
                <c:formatCode>General</c:formatCode>
                <c:ptCount val="162"/>
                <c:pt idx="0">
                  <c:v>4.1760912590556813</c:v>
                </c:pt>
                <c:pt idx="1">
                  <c:v>4.1760912590556813</c:v>
                </c:pt>
                <c:pt idx="2">
                  <c:v>4.1760912590556813</c:v>
                </c:pt>
                <c:pt idx="3">
                  <c:v>4.1760912590556813</c:v>
                </c:pt>
                <c:pt idx="4">
                  <c:v>4.1760912590556813</c:v>
                </c:pt>
                <c:pt idx="5">
                  <c:v>4.1760912590556813</c:v>
                </c:pt>
                <c:pt idx="6">
                  <c:v>4.1760912590556813</c:v>
                </c:pt>
                <c:pt idx="7">
                  <c:v>4.1760912590556813</c:v>
                </c:pt>
                <c:pt idx="8">
                  <c:v>4.1760912590556813</c:v>
                </c:pt>
                <c:pt idx="9">
                  <c:v>4.1760912590556813</c:v>
                </c:pt>
                <c:pt idx="10">
                  <c:v>4.1760912590556813</c:v>
                </c:pt>
                <c:pt idx="11">
                  <c:v>4.1760912590556813</c:v>
                </c:pt>
                <c:pt idx="12">
                  <c:v>4.1760912590556813</c:v>
                </c:pt>
                <c:pt idx="13">
                  <c:v>4.1760912590556813</c:v>
                </c:pt>
                <c:pt idx="14">
                  <c:v>4.1760912590556813</c:v>
                </c:pt>
                <c:pt idx="15">
                  <c:v>4.1760912590556813</c:v>
                </c:pt>
                <c:pt idx="16">
                  <c:v>4.1760912590556813</c:v>
                </c:pt>
                <c:pt idx="17">
                  <c:v>4.1760912590556813</c:v>
                </c:pt>
                <c:pt idx="18">
                  <c:v>4.1760912590556813</c:v>
                </c:pt>
                <c:pt idx="19">
                  <c:v>4.1760912590556813</c:v>
                </c:pt>
                <c:pt idx="20">
                  <c:v>4.1760912590556813</c:v>
                </c:pt>
                <c:pt idx="21">
                  <c:v>4.1760912590556813</c:v>
                </c:pt>
                <c:pt idx="22">
                  <c:v>4.1760912590556813</c:v>
                </c:pt>
                <c:pt idx="23">
                  <c:v>4.1760912590556813</c:v>
                </c:pt>
                <c:pt idx="24">
                  <c:v>4.1760912590556813</c:v>
                </c:pt>
                <c:pt idx="25">
                  <c:v>4.1760912590556813</c:v>
                </c:pt>
                <c:pt idx="26">
                  <c:v>4.1760912590556813</c:v>
                </c:pt>
                <c:pt idx="27">
                  <c:v>4.1760912590556813</c:v>
                </c:pt>
                <c:pt idx="28">
                  <c:v>4.1760912590556813</c:v>
                </c:pt>
                <c:pt idx="29">
                  <c:v>4.1760912590556813</c:v>
                </c:pt>
                <c:pt idx="30">
                  <c:v>4.1760912590556813</c:v>
                </c:pt>
                <c:pt idx="31">
                  <c:v>4.1760912590556813</c:v>
                </c:pt>
                <c:pt idx="32">
                  <c:v>4.1760912590556813</c:v>
                </c:pt>
                <c:pt idx="33">
                  <c:v>4.1760912590556813</c:v>
                </c:pt>
                <c:pt idx="34">
                  <c:v>4.1760912590556813</c:v>
                </c:pt>
                <c:pt idx="35">
                  <c:v>4.1760912590556813</c:v>
                </c:pt>
                <c:pt idx="36">
                  <c:v>4.1760912590556813</c:v>
                </c:pt>
                <c:pt idx="37">
                  <c:v>4.1760912590556813</c:v>
                </c:pt>
                <c:pt idx="38">
                  <c:v>4.1760912590556813</c:v>
                </c:pt>
                <c:pt idx="39">
                  <c:v>4.1760912590556813</c:v>
                </c:pt>
                <c:pt idx="40">
                  <c:v>4.1760912590556813</c:v>
                </c:pt>
                <c:pt idx="41">
                  <c:v>4.1760912590556813</c:v>
                </c:pt>
                <c:pt idx="42">
                  <c:v>4.1760912590556813</c:v>
                </c:pt>
                <c:pt idx="43">
                  <c:v>4.1760912590556813</c:v>
                </c:pt>
                <c:pt idx="44">
                  <c:v>4.1760912590556813</c:v>
                </c:pt>
                <c:pt idx="45">
                  <c:v>4.1760912590556813</c:v>
                </c:pt>
                <c:pt idx="46">
                  <c:v>4.1760912590556813</c:v>
                </c:pt>
                <c:pt idx="47">
                  <c:v>4.1760912590556813</c:v>
                </c:pt>
                <c:pt idx="48">
                  <c:v>4.1760912590556813</c:v>
                </c:pt>
                <c:pt idx="49">
                  <c:v>4.1760912590556813</c:v>
                </c:pt>
                <c:pt idx="50">
                  <c:v>4.1760912590556813</c:v>
                </c:pt>
                <c:pt idx="51">
                  <c:v>4.1760912590556813</c:v>
                </c:pt>
                <c:pt idx="52">
                  <c:v>4.1760912590556813</c:v>
                </c:pt>
                <c:pt idx="53">
                  <c:v>4.1760912590556813</c:v>
                </c:pt>
                <c:pt idx="54">
                  <c:v>4.1760912590556813</c:v>
                </c:pt>
                <c:pt idx="55">
                  <c:v>4.1760912590556813</c:v>
                </c:pt>
                <c:pt idx="56">
                  <c:v>4.1760912590556813</c:v>
                </c:pt>
                <c:pt idx="57">
                  <c:v>4.1760912590556813</c:v>
                </c:pt>
                <c:pt idx="58">
                  <c:v>4.1760912590556813</c:v>
                </c:pt>
                <c:pt idx="59">
                  <c:v>4.1760912590556813</c:v>
                </c:pt>
                <c:pt idx="60">
                  <c:v>4.1760912590556813</c:v>
                </c:pt>
                <c:pt idx="61">
                  <c:v>4.1760912590556813</c:v>
                </c:pt>
                <c:pt idx="62">
                  <c:v>4.1760912590556813</c:v>
                </c:pt>
                <c:pt idx="63">
                  <c:v>4.1760912590556813</c:v>
                </c:pt>
                <c:pt idx="64">
                  <c:v>4.1760912590556813</c:v>
                </c:pt>
                <c:pt idx="65">
                  <c:v>4.1760912590556813</c:v>
                </c:pt>
                <c:pt idx="66">
                  <c:v>4.1760912590556813</c:v>
                </c:pt>
                <c:pt idx="67">
                  <c:v>4.1760912590556813</c:v>
                </c:pt>
                <c:pt idx="68">
                  <c:v>4.1760912590556813</c:v>
                </c:pt>
                <c:pt idx="69">
                  <c:v>4.1760912590556813</c:v>
                </c:pt>
                <c:pt idx="70">
                  <c:v>4.1760912590556813</c:v>
                </c:pt>
                <c:pt idx="71">
                  <c:v>4.1760912590556813</c:v>
                </c:pt>
                <c:pt idx="72">
                  <c:v>4.1760912590556813</c:v>
                </c:pt>
                <c:pt idx="73">
                  <c:v>4.1760912590556813</c:v>
                </c:pt>
                <c:pt idx="74">
                  <c:v>4.1760912590556813</c:v>
                </c:pt>
                <c:pt idx="75">
                  <c:v>4.1760912590556813</c:v>
                </c:pt>
                <c:pt idx="76">
                  <c:v>4.1760912590556813</c:v>
                </c:pt>
                <c:pt idx="77">
                  <c:v>4.1760912590556813</c:v>
                </c:pt>
                <c:pt idx="78">
                  <c:v>4.1760912590556813</c:v>
                </c:pt>
                <c:pt idx="79">
                  <c:v>4.1760912590556813</c:v>
                </c:pt>
                <c:pt idx="80">
                  <c:v>4.1760912590556813</c:v>
                </c:pt>
                <c:pt idx="81">
                  <c:v>4.1760912590556813</c:v>
                </c:pt>
                <c:pt idx="82">
                  <c:v>4.1760912590556813</c:v>
                </c:pt>
                <c:pt idx="83">
                  <c:v>4.1760912590556813</c:v>
                </c:pt>
                <c:pt idx="84">
                  <c:v>4.1760912590556813</c:v>
                </c:pt>
                <c:pt idx="85">
                  <c:v>4.1760912590556813</c:v>
                </c:pt>
                <c:pt idx="86">
                  <c:v>4.1760912590556813</c:v>
                </c:pt>
                <c:pt idx="87">
                  <c:v>4.1760912590556813</c:v>
                </c:pt>
                <c:pt idx="88">
                  <c:v>4.1760912590556813</c:v>
                </c:pt>
                <c:pt idx="89">
                  <c:v>4.1760912590556813</c:v>
                </c:pt>
                <c:pt idx="90">
                  <c:v>4.1760912590556813</c:v>
                </c:pt>
                <c:pt idx="91">
                  <c:v>4.1760912590556813</c:v>
                </c:pt>
                <c:pt idx="92">
                  <c:v>4.1760912590556813</c:v>
                </c:pt>
                <c:pt idx="93">
                  <c:v>4.1760912590556813</c:v>
                </c:pt>
                <c:pt idx="94">
                  <c:v>4.1760912590556813</c:v>
                </c:pt>
                <c:pt idx="95">
                  <c:v>4.1760912590556813</c:v>
                </c:pt>
                <c:pt idx="96">
                  <c:v>4.1760912590556813</c:v>
                </c:pt>
                <c:pt idx="97">
                  <c:v>4.1760912590556813</c:v>
                </c:pt>
                <c:pt idx="98">
                  <c:v>4.1760912590556813</c:v>
                </c:pt>
                <c:pt idx="99">
                  <c:v>4.1760912590556813</c:v>
                </c:pt>
                <c:pt idx="100">
                  <c:v>4.1760912590556813</c:v>
                </c:pt>
                <c:pt idx="101">
                  <c:v>4.1760912590556813</c:v>
                </c:pt>
                <c:pt idx="102">
                  <c:v>4.1760912590556813</c:v>
                </c:pt>
                <c:pt idx="103">
                  <c:v>4.1760912590556813</c:v>
                </c:pt>
                <c:pt idx="104">
                  <c:v>4.1760912590556813</c:v>
                </c:pt>
                <c:pt idx="105">
                  <c:v>4.1760912590556813</c:v>
                </c:pt>
                <c:pt idx="106">
                  <c:v>4.1760912590556813</c:v>
                </c:pt>
                <c:pt idx="107">
                  <c:v>4.1760912590556813</c:v>
                </c:pt>
                <c:pt idx="108">
                  <c:v>4.1760912590556813</c:v>
                </c:pt>
                <c:pt idx="109">
                  <c:v>4.1760912590556813</c:v>
                </c:pt>
                <c:pt idx="110">
                  <c:v>4.1760912590556813</c:v>
                </c:pt>
                <c:pt idx="111">
                  <c:v>4.1760912590556813</c:v>
                </c:pt>
                <c:pt idx="112">
                  <c:v>4.1760912590556813</c:v>
                </c:pt>
                <c:pt idx="113">
                  <c:v>4.1760912590556813</c:v>
                </c:pt>
                <c:pt idx="114">
                  <c:v>4.1760912590556813</c:v>
                </c:pt>
                <c:pt idx="115">
                  <c:v>4.1760912590556813</c:v>
                </c:pt>
                <c:pt idx="116">
                  <c:v>4.1760912590556813</c:v>
                </c:pt>
                <c:pt idx="117">
                  <c:v>4.1760912590556813</c:v>
                </c:pt>
                <c:pt idx="118">
                  <c:v>4.1760912590556813</c:v>
                </c:pt>
                <c:pt idx="119">
                  <c:v>4.1760912590556813</c:v>
                </c:pt>
                <c:pt idx="120">
                  <c:v>4.1760912590556813</c:v>
                </c:pt>
                <c:pt idx="121">
                  <c:v>4.1760912590556813</c:v>
                </c:pt>
                <c:pt idx="122">
                  <c:v>4.1760912590556813</c:v>
                </c:pt>
                <c:pt idx="123">
                  <c:v>4.1760912590556813</c:v>
                </c:pt>
                <c:pt idx="124">
                  <c:v>4.1760912590556813</c:v>
                </c:pt>
                <c:pt idx="125">
                  <c:v>4.1760912590556813</c:v>
                </c:pt>
                <c:pt idx="126">
                  <c:v>4.1760912590556813</c:v>
                </c:pt>
                <c:pt idx="127">
                  <c:v>4.1760912590556813</c:v>
                </c:pt>
                <c:pt idx="128">
                  <c:v>4.1760912590556813</c:v>
                </c:pt>
                <c:pt idx="129">
                  <c:v>4.1760912590556813</c:v>
                </c:pt>
                <c:pt idx="130">
                  <c:v>4.1760912590556813</c:v>
                </c:pt>
                <c:pt idx="131">
                  <c:v>4.1760912590556813</c:v>
                </c:pt>
                <c:pt idx="132">
                  <c:v>4.1760912590556813</c:v>
                </c:pt>
                <c:pt idx="133">
                  <c:v>4.1760912590556813</c:v>
                </c:pt>
                <c:pt idx="134">
                  <c:v>4.1760912590556813</c:v>
                </c:pt>
                <c:pt idx="135">
                  <c:v>4.1760912590556813</c:v>
                </c:pt>
                <c:pt idx="136">
                  <c:v>4.1760912590556813</c:v>
                </c:pt>
                <c:pt idx="137">
                  <c:v>4.1760912590556813</c:v>
                </c:pt>
                <c:pt idx="138">
                  <c:v>4.1760912590556813</c:v>
                </c:pt>
                <c:pt idx="139">
                  <c:v>4.1760912590556813</c:v>
                </c:pt>
                <c:pt idx="140">
                  <c:v>4.1760912590556813</c:v>
                </c:pt>
                <c:pt idx="141">
                  <c:v>4.1760912590556813</c:v>
                </c:pt>
                <c:pt idx="142">
                  <c:v>4.1760912590556813</c:v>
                </c:pt>
                <c:pt idx="143">
                  <c:v>4.1760912590556813</c:v>
                </c:pt>
                <c:pt idx="144">
                  <c:v>4.1760912590556813</c:v>
                </c:pt>
                <c:pt idx="145">
                  <c:v>4.1760912590556813</c:v>
                </c:pt>
                <c:pt idx="146">
                  <c:v>4.1760912590556813</c:v>
                </c:pt>
                <c:pt idx="147">
                  <c:v>4.1760912590556813</c:v>
                </c:pt>
                <c:pt idx="148">
                  <c:v>4.1760912590556813</c:v>
                </c:pt>
                <c:pt idx="149">
                  <c:v>4.1760912590556813</c:v>
                </c:pt>
                <c:pt idx="150">
                  <c:v>4.1760912590556813</c:v>
                </c:pt>
                <c:pt idx="151">
                  <c:v>4.1760912590556813</c:v>
                </c:pt>
                <c:pt idx="152">
                  <c:v>4.1760912590556813</c:v>
                </c:pt>
                <c:pt idx="153">
                  <c:v>4.1760912590556813</c:v>
                </c:pt>
                <c:pt idx="154">
                  <c:v>4.1760912590556813</c:v>
                </c:pt>
                <c:pt idx="155">
                  <c:v>4.1760912590556813</c:v>
                </c:pt>
                <c:pt idx="156">
                  <c:v>4.1760912590556813</c:v>
                </c:pt>
                <c:pt idx="157">
                  <c:v>4.1760912590556813</c:v>
                </c:pt>
                <c:pt idx="158">
                  <c:v>4.1760912590556813</c:v>
                </c:pt>
                <c:pt idx="159">
                  <c:v>4.1760912590556813</c:v>
                </c:pt>
                <c:pt idx="160">
                  <c:v>4.1760912590556813</c:v>
                </c:pt>
                <c:pt idx="161">
                  <c:v>4.1760912590556813</c:v>
                </c:pt>
              </c:numCache>
            </c:numRef>
          </c:val>
          <c:smooth val="0"/>
        </c:ser>
        <c:ser>
          <c:idx val="3"/>
          <c:order val="2"/>
          <c:tx>
            <c:v>18000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data1!$Q$76:$Q$237</c:f>
              <c:numCache>
                <c:formatCode>General</c:formatCode>
                <c:ptCount val="162"/>
                <c:pt idx="0">
                  <c:v>4.2552725051033065</c:v>
                </c:pt>
                <c:pt idx="1">
                  <c:v>4.2552725051033065</c:v>
                </c:pt>
                <c:pt idx="2">
                  <c:v>4.2552725051033065</c:v>
                </c:pt>
                <c:pt idx="3">
                  <c:v>4.2552725051033065</c:v>
                </c:pt>
                <c:pt idx="4">
                  <c:v>4.2552725051033065</c:v>
                </c:pt>
                <c:pt idx="5">
                  <c:v>4.2552725051033065</c:v>
                </c:pt>
                <c:pt idx="6">
                  <c:v>4.2552725051033065</c:v>
                </c:pt>
                <c:pt idx="7">
                  <c:v>4.2552725051033065</c:v>
                </c:pt>
                <c:pt idx="8">
                  <c:v>4.2552725051033065</c:v>
                </c:pt>
                <c:pt idx="9">
                  <c:v>4.2552725051033065</c:v>
                </c:pt>
                <c:pt idx="10">
                  <c:v>4.2552725051033065</c:v>
                </c:pt>
                <c:pt idx="11">
                  <c:v>4.2552725051033065</c:v>
                </c:pt>
                <c:pt idx="12">
                  <c:v>4.2552725051033065</c:v>
                </c:pt>
                <c:pt idx="13">
                  <c:v>4.2552725051033065</c:v>
                </c:pt>
                <c:pt idx="14">
                  <c:v>4.2552725051033065</c:v>
                </c:pt>
                <c:pt idx="15">
                  <c:v>4.2552725051033065</c:v>
                </c:pt>
                <c:pt idx="16">
                  <c:v>4.2552725051033065</c:v>
                </c:pt>
                <c:pt idx="17">
                  <c:v>4.2552725051033065</c:v>
                </c:pt>
                <c:pt idx="18">
                  <c:v>4.2552725051033065</c:v>
                </c:pt>
                <c:pt idx="19">
                  <c:v>4.2552725051033065</c:v>
                </c:pt>
                <c:pt idx="20">
                  <c:v>4.2552725051033065</c:v>
                </c:pt>
                <c:pt idx="21">
                  <c:v>4.2552725051033065</c:v>
                </c:pt>
                <c:pt idx="22">
                  <c:v>4.2552725051033065</c:v>
                </c:pt>
                <c:pt idx="23">
                  <c:v>4.2552725051033065</c:v>
                </c:pt>
                <c:pt idx="24">
                  <c:v>4.2552725051033065</c:v>
                </c:pt>
                <c:pt idx="25">
                  <c:v>4.2552725051033065</c:v>
                </c:pt>
                <c:pt idx="26">
                  <c:v>4.2552725051033065</c:v>
                </c:pt>
                <c:pt idx="27">
                  <c:v>4.2552725051033065</c:v>
                </c:pt>
                <c:pt idx="28">
                  <c:v>4.2552725051033065</c:v>
                </c:pt>
                <c:pt idx="29">
                  <c:v>4.2552725051033065</c:v>
                </c:pt>
                <c:pt idx="30">
                  <c:v>4.2552725051033065</c:v>
                </c:pt>
                <c:pt idx="31">
                  <c:v>4.2552725051033065</c:v>
                </c:pt>
                <c:pt idx="32">
                  <c:v>4.2552725051033065</c:v>
                </c:pt>
                <c:pt idx="33">
                  <c:v>4.2552725051033065</c:v>
                </c:pt>
                <c:pt idx="34">
                  <c:v>4.2552725051033065</c:v>
                </c:pt>
                <c:pt idx="35">
                  <c:v>4.2552725051033065</c:v>
                </c:pt>
                <c:pt idx="36">
                  <c:v>4.2552725051033065</c:v>
                </c:pt>
                <c:pt idx="37">
                  <c:v>4.2552725051033065</c:v>
                </c:pt>
                <c:pt idx="38">
                  <c:v>4.2552725051033065</c:v>
                </c:pt>
                <c:pt idx="39">
                  <c:v>4.2552725051033065</c:v>
                </c:pt>
                <c:pt idx="40">
                  <c:v>4.2552725051033065</c:v>
                </c:pt>
                <c:pt idx="41">
                  <c:v>4.2552725051033065</c:v>
                </c:pt>
                <c:pt idx="42">
                  <c:v>4.2552725051033065</c:v>
                </c:pt>
                <c:pt idx="43">
                  <c:v>4.2552725051033065</c:v>
                </c:pt>
                <c:pt idx="44">
                  <c:v>4.2552725051033065</c:v>
                </c:pt>
                <c:pt idx="45">
                  <c:v>4.2552725051033065</c:v>
                </c:pt>
                <c:pt idx="46">
                  <c:v>4.2552725051033065</c:v>
                </c:pt>
                <c:pt idx="47">
                  <c:v>4.2552725051033065</c:v>
                </c:pt>
                <c:pt idx="48">
                  <c:v>4.2552725051033065</c:v>
                </c:pt>
                <c:pt idx="49">
                  <c:v>4.2552725051033065</c:v>
                </c:pt>
                <c:pt idx="50">
                  <c:v>4.2552725051033065</c:v>
                </c:pt>
                <c:pt idx="51">
                  <c:v>4.2552725051033065</c:v>
                </c:pt>
                <c:pt idx="52">
                  <c:v>4.2552725051033065</c:v>
                </c:pt>
                <c:pt idx="53">
                  <c:v>4.2552725051033065</c:v>
                </c:pt>
                <c:pt idx="54">
                  <c:v>4.2552725051033065</c:v>
                </c:pt>
                <c:pt idx="55">
                  <c:v>4.2552725051033065</c:v>
                </c:pt>
                <c:pt idx="56">
                  <c:v>4.2552725051033065</c:v>
                </c:pt>
                <c:pt idx="57">
                  <c:v>4.2552725051033065</c:v>
                </c:pt>
                <c:pt idx="58">
                  <c:v>4.2552725051033065</c:v>
                </c:pt>
                <c:pt idx="59">
                  <c:v>4.2552725051033065</c:v>
                </c:pt>
                <c:pt idx="60">
                  <c:v>4.2552725051033065</c:v>
                </c:pt>
                <c:pt idx="61">
                  <c:v>4.2552725051033065</c:v>
                </c:pt>
                <c:pt idx="62">
                  <c:v>4.2552725051033065</c:v>
                </c:pt>
                <c:pt idx="63">
                  <c:v>4.2552725051033065</c:v>
                </c:pt>
                <c:pt idx="64">
                  <c:v>4.2552725051033065</c:v>
                </c:pt>
                <c:pt idx="65">
                  <c:v>4.2552725051033065</c:v>
                </c:pt>
                <c:pt idx="66">
                  <c:v>4.2552725051033065</c:v>
                </c:pt>
                <c:pt idx="67">
                  <c:v>4.2552725051033065</c:v>
                </c:pt>
                <c:pt idx="68">
                  <c:v>4.2552725051033065</c:v>
                </c:pt>
                <c:pt idx="69">
                  <c:v>4.2552725051033065</c:v>
                </c:pt>
                <c:pt idx="70">
                  <c:v>4.2552725051033065</c:v>
                </c:pt>
                <c:pt idx="71">
                  <c:v>4.2552725051033065</c:v>
                </c:pt>
                <c:pt idx="72">
                  <c:v>4.2552725051033065</c:v>
                </c:pt>
                <c:pt idx="73">
                  <c:v>4.2552725051033065</c:v>
                </c:pt>
                <c:pt idx="74">
                  <c:v>4.2552725051033065</c:v>
                </c:pt>
                <c:pt idx="75">
                  <c:v>4.2552725051033065</c:v>
                </c:pt>
                <c:pt idx="76">
                  <c:v>4.2552725051033065</c:v>
                </c:pt>
                <c:pt idx="77">
                  <c:v>4.2552725051033065</c:v>
                </c:pt>
                <c:pt idx="78">
                  <c:v>4.2552725051033065</c:v>
                </c:pt>
                <c:pt idx="79">
                  <c:v>4.2552725051033065</c:v>
                </c:pt>
                <c:pt idx="80">
                  <c:v>4.2552725051033065</c:v>
                </c:pt>
                <c:pt idx="81">
                  <c:v>4.2552725051033065</c:v>
                </c:pt>
                <c:pt idx="82">
                  <c:v>4.2552725051033065</c:v>
                </c:pt>
                <c:pt idx="83">
                  <c:v>4.2552725051033065</c:v>
                </c:pt>
                <c:pt idx="84">
                  <c:v>4.2552725051033065</c:v>
                </c:pt>
                <c:pt idx="85">
                  <c:v>4.2552725051033065</c:v>
                </c:pt>
                <c:pt idx="86">
                  <c:v>4.2552725051033065</c:v>
                </c:pt>
                <c:pt idx="87">
                  <c:v>4.2552725051033065</c:v>
                </c:pt>
                <c:pt idx="88">
                  <c:v>4.2552725051033065</c:v>
                </c:pt>
                <c:pt idx="89">
                  <c:v>4.2552725051033065</c:v>
                </c:pt>
                <c:pt idx="90">
                  <c:v>4.2552725051033065</c:v>
                </c:pt>
                <c:pt idx="91">
                  <c:v>4.2552725051033065</c:v>
                </c:pt>
                <c:pt idx="92">
                  <c:v>4.2552725051033065</c:v>
                </c:pt>
                <c:pt idx="93">
                  <c:v>4.2552725051033065</c:v>
                </c:pt>
                <c:pt idx="94">
                  <c:v>4.2552725051033065</c:v>
                </c:pt>
                <c:pt idx="95">
                  <c:v>4.2552725051033065</c:v>
                </c:pt>
                <c:pt idx="96">
                  <c:v>4.2552725051033065</c:v>
                </c:pt>
                <c:pt idx="97">
                  <c:v>4.2552725051033065</c:v>
                </c:pt>
                <c:pt idx="98">
                  <c:v>4.2552725051033065</c:v>
                </c:pt>
                <c:pt idx="99">
                  <c:v>4.2552725051033065</c:v>
                </c:pt>
                <c:pt idx="100">
                  <c:v>4.2552725051033065</c:v>
                </c:pt>
                <c:pt idx="101">
                  <c:v>4.2552725051033065</c:v>
                </c:pt>
                <c:pt idx="102">
                  <c:v>4.2552725051033065</c:v>
                </c:pt>
                <c:pt idx="103">
                  <c:v>4.2552725051033065</c:v>
                </c:pt>
                <c:pt idx="104">
                  <c:v>4.2552725051033065</c:v>
                </c:pt>
                <c:pt idx="105">
                  <c:v>4.2552725051033065</c:v>
                </c:pt>
                <c:pt idx="106">
                  <c:v>4.2552725051033065</c:v>
                </c:pt>
                <c:pt idx="107">
                  <c:v>4.2552725051033065</c:v>
                </c:pt>
                <c:pt idx="108">
                  <c:v>4.2552725051033065</c:v>
                </c:pt>
                <c:pt idx="109">
                  <c:v>4.2552725051033065</c:v>
                </c:pt>
                <c:pt idx="110">
                  <c:v>4.2552725051033065</c:v>
                </c:pt>
                <c:pt idx="111">
                  <c:v>4.2552725051033065</c:v>
                </c:pt>
                <c:pt idx="112">
                  <c:v>4.2552725051033065</c:v>
                </c:pt>
                <c:pt idx="113">
                  <c:v>4.2552725051033065</c:v>
                </c:pt>
                <c:pt idx="114">
                  <c:v>4.2552725051033065</c:v>
                </c:pt>
                <c:pt idx="115">
                  <c:v>4.2552725051033065</c:v>
                </c:pt>
                <c:pt idx="116">
                  <c:v>4.2552725051033065</c:v>
                </c:pt>
                <c:pt idx="117">
                  <c:v>4.2552725051033065</c:v>
                </c:pt>
                <c:pt idx="118">
                  <c:v>4.2552725051033065</c:v>
                </c:pt>
                <c:pt idx="119">
                  <c:v>4.2552725051033065</c:v>
                </c:pt>
                <c:pt idx="120">
                  <c:v>4.2552725051033065</c:v>
                </c:pt>
                <c:pt idx="121">
                  <c:v>4.2552725051033065</c:v>
                </c:pt>
                <c:pt idx="122">
                  <c:v>4.2552725051033065</c:v>
                </c:pt>
                <c:pt idx="123">
                  <c:v>4.2552725051033065</c:v>
                </c:pt>
                <c:pt idx="124">
                  <c:v>4.2552725051033065</c:v>
                </c:pt>
                <c:pt idx="125">
                  <c:v>4.2552725051033065</c:v>
                </c:pt>
                <c:pt idx="126">
                  <c:v>4.2552725051033065</c:v>
                </c:pt>
                <c:pt idx="127">
                  <c:v>4.2552725051033065</c:v>
                </c:pt>
                <c:pt idx="128">
                  <c:v>4.2552725051033065</c:v>
                </c:pt>
                <c:pt idx="129">
                  <c:v>4.2552725051033065</c:v>
                </c:pt>
                <c:pt idx="130">
                  <c:v>4.2552725051033065</c:v>
                </c:pt>
                <c:pt idx="131">
                  <c:v>4.2552725051033065</c:v>
                </c:pt>
                <c:pt idx="132">
                  <c:v>4.2552725051033065</c:v>
                </c:pt>
                <c:pt idx="133">
                  <c:v>4.2552725051033065</c:v>
                </c:pt>
                <c:pt idx="134">
                  <c:v>4.2552725051033065</c:v>
                </c:pt>
                <c:pt idx="135">
                  <c:v>4.2552725051033065</c:v>
                </c:pt>
                <c:pt idx="136">
                  <c:v>4.2552725051033065</c:v>
                </c:pt>
                <c:pt idx="137">
                  <c:v>4.2552725051033065</c:v>
                </c:pt>
                <c:pt idx="138">
                  <c:v>4.2552725051033065</c:v>
                </c:pt>
                <c:pt idx="139">
                  <c:v>4.2552725051033065</c:v>
                </c:pt>
                <c:pt idx="140">
                  <c:v>4.2552725051033065</c:v>
                </c:pt>
                <c:pt idx="141">
                  <c:v>4.2552725051033065</c:v>
                </c:pt>
                <c:pt idx="142">
                  <c:v>4.2552725051033065</c:v>
                </c:pt>
                <c:pt idx="143">
                  <c:v>4.2552725051033065</c:v>
                </c:pt>
                <c:pt idx="144">
                  <c:v>4.2552725051033065</c:v>
                </c:pt>
                <c:pt idx="145">
                  <c:v>4.2552725051033065</c:v>
                </c:pt>
                <c:pt idx="146">
                  <c:v>4.2552725051033065</c:v>
                </c:pt>
                <c:pt idx="147">
                  <c:v>4.2552725051033065</c:v>
                </c:pt>
                <c:pt idx="148">
                  <c:v>4.2552725051033065</c:v>
                </c:pt>
                <c:pt idx="149">
                  <c:v>4.2552725051033065</c:v>
                </c:pt>
                <c:pt idx="150">
                  <c:v>4.2552725051033065</c:v>
                </c:pt>
                <c:pt idx="151">
                  <c:v>4.2552725051033065</c:v>
                </c:pt>
                <c:pt idx="152">
                  <c:v>4.2552725051033065</c:v>
                </c:pt>
                <c:pt idx="153">
                  <c:v>4.2552725051033065</c:v>
                </c:pt>
                <c:pt idx="154">
                  <c:v>4.2552725051033065</c:v>
                </c:pt>
                <c:pt idx="155">
                  <c:v>4.2552725051033065</c:v>
                </c:pt>
                <c:pt idx="156">
                  <c:v>4.2552725051033065</c:v>
                </c:pt>
                <c:pt idx="157">
                  <c:v>4.2552725051033065</c:v>
                </c:pt>
                <c:pt idx="158">
                  <c:v>4.2552725051033065</c:v>
                </c:pt>
                <c:pt idx="159">
                  <c:v>4.2552725051033065</c:v>
                </c:pt>
                <c:pt idx="160">
                  <c:v>4.2552725051033065</c:v>
                </c:pt>
                <c:pt idx="161">
                  <c:v>4.2552725051033065</c:v>
                </c:pt>
              </c:numCache>
            </c:numRef>
          </c:val>
          <c:smooth val="0"/>
        </c:ser>
        <c:ser>
          <c:idx val="4"/>
          <c:order val="3"/>
          <c:tx>
            <c:v>9000</c:v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data1!$N$76:$N$237</c:f>
              <c:numCache>
                <c:formatCode>General</c:formatCode>
                <c:ptCount val="162"/>
                <c:pt idx="0">
                  <c:v>3.9542425094393248</c:v>
                </c:pt>
                <c:pt idx="1">
                  <c:v>3.9542425094393248</c:v>
                </c:pt>
                <c:pt idx="2">
                  <c:v>3.9542425094393248</c:v>
                </c:pt>
                <c:pt idx="3">
                  <c:v>3.9542425094393248</c:v>
                </c:pt>
                <c:pt idx="4">
                  <c:v>3.9542425094393248</c:v>
                </c:pt>
                <c:pt idx="5">
                  <c:v>3.9542425094393248</c:v>
                </c:pt>
                <c:pt idx="6">
                  <c:v>3.9542425094393248</c:v>
                </c:pt>
                <c:pt idx="7">
                  <c:v>3.9542425094393248</c:v>
                </c:pt>
                <c:pt idx="8">
                  <c:v>3.9542425094393248</c:v>
                </c:pt>
                <c:pt idx="9">
                  <c:v>3.9542425094393248</c:v>
                </c:pt>
                <c:pt idx="10">
                  <c:v>3.9542425094393248</c:v>
                </c:pt>
                <c:pt idx="11">
                  <c:v>3.9542425094393248</c:v>
                </c:pt>
                <c:pt idx="12">
                  <c:v>3.9542425094393248</c:v>
                </c:pt>
                <c:pt idx="13">
                  <c:v>3.9542425094393248</c:v>
                </c:pt>
                <c:pt idx="14">
                  <c:v>3.9542425094393248</c:v>
                </c:pt>
                <c:pt idx="15">
                  <c:v>3.9542425094393248</c:v>
                </c:pt>
                <c:pt idx="16">
                  <c:v>3.9542425094393248</c:v>
                </c:pt>
                <c:pt idx="17">
                  <c:v>3.9542425094393248</c:v>
                </c:pt>
                <c:pt idx="18">
                  <c:v>3.9542425094393248</c:v>
                </c:pt>
                <c:pt idx="19">
                  <c:v>3.9542425094393248</c:v>
                </c:pt>
                <c:pt idx="20">
                  <c:v>3.9542425094393248</c:v>
                </c:pt>
                <c:pt idx="21">
                  <c:v>3.9542425094393248</c:v>
                </c:pt>
                <c:pt idx="22">
                  <c:v>3.9542425094393248</c:v>
                </c:pt>
                <c:pt idx="23">
                  <c:v>3.9542425094393248</c:v>
                </c:pt>
                <c:pt idx="24">
                  <c:v>3.9542425094393248</c:v>
                </c:pt>
                <c:pt idx="25">
                  <c:v>3.9542425094393248</c:v>
                </c:pt>
                <c:pt idx="26">
                  <c:v>3.9542425094393248</c:v>
                </c:pt>
                <c:pt idx="27">
                  <c:v>3.9542425094393248</c:v>
                </c:pt>
                <c:pt idx="28">
                  <c:v>3.9542425094393248</c:v>
                </c:pt>
                <c:pt idx="29">
                  <c:v>3.9542425094393248</c:v>
                </c:pt>
                <c:pt idx="30">
                  <c:v>3.9542425094393248</c:v>
                </c:pt>
                <c:pt idx="31">
                  <c:v>3.9542425094393248</c:v>
                </c:pt>
                <c:pt idx="32">
                  <c:v>3.9542425094393248</c:v>
                </c:pt>
                <c:pt idx="33">
                  <c:v>3.9542425094393248</c:v>
                </c:pt>
                <c:pt idx="34">
                  <c:v>3.9542425094393248</c:v>
                </c:pt>
                <c:pt idx="35">
                  <c:v>3.9542425094393248</c:v>
                </c:pt>
                <c:pt idx="36">
                  <c:v>3.9542425094393248</c:v>
                </c:pt>
                <c:pt idx="37">
                  <c:v>3.9542425094393248</c:v>
                </c:pt>
                <c:pt idx="38">
                  <c:v>3.9542425094393248</c:v>
                </c:pt>
                <c:pt idx="39">
                  <c:v>3.9542425094393248</c:v>
                </c:pt>
                <c:pt idx="40">
                  <c:v>3.9542425094393248</c:v>
                </c:pt>
                <c:pt idx="41">
                  <c:v>3.9542425094393248</c:v>
                </c:pt>
                <c:pt idx="42">
                  <c:v>3.9542425094393248</c:v>
                </c:pt>
                <c:pt idx="43">
                  <c:v>3.9542425094393248</c:v>
                </c:pt>
                <c:pt idx="44">
                  <c:v>3.9542425094393248</c:v>
                </c:pt>
                <c:pt idx="45">
                  <c:v>3.9542425094393248</c:v>
                </c:pt>
                <c:pt idx="46">
                  <c:v>3.9542425094393248</c:v>
                </c:pt>
                <c:pt idx="47">
                  <c:v>3.9542425094393248</c:v>
                </c:pt>
                <c:pt idx="48">
                  <c:v>3.9542425094393248</c:v>
                </c:pt>
                <c:pt idx="49">
                  <c:v>3.9542425094393248</c:v>
                </c:pt>
                <c:pt idx="50">
                  <c:v>3.9542425094393248</c:v>
                </c:pt>
                <c:pt idx="51">
                  <c:v>3.9542425094393248</c:v>
                </c:pt>
                <c:pt idx="52">
                  <c:v>3.9542425094393248</c:v>
                </c:pt>
                <c:pt idx="53">
                  <c:v>3.9542425094393248</c:v>
                </c:pt>
                <c:pt idx="54">
                  <c:v>3.9542425094393248</c:v>
                </c:pt>
                <c:pt idx="55">
                  <c:v>3.9542425094393248</c:v>
                </c:pt>
                <c:pt idx="56">
                  <c:v>3.9542425094393248</c:v>
                </c:pt>
                <c:pt idx="57">
                  <c:v>3.9542425094393248</c:v>
                </c:pt>
                <c:pt idx="58">
                  <c:v>3.9542425094393248</c:v>
                </c:pt>
                <c:pt idx="59">
                  <c:v>3.9542425094393248</c:v>
                </c:pt>
                <c:pt idx="60">
                  <c:v>3.9542425094393248</c:v>
                </c:pt>
                <c:pt idx="61">
                  <c:v>3.9542425094393248</c:v>
                </c:pt>
                <c:pt idx="62">
                  <c:v>3.9542425094393248</c:v>
                </c:pt>
                <c:pt idx="63">
                  <c:v>3.9542425094393248</c:v>
                </c:pt>
                <c:pt idx="64">
                  <c:v>3.9542425094393248</c:v>
                </c:pt>
                <c:pt idx="65">
                  <c:v>3.9542425094393248</c:v>
                </c:pt>
                <c:pt idx="66">
                  <c:v>3.9542425094393248</c:v>
                </c:pt>
                <c:pt idx="67">
                  <c:v>3.9542425094393248</c:v>
                </c:pt>
                <c:pt idx="68">
                  <c:v>3.9542425094393248</c:v>
                </c:pt>
                <c:pt idx="69">
                  <c:v>3.9542425094393248</c:v>
                </c:pt>
                <c:pt idx="70">
                  <c:v>3.9542425094393248</c:v>
                </c:pt>
                <c:pt idx="71">
                  <c:v>3.9542425094393248</c:v>
                </c:pt>
                <c:pt idx="72">
                  <c:v>3.9542425094393248</c:v>
                </c:pt>
                <c:pt idx="73">
                  <c:v>3.9542425094393248</c:v>
                </c:pt>
                <c:pt idx="74">
                  <c:v>3.9542425094393248</c:v>
                </c:pt>
                <c:pt idx="75">
                  <c:v>3.9542425094393248</c:v>
                </c:pt>
                <c:pt idx="76">
                  <c:v>3.9542425094393248</c:v>
                </c:pt>
                <c:pt idx="77">
                  <c:v>3.9542425094393248</c:v>
                </c:pt>
                <c:pt idx="78">
                  <c:v>3.9542425094393248</c:v>
                </c:pt>
                <c:pt idx="79">
                  <c:v>3.9542425094393248</c:v>
                </c:pt>
                <c:pt idx="80">
                  <c:v>3.9542425094393248</c:v>
                </c:pt>
                <c:pt idx="81">
                  <c:v>3.9542425094393248</c:v>
                </c:pt>
                <c:pt idx="82">
                  <c:v>3.9542425094393248</c:v>
                </c:pt>
                <c:pt idx="83">
                  <c:v>3.9542425094393248</c:v>
                </c:pt>
                <c:pt idx="84">
                  <c:v>3.9542425094393248</c:v>
                </c:pt>
                <c:pt idx="85">
                  <c:v>3.9542425094393248</c:v>
                </c:pt>
                <c:pt idx="86">
                  <c:v>3.9542425094393248</c:v>
                </c:pt>
                <c:pt idx="87">
                  <c:v>3.9542425094393248</c:v>
                </c:pt>
                <c:pt idx="88">
                  <c:v>3.9542425094393248</c:v>
                </c:pt>
                <c:pt idx="89">
                  <c:v>3.9542425094393248</c:v>
                </c:pt>
                <c:pt idx="90">
                  <c:v>3.9542425094393248</c:v>
                </c:pt>
                <c:pt idx="91">
                  <c:v>3.9542425094393248</c:v>
                </c:pt>
                <c:pt idx="92">
                  <c:v>3.9542425094393248</c:v>
                </c:pt>
                <c:pt idx="93">
                  <c:v>3.9542425094393248</c:v>
                </c:pt>
                <c:pt idx="94">
                  <c:v>3.9542425094393248</c:v>
                </c:pt>
                <c:pt idx="95">
                  <c:v>3.9542425094393248</c:v>
                </c:pt>
                <c:pt idx="96">
                  <c:v>3.9542425094393248</c:v>
                </c:pt>
                <c:pt idx="97">
                  <c:v>3.9542425094393248</c:v>
                </c:pt>
                <c:pt idx="98">
                  <c:v>3.9542425094393248</c:v>
                </c:pt>
                <c:pt idx="99">
                  <c:v>3.9542425094393248</c:v>
                </c:pt>
                <c:pt idx="100">
                  <c:v>3.9542425094393248</c:v>
                </c:pt>
                <c:pt idx="101">
                  <c:v>3.9542425094393248</c:v>
                </c:pt>
                <c:pt idx="102">
                  <c:v>3.9542425094393248</c:v>
                </c:pt>
                <c:pt idx="103">
                  <c:v>3.9542425094393248</c:v>
                </c:pt>
                <c:pt idx="104">
                  <c:v>3.9542425094393248</c:v>
                </c:pt>
                <c:pt idx="105">
                  <c:v>3.9542425094393248</c:v>
                </c:pt>
                <c:pt idx="106">
                  <c:v>3.9542425094393248</c:v>
                </c:pt>
                <c:pt idx="107">
                  <c:v>3.9542425094393248</c:v>
                </c:pt>
                <c:pt idx="108">
                  <c:v>3.9542425094393248</c:v>
                </c:pt>
                <c:pt idx="109">
                  <c:v>3.9542425094393248</c:v>
                </c:pt>
                <c:pt idx="110">
                  <c:v>3.9542425094393248</c:v>
                </c:pt>
                <c:pt idx="111">
                  <c:v>3.9542425094393248</c:v>
                </c:pt>
                <c:pt idx="112">
                  <c:v>3.9542425094393248</c:v>
                </c:pt>
                <c:pt idx="113">
                  <c:v>3.9542425094393248</c:v>
                </c:pt>
                <c:pt idx="114">
                  <c:v>3.9542425094393248</c:v>
                </c:pt>
                <c:pt idx="115">
                  <c:v>3.9542425094393248</c:v>
                </c:pt>
                <c:pt idx="116">
                  <c:v>3.9542425094393248</c:v>
                </c:pt>
                <c:pt idx="117">
                  <c:v>3.9542425094393248</c:v>
                </c:pt>
                <c:pt idx="118">
                  <c:v>3.9542425094393248</c:v>
                </c:pt>
                <c:pt idx="119">
                  <c:v>3.9542425094393248</c:v>
                </c:pt>
                <c:pt idx="120">
                  <c:v>3.9542425094393248</c:v>
                </c:pt>
                <c:pt idx="121">
                  <c:v>3.9542425094393248</c:v>
                </c:pt>
                <c:pt idx="122">
                  <c:v>3.9542425094393248</c:v>
                </c:pt>
                <c:pt idx="123">
                  <c:v>3.9542425094393248</c:v>
                </c:pt>
                <c:pt idx="124">
                  <c:v>3.9542425094393248</c:v>
                </c:pt>
                <c:pt idx="125">
                  <c:v>3.9542425094393248</c:v>
                </c:pt>
                <c:pt idx="126">
                  <c:v>3.9542425094393248</c:v>
                </c:pt>
                <c:pt idx="127">
                  <c:v>3.9542425094393248</c:v>
                </c:pt>
                <c:pt idx="128">
                  <c:v>3.9542425094393248</c:v>
                </c:pt>
                <c:pt idx="129">
                  <c:v>3.9542425094393248</c:v>
                </c:pt>
                <c:pt idx="130">
                  <c:v>3.9542425094393248</c:v>
                </c:pt>
                <c:pt idx="131">
                  <c:v>3.9542425094393248</c:v>
                </c:pt>
                <c:pt idx="132">
                  <c:v>3.9542425094393248</c:v>
                </c:pt>
                <c:pt idx="133">
                  <c:v>3.9542425094393248</c:v>
                </c:pt>
                <c:pt idx="134">
                  <c:v>3.9542425094393248</c:v>
                </c:pt>
                <c:pt idx="135">
                  <c:v>3.9542425094393248</c:v>
                </c:pt>
                <c:pt idx="136">
                  <c:v>3.9542425094393248</c:v>
                </c:pt>
                <c:pt idx="137">
                  <c:v>3.9542425094393248</c:v>
                </c:pt>
                <c:pt idx="138">
                  <c:v>3.9542425094393248</c:v>
                </c:pt>
                <c:pt idx="139">
                  <c:v>3.9542425094393248</c:v>
                </c:pt>
                <c:pt idx="140">
                  <c:v>3.9542425094393248</c:v>
                </c:pt>
                <c:pt idx="141">
                  <c:v>3.9542425094393248</c:v>
                </c:pt>
                <c:pt idx="142">
                  <c:v>3.9542425094393248</c:v>
                </c:pt>
                <c:pt idx="143">
                  <c:v>3.9542425094393248</c:v>
                </c:pt>
                <c:pt idx="144">
                  <c:v>3.9542425094393248</c:v>
                </c:pt>
                <c:pt idx="145">
                  <c:v>3.9542425094393248</c:v>
                </c:pt>
                <c:pt idx="146">
                  <c:v>3.9542425094393248</c:v>
                </c:pt>
                <c:pt idx="147">
                  <c:v>3.9542425094393248</c:v>
                </c:pt>
                <c:pt idx="148">
                  <c:v>3.9542425094393248</c:v>
                </c:pt>
                <c:pt idx="149">
                  <c:v>3.9542425094393248</c:v>
                </c:pt>
                <c:pt idx="150">
                  <c:v>3.9542425094393248</c:v>
                </c:pt>
                <c:pt idx="151">
                  <c:v>3.9542425094393248</c:v>
                </c:pt>
                <c:pt idx="152">
                  <c:v>3.9542425094393248</c:v>
                </c:pt>
                <c:pt idx="153">
                  <c:v>3.9542425094393248</c:v>
                </c:pt>
                <c:pt idx="154">
                  <c:v>3.9542425094393248</c:v>
                </c:pt>
                <c:pt idx="155">
                  <c:v>3.9542425094393248</c:v>
                </c:pt>
                <c:pt idx="156">
                  <c:v>3.9542425094393248</c:v>
                </c:pt>
                <c:pt idx="157">
                  <c:v>3.9542425094393248</c:v>
                </c:pt>
                <c:pt idx="158">
                  <c:v>3.9542425094393248</c:v>
                </c:pt>
                <c:pt idx="159">
                  <c:v>3.9542425094393248</c:v>
                </c:pt>
                <c:pt idx="160">
                  <c:v>3.9542425094393248</c:v>
                </c:pt>
                <c:pt idx="161">
                  <c:v>3.9542425094393248</c:v>
                </c:pt>
              </c:numCache>
            </c:numRef>
          </c:val>
          <c:smooth val="0"/>
        </c:ser>
        <c:ser>
          <c:idx val="1"/>
          <c:order val="4"/>
          <c:tx>
            <c:v>U.E. à 15 pays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data1!$G$76:$G$241</c:f>
              <c:numCache>
                <c:formatCode>General</c:formatCode>
                <c:ptCount val="166"/>
                <c:pt idx="0">
                  <c:v>4.1738590492122754</c:v>
                </c:pt>
                <c:pt idx="1">
                  <c:v>4.1868645535267195</c:v>
                </c:pt>
                <c:pt idx="2">
                  <c:v>4.2001744637779268</c:v>
                </c:pt>
                <c:pt idx="3">
                  <c:v>4.1879122553530213</c:v>
                </c:pt>
                <c:pt idx="4">
                  <c:v>4.1850727612536289</c:v>
                </c:pt>
                <c:pt idx="5">
                  <c:v>4.1989590639914223</c:v>
                </c:pt>
                <c:pt idx="6">
                  <c:v>4.2004504785748944</c:v>
                </c:pt>
                <c:pt idx="7">
                  <c:v>4.2036202566041503</c:v>
                </c:pt>
                <c:pt idx="8">
                  <c:v>4.208237598735912</c:v>
                </c:pt>
                <c:pt idx="9">
                  <c:v>4.2002829190840876</c:v>
                </c:pt>
                <c:pt idx="10">
                  <c:v>4.1979649630052691</c:v>
                </c:pt>
                <c:pt idx="11">
                  <c:v>4.1997886254141319</c:v>
                </c:pt>
                <c:pt idx="12">
                  <c:v>4.1976286813765276</c:v>
                </c:pt>
                <c:pt idx="13">
                  <c:v>4.196132504595063</c:v>
                </c:pt>
                <c:pt idx="14">
                  <c:v>4.2111114599746751</c:v>
                </c:pt>
                <c:pt idx="15">
                  <c:v>4.2041088537172362</c:v>
                </c:pt>
                <c:pt idx="16">
                  <c:v>4.205109046969322</c:v>
                </c:pt>
                <c:pt idx="17">
                  <c:v>4.192716838323336</c:v>
                </c:pt>
                <c:pt idx="18">
                  <c:v>4.1981036962412093</c:v>
                </c:pt>
                <c:pt idx="19">
                  <c:v>4.2014583036361897</c:v>
                </c:pt>
                <c:pt idx="20">
                  <c:v>4.1988217028375354</c:v>
                </c:pt>
                <c:pt idx="21">
                  <c:v>4.2105255831668655</c:v>
                </c:pt>
                <c:pt idx="22">
                  <c:v>4.2167044102518014</c:v>
                </c:pt>
                <c:pt idx="23">
                  <c:v>4.2139942897089169</c:v>
                </c:pt>
                <c:pt idx="24">
                  <c:v>4.2234746540405252</c:v>
                </c:pt>
                <c:pt idx="25">
                  <c:v>4.2212357883170899</c:v>
                </c:pt>
                <c:pt idx="26">
                  <c:v>4.2143003752245249</c:v>
                </c:pt>
                <c:pt idx="27">
                  <c:v>4.2184619787661495</c:v>
                </c:pt>
                <c:pt idx="28">
                  <c:v>4.2245061287797938</c:v>
                </c:pt>
                <c:pt idx="29">
                  <c:v>4.2311174754965704</c:v>
                </c:pt>
                <c:pt idx="30">
                  <c:v>4.2299241299793264</c:v>
                </c:pt>
                <c:pt idx="31">
                  <c:v>4.2235151502157855</c:v>
                </c:pt>
                <c:pt idx="32">
                  <c:v>4.2274519356033604</c:v>
                </c:pt>
                <c:pt idx="33">
                  <c:v>4.2246027202369332</c:v>
                </c:pt>
                <c:pt idx="34">
                  <c:v>4.2315544530675977</c:v>
                </c:pt>
                <c:pt idx="35">
                  <c:v>4.2342605791032417</c:v>
                </c:pt>
                <c:pt idx="36">
                  <c:v>4.2475871370082627</c:v>
                </c:pt>
                <c:pt idx="37">
                  <c:v>4.2238877454452206</c:v>
                </c:pt>
                <c:pt idx="38">
                  <c:v>4.2155056426423814</c:v>
                </c:pt>
                <c:pt idx="39">
                  <c:v>4.2158204414083658</c:v>
                </c:pt>
                <c:pt idx="40">
                  <c:v>4.2007733684188464</c:v>
                </c:pt>
                <c:pt idx="41">
                  <c:v>4.1922590449495054</c:v>
                </c:pt>
                <c:pt idx="42">
                  <c:v>4.1905115429001034</c:v>
                </c:pt>
                <c:pt idx="43">
                  <c:v>4.1911756504392912</c:v>
                </c:pt>
                <c:pt idx="44">
                  <c:v>4.2024637953493915</c:v>
                </c:pt>
                <c:pt idx="45">
                  <c:v>4.2224709083287273</c:v>
                </c:pt>
                <c:pt idx="46">
                  <c:v>4.2190545627978544</c:v>
                </c:pt>
                <c:pt idx="47">
                  <c:v>4.2220991784567818</c:v>
                </c:pt>
                <c:pt idx="48">
                  <c:v>4.2193513381160139</c:v>
                </c:pt>
                <c:pt idx="49">
                  <c:v>4.2270895956802201</c:v>
                </c:pt>
                <c:pt idx="50">
                  <c:v>4.2353155399332083</c:v>
                </c:pt>
                <c:pt idx="51">
                  <c:v>4.2430325889499176</c:v>
                </c:pt>
                <c:pt idx="52">
                  <c:v>4.243929050848898</c:v>
                </c:pt>
                <c:pt idx="53">
                  <c:v>4.2437145246137291</c:v>
                </c:pt>
                <c:pt idx="54">
                  <c:v>4.2423990418372393</c:v>
                </c:pt>
                <c:pt idx="55">
                  <c:v>4.2361761229827959</c:v>
                </c:pt>
                <c:pt idx="56">
                  <c:v>4.2316525468633452</c:v>
                </c:pt>
                <c:pt idx="57">
                  <c:v>4.2351090998412477</c:v>
                </c:pt>
                <c:pt idx="58">
                  <c:v>4.2271850995286808</c:v>
                </c:pt>
                <c:pt idx="59">
                  <c:v>4.2510241783345259</c:v>
                </c:pt>
                <c:pt idx="60">
                  <c:v>4.2597882884511185</c:v>
                </c:pt>
                <c:pt idx="61">
                  <c:v>4.2486538635706061</c:v>
                </c:pt>
                <c:pt idx="62">
                  <c:v>4.2563472593676419</c:v>
                </c:pt>
                <c:pt idx="63">
                  <c:v>4.2485146926926376</c:v>
                </c:pt>
                <c:pt idx="64">
                  <c:v>4.2431353197562878</c:v>
                </c:pt>
                <c:pt idx="65">
                  <c:v>4.2395404644654304</c:v>
                </c:pt>
                <c:pt idx="66">
                  <c:v>4.2355004188592558</c:v>
                </c:pt>
                <c:pt idx="67">
                  <c:v>4.2329511547769858</c:v>
                </c:pt>
                <c:pt idx="68">
                  <c:v>4.2278080619248231</c:v>
                </c:pt>
                <c:pt idx="69">
                  <c:v>4.2284098555825196</c:v>
                </c:pt>
                <c:pt idx="70">
                  <c:v>4.238775256037294</c:v>
                </c:pt>
                <c:pt idx="71">
                  <c:v>4.2492974386316664</c:v>
                </c:pt>
                <c:pt idx="72">
                  <c:v>4.2540598559010636</c:v>
                </c:pt>
                <c:pt idx="73">
                  <c:v>4.2593611417140567</c:v>
                </c:pt>
                <c:pt idx="74">
                  <c:v>4.253100193080404</c:v>
                </c:pt>
                <c:pt idx="75">
                  <c:v>4.2517082858384887</c:v>
                </c:pt>
                <c:pt idx="76">
                  <c:v>4.2561558779056909</c:v>
                </c:pt>
                <c:pt idx="77">
                  <c:v>4.2513809738176027</c:v>
                </c:pt>
                <c:pt idx="78">
                  <c:v>4.2446130432203653</c:v>
                </c:pt>
                <c:pt idx="79">
                  <c:v>4.2392318891355387</c:v>
                </c:pt>
                <c:pt idx="80">
                  <c:v>4.2253025604497285</c:v>
                </c:pt>
                <c:pt idx="81">
                  <c:v>4.1742976882353737</c:v>
                </c:pt>
                <c:pt idx="82">
                  <c:v>4.1079181740652322</c:v>
                </c:pt>
                <c:pt idx="83">
                  <c:v>4.0297452686772468</c:v>
                </c:pt>
                <c:pt idx="84">
                  <c:v>4.0201299841182045</c:v>
                </c:pt>
                <c:pt idx="85">
                  <c:v>4.0560498978753241</c:v>
                </c:pt>
                <c:pt idx="86">
                  <c:v>3.9630493713214849</c:v>
                </c:pt>
                <c:pt idx="87">
                  <c:v>3.9581293714479497</c:v>
                </c:pt>
                <c:pt idx="88">
                  <c:v>3.9902824550118705</c:v>
                </c:pt>
                <c:pt idx="89">
                  <c:v>4.0275025014506545</c:v>
                </c:pt>
                <c:pt idx="90">
                  <c:v>4.0581943895891071</c:v>
                </c:pt>
                <c:pt idx="91">
                  <c:v>4.0782102370072293</c:v>
                </c:pt>
                <c:pt idx="92">
                  <c:v>4.121704584892691</c:v>
                </c:pt>
                <c:pt idx="93">
                  <c:v>4.1322222156028445</c:v>
                </c:pt>
                <c:pt idx="94">
                  <c:v>4.1480949615661933</c:v>
                </c:pt>
                <c:pt idx="95">
                  <c:v>4.139475130605514</c:v>
                </c:pt>
                <c:pt idx="96">
                  <c:v>4.1501040479923308</c:v>
                </c:pt>
                <c:pt idx="97">
                  <c:v>4.1542723848878413</c:v>
                </c:pt>
                <c:pt idx="98">
                  <c:v>4.1686503730505793</c:v>
                </c:pt>
                <c:pt idx="99">
                  <c:v>4.1739184135663852</c:v>
                </c:pt>
                <c:pt idx="100">
                  <c:v>4.1900188935201292</c:v>
                </c:pt>
                <c:pt idx="101">
                  <c:v>4.1602827081746003</c:v>
                </c:pt>
                <c:pt idx="102">
                  <c:v>4.1419634108105416</c:v>
                </c:pt>
                <c:pt idx="103">
                  <c:v>4.136682525097731</c:v>
                </c:pt>
                <c:pt idx="104">
                  <c:v>4.1379086538443026</c:v>
                </c:pt>
                <c:pt idx="105">
                  <c:v>4.1515264377383234</c:v>
                </c:pt>
                <c:pt idx="106">
                  <c:v>4.1627441803675254</c:v>
                </c:pt>
                <c:pt idx="107">
                  <c:v>4.1651885143624838</c:v>
                </c:pt>
                <c:pt idx="108">
                  <c:v>4.1814719929463067</c:v>
                </c:pt>
                <c:pt idx="109">
                  <c:v>4.1843222655771575</c:v>
                </c:pt>
                <c:pt idx="110">
                  <c:v>4.1844358883083705</c:v>
                </c:pt>
                <c:pt idx="111">
                  <c:v>4.1833267966016328</c:v>
                </c:pt>
                <c:pt idx="112">
                  <c:v>4.1791207296092994</c:v>
                </c:pt>
                <c:pt idx="113">
                  <c:v>4.1751927883866031</c:v>
                </c:pt>
                <c:pt idx="114">
                  <c:v>4.1735067702081041</c:v>
                </c:pt>
                <c:pt idx="115">
                  <c:v>4.1633999327868638</c:v>
                </c:pt>
                <c:pt idx="116">
                  <c:v>4.1556699817198117</c:v>
                </c:pt>
                <c:pt idx="117">
                  <c:v>4.1510632533537501</c:v>
                </c:pt>
                <c:pt idx="118">
                  <c:v>4.1572753964540352</c:v>
                </c:pt>
                <c:pt idx="119">
                  <c:v>4.1581513253927032</c:v>
                </c:pt>
                <c:pt idx="120">
                  <c:v>4.1614279007912938</c:v>
                </c:pt>
                <c:pt idx="121">
                  <c:v>4.1671104785966575</c:v>
                </c:pt>
                <c:pt idx="122">
                  <c:v>4.1636979458925687</c:v>
                </c:pt>
                <c:pt idx="123">
                  <c:v>4.1580306125903403</c:v>
                </c:pt>
                <c:pt idx="124">
                  <c:v>4.1534184850377107</c:v>
                </c:pt>
                <c:pt idx="125">
                  <c:v>4.1485101106109985</c:v>
                </c:pt>
                <c:pt idx="126">
                  <c:v>4.1513698502474607</c:v>
                </c:pt>
                <c:pt idx="127">
                  <c:v>4.1435456272384217</c:v>
                </c:pt>
                <c:pt idx="128">
                  <c:v>4.1453518165584606</c:v>
                </c:pt>
                <c:pt idx="129">
                  <c:v>4.1205410288624194</c:v>
                </c:pt>
                <c:pt idx="130">
                  <c:v>4.1341452198802946</c:v>
                </c:pt>
                <c:pt idx="131">
                  <c:v>4.1471814721927966</c:v>
                </c:pt>
                <c:pt idx="132">
                  <c:v>4.1440758061985505</c:v>
                </c:pt>
                <c:pt idx="133">
                  <c:v>4.1411360901207388</c:v>
                </c:pt>
                <c:pt idx="134">
                  <c:v>4.1346869925568539</c:v>
                </c:pt>
                <c:pt idx="135">
                  <c:v>4.1221175363132634</c:v>
                </c:pt>
                <c:pt idx="136">
                  <c:v>4.1292386101319263</c:v>
                </c:pt>
                <c:pt idx="137">
                  <c:v>4.1317790093691871</c:v>
                </c:pt>
                <c:pt idx="138">
                  <c:v>4.1310730480343461</c:v>
                </c:pt>
                <c:pt idx="139">
                  <c:v>4.1447609607760736</c:v>
                </c:pt>
                <c:pt idx="140">
                  <c:v>4.145972902802181</c:v>
                </c:pt>
                <c:pt idx="141">
                  <c:v>4.1672877899009313</c:v>
                </c:pt>
                <c:pt idx="142">
                  <c:v>4.1567005525820173</c:v>
                </c:pt>
                <c:pt idx="143">
                  <c:v>4.1766410172926669</c:v>
                </c:pt>
                <c:pt idx="144">
                  <c:v>4.166015456323775</c:v>
                </c:pt>
                <c:pt idx="145">
                  <c:v>4.1555789314769322</c:v>
                </c:pt>
                <c:pt idx="146">
                  <c:v>4.1485718089321573</c:v>
                </c:pt>
                <c:pt idx="147">
                  <c:v>4.1530217436261383</c:v>
                </c:pt>
                <c:pt idx="148">
                  <c:v>4.1417318947671413</c:v>
                </c:pt>
                <c:pt idx="149">
                  <c:v>4.1376072705046303</c:v>
                </c:pt>
                <c:pt idx="150">
                  <c:v>4.128173014749728</c:v>
                </c:pt>
                <c:pt idx="151">
                  <c:v>4.1440134657861982</c:v>
                </c:pt>
                <c:pt idx="152">
                  <c:v>4.1423581757638459</c:v>
                </c:pt>
                <c:pt idx="153">
                  <c:v>4.1567308264994187</c:v>
                </c:pt>
                <c:pt idx="154">
                  <c:v>4.1511552551509174</c:v>
                </c:pt>
                <c:pt idx="155">
                  <c:v>4.152104800892868</c:v>
                </c:pt>
                <c:pt idx="156">
                  <c:v>4.1566702765541264</c:v>
                </c:pt>
                <c:pt idx="157">
                  <c:v>4.1482632296368793</c:v>
                </c:pt>
                <c:pt idx="158">
                  <c:v>4.148479258163154</c:v>
                </c:pt>
                <c:pt idx="159">
                  <c:v>4.1488185146020182</c:v>
                </c:pt>
                <c:pt idx="160">
                  <c:v>4.1392177001375856</c:v>
                </c:pt>
                <c:pt idx="161">
                  <c:v>4.1550018362312526</c:v>
                </c:pt>
                <c:pt idx="162">
                  <c:v>4.1483866876668207</c:v>
                </c:pt>
                <c:pt idx="163">
                  <c:v>4.1535709814337798</c:v>
                </c:pt>
                <c:pt idx="164">
                  <c:v>4.1277525158329729</c:v>
                </c:pt>
                <c:pt idx="165">
                  <c:v>4.132099521916504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95712"/>
        <c:axId val="85426176"/>
      </c:lineChart>
      <c:catAx>
        <c:axId val="853957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\-yy" sourceLinked="0"/>
        <c:majorTickMark val="cross"/>
        <c:minorTickMark val="none"/>
        <c:tickLblPos val="nextTo"/>
        <c:spPr>
          <a:ln w="12700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542617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85426176"/>
        <c:scaling>
          <c:orientation val="minMax"/>
          <c:max val="4.28"/>
          <c:min val="3.9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12700">
            <a:solidFill>
              <a:srgbClr val="C0C0C0"/>
            </a:solidFill>
            <a:prstDash val="solid"/>
          </a:ln>
        </c:spPr>
        <c:crossAx val="85395712"/>
        <c:crosses val="autoZero"/>
        <c:crossBetween val="between"/>
      </c:valAx>
      <c:spPr>
        <a:ln w="3175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Monde ( 67 pays )</a:t>
            </a:r>
          </a:p>
        </c:rich>
      </c:tx>
      <c:layout>
        <c:manualLayout>
          <c:xMode val="edge"/>
          <c:yMode val="edge"/>
          <c:x val="0.32889028871391074"/>
          <c:y val="8.4595862525058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6354622338875"/>
          <c:y val="0.17803096158470047"/>
          <c:w val="0.81827798191892676"/>
          <c:h val="0.71004135846655536"/>
        </c:manualLayout>
      </c:layout>
      <c:lineChart>
        <c:grouping val="standard"/>
        <c:varyColors val="0"/>
        <c:ser>
          <c:idx val="1"/>
          <c:order val="0"/>
          <c:tx>
            <c:v>Monde (66 pays)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data1!$H$76:$H$241</c:f>
              <c:numCache>
                <c:formatCode>General</c:formatCode>
                <c:ptCount val="166"/>
                <c:pt idx="0">
                  <c:v>4.844359111127357</c:v>
                </c:pt>
                <c:pt idx="1">
                  <c:v>4.8504440482402424</c:v>
                </c:pt>
                <c:pt idx="2">
                  <c:v>4.8528580068555103</c:v>
                </c:pt>
                <c:pt idx="3">
                  <c:v>4.8562574945921995</c:v>
                </c:pt>
                <c:pt idx="4">
                  <c:v>4.8636737234815079</c:v>
                </c:pt>
                <c:pt idx="5">
                  <c:v>4.8672199224912553</c:v>
                </c:pt>
                <c:pt idx="6">
                  <c:v>4.8706964579892498</c:v>
                </c:pt>
                <c:pt idx="7">
                  <c:v>4.876725760409351</c:v>
                </c:pt>
                <c:pt idx="8">
                  <c:v>4.8791819266849599</c:v>
                </c:pt>
                <c:pt idx="9">
                  <c:v>4.8803905205984934</c:v>
                </c:pt>
                <c:pt idx="10">
                  <c:v>4.8837011726999444</c:v>
                </c:pt>
                <c:pt idx="11">
                  <c:v>4.8846934315095796</c:v>
                </c:pt>
                <c:pt idx="12">
                  <c:v>4.8814474280460951</c:v>
                </c:pt>
                <c:pt idx="13">
                  <c:v>4.8806707087519801</c:v>
                </c:pt>
                <c:pt idx="14">
                  <c:v>4.8896098021807033</c:v>
                </c:pt>
                <c:pt idx="15">
                  <c:v>4.893345571818231</c:v>
                </c:pt>
                <c:pt idx="16">
                  <c:v>4.8928845225510154</c:v>
                </c:pt>
                <c:pt idx="17">
                  <c:v>4.895135131450826</c:v>
                </c:pt>
                <c:pt idx="18">
                  <c:v>4.8973521343443132</c:v>
                </c:pt>
                <c:pt idx="19">
                  <c:v>4.8985332161032549</c:v>
                </c:pt>
                <c:pt idx="20">
                  <c:v>4.9006674800752466</c:v>
                </c:pt>
                <c:pt idx="21">
                  <c:v>4.9075564596890056</c:v>
                </c:pt>
                <c:pt idx="22">
                  <c:v>4.9135012597371119</c:v>
                </c:pt>
                <c:pt idx="23">
                  <c:v>4.9143907629186483</c:v>
                </c:pt>
                <c:pt idx="24">
                  <c:v>4.9199197030243997</c:v>
                </c:pt>
                <c:pt idx="25">
                  <c:v>4.9233942854707493</c:v>
                </c:pt>
                <c:pt idx="26">
                  <c:v>4.9230574081221832</c:v>
                </c:pt>
                <c:pt idx="27">
                  <c:v>4.922751400735832</c:v>
                </c:pt>
                <c:pt idx="28">
                  <c:v>4.9134323531315109</c:v>
                </c:pt>
                <c:pt idx="29">
                  <c:v>4.9274781532561569</c:v>
                </c:pt>
                <c:pt idx="30">
                  <c:v>4.9337301818605752</c:v>
                </c:pt>
                <c:pt idx="31">
                  <c:v>4.9404666776635286</c:v>
                </c:pt>
                <c:pt idx="32">
                  <c:v>4.9457983661298046</c:v>
                </c:pt>
                <c:pt idx="33">
                  <c:v>4.948852906199714</c:v>
                </c:pt>
                <c:pt idx="34">
                  <c:v>4.9539963394781683</c:v>
                </c:pt>
                <c:pt idx="35">
                  <c:v>4.9667891703218334</c:v>
                </c:pt>
                <c:pt idx="36">
                  <c:v>4.9613546395534414</c:v>
                </c:pt>
                <c:pt idx="37">
                  <c:v>4.9610602187026487</c:v>
                </c:pt>
                <c:pt idx="38">
                  <c:v>4.9576455913890936</c:v>
                </c:pt>
                <c:pt idx="39">
                  <c:v>4.969280756776377</c:v>
                </c:pt>
                <c:pt idx="40">
                  <c:v>4.966929789994925</c:v>
                </c:pt>
                <c:pt idx="41">
                  <c:v>4.9603185337285582</c:v>
                </c:pt>
                <c:pt idx="42">
                  <c:v>4.9588409024436064</c:v>
                </c:pt>
                <c:pt idx="43">
                  <c:v>4.9696581550077958</c:v>
                </c:pt>
                <c:pt idx="44">
                  <c:v>4.974562349796634</c:v>
                </c:pt>
                <c:pt idx="45">
                  <c:v>4.9808438612061421</c:v>
                </c:pt>
                <c:pt idx="46">
                  <c:v>4.9812022779752834</c:v>
                </c:pt>
                <c:pt idx="47">
                  <c:v>4.982958322167117</c:v>
                </c:pt>
                <c:pt idx="48">
                  <c:v>4.9851434392440597</c:v>
                </c:pt>
                <c:pt idx="49">
                  <c:v>4.9921512889196862</c:v>
                </c:pt>
                <c:pt idx="50">
                  <c:v>4.9976440883502056</c:v>
                </c:pt>
                <c:pt idx="51">
                  <c:v>5.0043815688459192</c:v>
                </c:pt>
                <c:pt idx="52">
                  <c:v>5.0095868571309161</c:v>
                </c:pt>
                <c:pt idx="53">
                  <c:v>5.0173464195588151</c:v>
                </c:pt>
                <c:pt idx="54">
                  <c:v>5.0150074819153261</c:v>
                </c:pt>
                <c:pt idx="55">
                  <c:v>5.0195109242606</c:v>
                </c:pt>
                <c:pt idx="56">
                  <c:v>5.0189541790005263</c:v>
                </c:pt>
                <c:pt idx="57">
                  <c:v>5.0226427846590607</c:v>
                </c:pt>
                <c:pt idx="58">
                  <c:v>5.0262308281817702</c:v>
                </c:pt>
                <c:pt idx="59">
                  <c:v>5.0343075295965631</c:v>
                </c:pt>
                <c:pt idx="60">
                  <c:v>5.0356938369995534</c:v>
                </c:pt>
                <c:pt idx="61">
                  <c:v>5.037027879755775</c:v>
                </c:pt>
                <c:pt idx="62">
                  <c:v>5.0376814217028203</c:v>
                </c:pt>
                <c:pt idx="63">
                  <c:v>5.0375499953242961</c:v>
                </c:pt>
                <c:pt idx="64">
                  <c:v>5.038644001797576</c:v>
                </c:pt>
                <c:pt idx="65">
                  <c:v>5.0409384125159571</c:v>
                </c:pt>
                <c:pt idx="66">
                  <c:v>5.0429297333431595</c:v>
                </c:pt>
                <c:pt idx="67">
                  <c:v>5.0456124119742469</c:v>
                </c:pt>
                <c:pt idx="68">
                  <c:v>5.0497837878707665</c:v>
                </c:pt>
                <c:pt idx="69">
                  <c:v>5.0512297234931633</c:v>
                </c:pt>
                <c:pt idx="70">
                  <c:v>5.0528439380280554</c:v>
                </c:pt>
                <c:pt idx="71">
                  <c:v>5.0549001914148866</c:v>
                </c:pt>
                <c:pt idx="72">
                  <c:v>5.0569162799882514</c:v>
                </c:pt>
                <c:pt idx="73">
                  <c:v>5.0499115642488448</c:v>
                </c:pt>
                <c:pt idx="74">
                  <c:v>5.0620326586560562</c:v>
                </c:pt>
                <c:pt idx="75">
                  <c:v>5.0646900501289069</c:v>
                </c:pt>
                <c:pt idx="76">
                  <c:v>5.0649893004426563</c:v>
                </c:pt>
                <c:pt idx="77">
                  <c:v>5.0645216311687209</c:v>
                </c:pt>
                <c:pt idx="78">
                  <c:v>5.0638135574534182</c:v>
                </c:pt>
                <c:pt idx="79">
                  <c:v>5.0508165381173509</c:v>
                </c:pt>
                <c:pt idx="80">
                  <c:v>5.0382107070377407</c:v>
                </c:pt>
                <c:pt idx="81">
                  <c:v>4.9892183696006756</c:v>
                </c:pt>
                <c:pt idx="82">
                  <c:v>4.9532860090424879</c:v>
                </c:pt>
                <c:pt idx="83">
                  <c:v>4.9235755727884953</c:v>
                </c:pt>
                <c:pt idx="84">
                  <c:v>4.9385247285403198</c:v>
                </c:pt>
                <c:pt idx="85">
                  <c:v>4.9674216006028606</c:v>
                </c:pt>
                <c:pt idx="86">
                  <c:v>4.9490678260934704</c:v>
                </c:pt>
                <c:pt idx="87">
                  <c:v>4.9402524412925857</c:v>
                </c:pt>
                <c:pt idx="88">
                  <c:v>4.9640568177806905</c:v>
                </c:pt>
                <c:pt idx="89">
                  <c:v>4.9941807266954488</c:v>
                </c:pt>
                <c:pt idx="90">
                  <c:v>5.0199259412369983</c:v>
                </c:pt>
                <c:pt idx="91">
                  <c:v>5.0353736965712175</c:v>
                </c:pt>
                <c:pt idx="92">
                  <c:v>5.0513686508019999</c:v>
                </c:pt>
                <c:pt idx="93">
                  <c:v>5.053385799817482</c:v>
                </c:pt>
                <c:pt idx="94">
                  <c:v>5.0477225635932346</c:v>
                </c:pt>
                <c:pt idx="95">
                  <c:v>5.0423864764263664</c:v>
                </c:pt>
                <c:pt idx="96">
                  <c:v>5.0550991615865506</c:v>
                </c:pt>
                <c:pt idx="97">
                  <c:v>5.0610375900634184</c:v>
                </c:pt>
                <c:pt idx="98">
                  <c:v>5.0680893411363845</c:v>
                </c:pt>
                <c:pt idx="99">
                  <c:v>5.0800489675788514</c:v>
                </c:pt>
                <c:pt idx="100">
                  <c:v>5.0754776147205387</c:v>
                </c:pt>
                <c:pt idx="101">
                  <c:v>5.0643381673246815</c:v>
                </c:pt>
                <c:pt idx="102">
                  <c:v>5.0543908718073327</c:v>
                </c:pt>
                <c:pt idx="103">
                  <c:v>5.0560926473774499</c:v>
                </c:pt>
                <c:pt idx="104">
                  <c:v>5.0561956869165243</c:v>
                </c:pt>
                <c:pt idx="105">
                  <c:v>5.0609998532182887</c:v>
                </c:pt>
                <c:pt idx="106">
                  <c:v>5.0700489548359542</c:v>
                </c:pt>
                <c:pt idx="107">
                  <c:v>5.0719997661143044</c:v>
                </c:pt>
                <c:pt idx="108">
                  <c:v>5.0940341686672612</c:v>
                </c:pt>
                <c:pt idx="109">
                  <c:v>5.0991106440937157</c:v>
                </c:pt>
                <c:pt idx="110">
                  <c:v>5.094712142358838</c:v>
                </c:pt>
                <c:pt idx="111">
                  <c:v>5.0922854306006107</c:v>
                </c:pt>
                <c:pt idx="112">
                  <c:v>5.0929170501126055</c:v>
                </c:pt>
                <c:pt idx="113">
                  <c:v>5.0961206172404232</c:v>
                </c:pt>
                <c:pt idx="114">
                  <c:v>5.0947470607889072</c:v>
                </c:pt>
                <c:pt idx="115">
                  <c:v>5.0998532198843813</c:v>
                </c:pt>
                <c:pt idx="116">
                  <c:v>5.098996554863346</c:v>
                </c:pt>
                <c:pt idx="117">
                  <c:v>5.0944012445829365</c:v>
                </c:pt>
                <c:pt idx="118">
                  <c:v>5.0868756938485182</c:v>
                </c:pt>
                <c:pt idx="119">
                  <c:v>5.0905437254298249</c:v>
                </c:pt>
                <c:pt idx="120">
                  <c:v>5.0936737829691223</c:v>
                </c:pt>
                <c:pt idx="121">
                  <c:v>5.0934672136488057</c:v>
                </c:pt>
                <c:pt idx="122">
                  <c:v>5.0977499942852518</c:v>
                </c:pt>
                <c:pt idx="123">
                  <c:v>5.0985710489465514</c:v>
                </c:pt>
                <c:pt idx="124">
                  <c:v>5.0980307825378777</c:v>
                </c:pt>
                <c:pt idx="125">
                  <c:v>5.0943802771722986</c:v>
                </c:pt>
                <c:pt idx="126">
                  <c:v>5.1004532599986634</c:v>
                </c:pt>
                <c:pt idx="127">
                  <c:v>5.0970524382416587</c:v>
                </c:pt>
                <c:pt idx="128">
                  <c:v>5.098557204354095</c:v>
                </c:pt>
                <c:pt idx="129">
                  <c:v>5.1022381262192393</c:v>
                </c:pt>
                <c:pt idx="130">
                  <c:v>5.1089335441145094</c:v>
                </c:pt>
                <c:pt idx="131">
                  <c:v>5.1038105601852841</c:v>
                </c:pt>
                <c:pt idx="132">
                  <c:v>5.1006875333132129</c:v>
                </c:pt>
                <c:pt idx="133">
                  <c:v>5.1132010769913538</c:v>
                </c:pt>
                <c:pt idx="134">
                  <c:v>5.1062419077149235</c:v>
                </c:pt>
                <c:pt idx="135">
                  <c:v>5.108402640301553</c:v>
                </c:pt>
                <c:pt idx="136">
                  <c:v>5.1125580844730623</c:v>
                </c:pt>
                <c:pt idx="137">
                  <c:v>5.1087848212289995</c:v>
                </c:pt>
                <c:pt idx="138">
                  <c:v>5.1125044587671606</c:v>
                </c:pt>
                <c:pt idx="139">
                  <c:v>5.1169529173787627</c:v>
                </c:pt>
                <c:pt idx="140">
                  <c:v>5.1269686548767286</c:v>
                </c:pt>
                <c:pt idx="141">
                  <c:v>5.127953112255236</c:v>
                </c:pt>
                <c:pt idx="142">
                  <c:v>5.1247193624983129</c:v>
                </c:pt>
                <c:pt idx="143">
                  <c:v>5.1362797089241772</c:v>
                </c:pt>
                <c:pt idx="144">
                  <c:v>5.1359749698133221</c:v>
                </c:pt>
                <c:pt idx="145">
                  <c:v>5.1279207642598159</c:v>
                </c:pt>
                <c:pt idx="146">
                  <c:v>5.1276165752730583</c:v>
                </c:pt>
                <c:pt idx="147">
                  <c:v>5.129941117516406</c:v>
                </c:pt>
                <c:pt idx="148">
                  <c:v>5.1262678134239925</c:v>
                </c:pt>
                <c:pt idx="149">
                  <c:v>5.1274287778515992</c:v>
                </c:pt>
                <c:pt idx="150">
                  <c:v>5.1290386067273568</c:v>
                </c:pt>
                <c:pt idx="151">
                  <c:v>5.1321187451494232</c:v>
                </c:pt>
                <c:pt idx="152">
                  <c:v>5.1302790761165813</c:v>
                </c:pt>
                <c:pt idx="153">
                  <c:v>5.1337815345590991</c:v>
                </c:pt>
                <c:pt idx="154">
                  <c:v>5.1341802962176439</c:v>
                </c:pt>
                <c:pt idx="155">
                  <c:v>5.1403446019181027</c:v>
                </c:pt>
                <c:pt idx="156">
                  <c:v>5.1216025165298973</c:v>
                </c:pt>
                <c:pt idx="157">
                  <c:v>5.1350562851937216</c:v>
                </c:pt>
                <c:pt idx="158">
                  <c:v>5.1223404127956149</c:v>
                </c:pt>
                <c:pt idx="159">
                  <c:v>5.1242008953051377</c:v>
                </c:pt>
                <c:pt idx="160">
                  <c:v>5.1242922426172681</c:v>
                </c:pt>
                <c:pt idx="161">
                  <c:v>5.1255723441308554</c:v>
                </c:pt>
                <c:pt idx="162">
                  <c:v>5.1203896459684399</c:v>
                </c:pt>
                <c:pt idx="163">
                  <c:v>5.1241193189659242</c:v>
                </c:pt>
                <c:pt idx="164">
                  <c:v>5.1243542173527636</c:v>
                </c:pt>
                <c:pt idx="165">
                  <c:v>5.1235707281400371</c:v>
                </c:pt>
              </c:numCache>
            </c:numRef>
          </c:val>
          <c:smooth val="1"/>
        </c:ser>
        <c:ser>
          <c:idx val="0"/>
          <c:order val="1"/>
          <c:tx>
            <c:v>75000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data1!$S$76:$S$237</c:f>
              <c:numCache>
                <c:formatCode>General</c:formatCode>
                <c:ptCount val="162"/>
                <c:pt idx="0">
                  <c:v>4.8750612633917001</c:v>
                </c:pt>
                <c:pt idx="1">
                  <c:v>4.8750612633917001</c:v>
                </c:pt>
                <c:pt idx="2">
                  <c:v>4.8750612633917001</c:v>
                </c:pt>
                <c:pt idx="3">
                  <c:v>4.8750612633917001</c:v>
                </c:pt>
                <c:pt idx="4">
                  <c:v>4.8750612633917001</c:v>
                </c:pt>
                <c:pt idx="5">
                  <c:v>4.8750612633917001</c:v>
                </c:pt>
                <c:pt idx="6">
                  <c:v>4.8750612633917001</c:v>
                </c:pt>
                <c:pt idx="7">
                  <c:v>4.8750612633917001</c:v>
                </c:pt>
                <c:pt idx="8">
                  <c:v>4.8750612633917001</c:v>
                </c:pt>
                <c:pt idx="9">
                  <c:v>4.8750612633917001</c:v>
                </c:pt>
                <c:pt idx="10">
                  <c:v>4.8750612633917001</c:v>
                </c:pt>
                <c:pt idx="11">
                  <c:v>4.8750612633917001</c:v>
                </c:pt>
                <c:pt idx="12">
                  <c:v>4.8750612633917001</c:v>
                </c:pt>
                <c:pt idx="13">
                  <c:v>4.8750612633917001</c:v>
                </c:pt>
                <c:pt idx="14">
                  <c:v>4.8750612633917001</c:v>
                </c:pt>
                <c:pt idx="15">
                  <c:v>4.8750612633917001</c:v>
                </c:pt>
                <c:pt idx="16">
                  <c:v>4.8750612633917001</c:v>
                </c:pt>
                <c:pt idx="17">
                  <c:v>4.8750612633917001</c:v>
                </c:pt>
                <c:pt idx="18">
                  <c:v>4.8750612633917001</c:v>
                </c:pt>
                <c:pt idx="19">
                  <c:v>4.8750612633917001</c:v>
                </c:pt>
                <c:pt idx="20">
                  <c:v>4.8750612633917001</c:v>
                </c:pt>
                <c:pt idx="21">
                  <c:v>4.8750612633917001</c:v>
                </c:pt>
                <c:pt idx="22">
                  <c:v>4.8750612633917001</c:v>
                </c:pt>
                <c:pt idx="23">
                  <c:v>4.8750612633917001</c:v>
                </c:pt>
                <c:pt idx="24">
                  <c:v>4.8750612633917001</c:v>
                </c:pt>
                <c:pt idx="25">
                  <c:v>4.8750612633917001</c:v>
                </c:pt>
                <c:pt idx="26">
                  <c:v>4.8750612633917001</c:v>
                </c:pt>
                <c:pt idx="27">
                  <c:v>4.8750612633917001</c:v>
                </c:pt>
                <c:pt idx="28">
                  <c:v>4.8750612633917001</c:v>
                </c:pt>
                <c:pt idx="29">
                  <c:v>4.8750612633917001</c:v>
                </c:pt>
                <c:pt idx="30">
                  <c:v>4.8750612633917001</c:v>
                </c:pt>
                <c:pt idx="31">
                  <c:v>4.8750612633917001</c:v>
                </c:pt>
                <c:pt idx="32">
                  <c:v>4.8750612633917001</c:v>
                </c:pt>
                <c:pt idx="33">
                  <c:v>4.8750612633917001</c:v>
                </c:pt>
                <c:pt idx="34">
                  <c:v>4.8750612633917001</c:v>
                </c:pt>
                <c:pt idx="35">
                  <c:v>4.8750612633917001</c:v>
                </c:pt>
                <c:pt idx="36">
                  <c:v>4.8750612633917001</c:v>
                </c:pt>
                <c:pt idx="37">
                  <c:v>4.8750612633917001</c:v>
                </c:pt>
                <c:pt idx="38">
                  <c:v>4.8750612633917001</c:v>
                </c:pt>
                <c:pt idx="39">
                  <c:v>4.8750612633917001</c:v>
                </c:pt>
                <c:pt idx="40">
                  <c:v>4.8750612633917001</c:v>
                </c:pt>
                <c:pt idx="41">
                  <c:v>4.8750612633917001</c:v>
                </c:pt>
                <c:pt idx="42">
                  <c:v>4.8750612633917001</c:v>
                </c:pt>
                <c:pt idx="43">
                  <c:v>4.8750612633917001</c:v>
                </c:pt>
                <c:pt idx="44">
                  <c:v>4.8750612633917001</c:v>
                </c:pt>
                <c:pt idx="45">
                  <c:v>4.8750612633917001</c:v>
                </c:pt>
                <c:pt idx="46">
                  <c:v>4.8750612633917001</c:v>
                </c:pt>
                <c:pt idx="47">
                  <c:v>4.8750612633917001</c:v>
                </c:pt>
                <c:pt idx="48">
                  <c:v>4.8750612633917001</c:v>
                </c:pt>
                <c:pt idx="49">
                  <c:v>4.8750612633917001</c:v>
                </c:pt>
                <c:pt idx="50">
                  <c:v>4.8750612633917001</c:v>
                </c:pt>
                <c:pt idx="51">
                  <c:v>4.8750612633917001</c:v>
                </c:pt>
                <c:pt idx="52">
                  <c:v>4.8750612633917001</c:v>
                </c:pt>
                <c:pt idx="53">
                  <c:v>4.8750612633917001</c:v>
                </c:pt>
                <c:pt idx="54">
                  <c:v>4.8750612633917001</c:v>
                </c:pt>
                <c:pt idx="55">
                  <c:v>4.8750612633917001</c:v>
                </c:pt>
                <c:pt idx="56">
                  <c:v>4.8750612633917001</c:v>
                </c:pt>
                <c:pt idx="57">
                  <c:v>4.8750612633917001</c:v>
                </c:pt>
                <c:pt idx="58">
                  <c:v>4.8750612633917001</c:v>
                </c:pt>
                <c:pt idx="59">
                  <c:v>4.8750612633917001</c:v>
                </c:pt>
                <c:pt idx="60">
                  <c:v>4.8750612633917001</c:v>
                </c:pt>
                <c:pt idx="61">
                  <c:v>4.8750612633917001</c:v>
                </c:pt>
                <c:pt idx="62">
                  <c:v>4.8750612633917001</c:v>
                </c:pt>
                <c:pt idx="63">
                  <c:v>4.8750612633917001</c:v>
                </c:pt>
                <c:pt idx="64">
                  <c:v>4.8750612633917001</c:v>
                </c:pt>
                <c:pt idx="65">
                  <c:v>4.8750612633917001</c:v>
                </c:pt>
                <c:pt idx="66">
                  <c:v>4.8750612633917001</c:v>
                </c:pt>
                <c:pt idx="67">
                  <c:v>4.8750612633917001</c:v>
                </c:pt>
                <c:pt idx="68">
                  <c:v>4.8750612633917001</c:v>
                </c:pt>
                <c:pt idx="69">
                  <c:v>4.8750612633917001</c:v>
                </c:pt>
                <c:pt idx="70">
                  <c:v>4.8750612633917001</c:v>
                </c:pt>
                <c:pt idx="71">
                  <c:v>4.8750612633917001</c:v>
                </c:pt>
                <c:pt idx="72">
                  <c:v>4.8750612633917001</c:v>
                </c:pt>
                <c:pt idx="73">
                  <c:v>4.8750612633917001</c:v>
                </c:pt>
                <c:pt idx="74">
                  <c:v>4.8750612633917001</c:v>
                </c:pt>
                <c:pt idx="75">
                  <c:v>4.8750612633917001</c:v>
                </c:pt>
                <c:pt idx="76">
                  <c:v>4.8750612633917001</c:v>
                </c:pt>
                <c:pt idx="77">
                  <c:v>4.8750612633917001</c:v>
                </c:pt>
                <c:pt idx="78">
                  <c:v>4.8750612633917001</c:v>
                </c:pt>
                <c:pt idx="79">
                  <c:v>4.8750612633917001</c:v>
                </c:pt>
                <c:pt idx="80">
                  <c:v>4.8750612633917001</c:v>
                </c:pt>
                <c:pt idx="81">
                  <c:v>4.8750612633917001</c:v>
                </c:pt>
                <c:pt idx="82">
                  <c:v>4.8750612633917001</c:v>
                </c:pt>
                <c:pt idx="83">
                  <c:v>4.8750612633917001</c:v>
                </c:pt>
                <c:pt idx="84">
                  <c:v>4.8750612633917001</c:v>
                </c:pt>
                <c:pt idx="85">
                  <c:v>4.8750612633917001</c:v>
                </c:pt>
                <c:pt idx="86">
                  <c:v>4.8750612633917001</c:v>
                </c:pt>
                <c:pt idx="87">
                  <c:v>4.8750612633917001</c:v>
                </c:pt>
                <c:pt idx="88">
                  <c:v>4.8750612633917001</c:v>
                </c:pt>
                <c:pt idx="89">
                  <c:v>4.8750612633917001</c:v>
                </c:pt>
                <c:pt idx="90">
                  <c:v>4.8750612633917001</c:v>
                </c:pt>
                <c:pt idx="91">
                  <c:v>4.8750612633917001</c:v>
                </c:pt>
                <c:pt idx="92">
                  <c:v>4.8750612633917001</c:v>
                </c:pt>
                <c:pt idx="93">
                  <c:v>4.8750612633917001</c:v>
                </c:pt>
                <c:pt idx="94">
                  <c:v>4.8750612633917001</c:v>
                </c:pt>
                <c:pt idx="95">
                  <c:v>4.8750612633917001</c:v>
                </c:pt>
                <c:pt idx="96">
                  <c:v>4.8750612633917001</c:v>
                </c:pt>
                <c:pt idx="97">
                  <c:v>4.8750612633917001</c:v>
                </c:pt>
                <c:pt idx="98">
                  <c:v>4.8750612633917001</c:v>
                </c:pt>
                <c:pt idx="99">
                  <c:v>4.8750612633917001</c:v>
                </c:pt>
                <c:pt idx="100">
                  <c:v>4.8750612633917001</c:v>
                </c:pt>
                <c:pt idx="101">
                  <c:v>4.8750612633917001</c:v>
                </c:pt>
                <c:pt idx="102">
                  <c:v>4.8750612633917001</c:v>
                </c:pt>
                <c:pt idx="103">
                  <c:v>4.8750612633917001</c:v>
                </c:pt>
                <c:pt idx="104">
                  <c:v>4.8750612633917001</c:v>
                </c:pt>
                <c:pt idx="105">
                  <c:v>4.8750612633917001</c:v>
                </c:pt>
                <c:pt idx="106">
                  <c:v>4.8750612633917001</c:v>
                </c:pt>
                <c:pt idx="107">
                  <c:v>4.8750612633917001</c:v>
                </c:pt>
                <c:pt idx="108">
                  <c:v>4.8750612633917001</c:v>
                </c:pt>
                <c:pt idx="109">
                  <c:v>4.8750612633917001</c:v>
                </c:pt>
                <c:pt idx="110">
                  <c:v>4.8750612633917001</c:v>
                </c:pt>
                <c:pt idx="111">
                  <c:v>4.8750612633917001</c:v>
                </c:pt>
                <c:pt idx="112">
                  <c:v>4.8750612633917001</c:v>
                </c:pt>
                <c:pt idx="113">
                  <c:v>4.8750612633917001</c:v>
                </c:pt>
                <c:pt idx="114">
                  <c:v>4.8750612633917001</c:v>
                </c:pt>
                <c:pt idx="115">
                  <c:v>4.8750612633917001</c:v>
                </c:pt>
                <c:pt idx="116">
                  <c:v>4.8750612633917001</c:v>
                </c:pt>
                <c:pt idx="117">
                  <c:v>4.8750612633917001</c:v>
                </c:pt>
                <c:pt idx="118">
                  <c:v>4.8750612633917001</c:v>
                </c:pt>
                <c:pt idx="119">
                  <c:v>4.8750612633917001</c:v>
                </c:pt>
                <c:pt idx="120">
                  <c:v>4.8750612633917001</c:v>
                </c:pt>
                <c:pt idx="121">
                  <c:v>4.8750612633917001</c:v>
                </c:pt>
                <c:pt idx="122">
                  <c:v>4.8750612633917001</c:v>
                </c:pt>
                <c:pt idx="123">
                  <c:v>4.8750612633917001</c:v>
                </c:pt>
                <c:pt idx="124">
                  <c:v>4.8750612633917001</c:v>
                </c:pt>
                <c:pt idx="125">
                  <c:v>4.8750612633917001</c:v>
                </c:pt>
                <c:pt idx="126">
                  <c:v>4.8750612633917001</c:v>
                </c:pt>
                <c:pt idx="127">
                  <c:v>4.8750612633917001</c:v>
                </c:pt>
                <c:pt idx="128">
                  <c:v>4.8750612633917001</c:v>
                </c:pt>
                <c:pt idx="129">
                  <c:v>4.8750612633917001</c:v>
                </c:pt>
                <c:pt idx="130">
                  <c:v>4.8750612633917001</c:v>
                </c:pt>
                <c:pt idx="131">
                  <c:v>4.8750612633917001</c:v>
                </c:pt>
                <c:pt idx="132">
                  <c:v>4.8750612633917001</c:v>
                </c:pt>
                <c:pt idx="133">
                  <c:v>4.8750612633917001</c:v>
                </c:pt>
                <c:pt idx="134">
                  <c:v>4.8750612633917001</c:v>
                </c:pt>
                <c:pt idx="135">
                  <c:v>4.8750612633917001</c:v>
                </c:pt>
                <c:pt idx="136">
                  <c:v>4.8750612633917001</c:v>
                </c:pt>
                <c:pt idx="137">
                  <c:v>4.8750612633917001</c:v>
                </c:pt>
                <c:pt idx="138">
                  <c:v>4.8750612633917001</c:v>
                </c:pt>
                <c:pt idx="139">
                  <c:v>4.8750612633917001</c:v>
                </c:pt>
                <c:pt idx="140">
                  <c:v>4.8750612633917001</c:v>
                </c:pt>
                <c:pt idx="141">
                  <c:v>4.8750612633917001</c:v>
                </c:pt>
                <c:pt idx="142">
                  <c:v>4.8750612633917001</c:v>
                </c:pt>
                <c:pt idx="143">
                  <c:v>4.8750612633917001</c:v>
                </c:pt>
                <c:pt idx="144">
                  <c:v>4.8750612633917001</c:v>
                </c:pt>
                <c:pt idx="145">
                  <c:v>4.8750612633917001</c:v>
                </c:pt>
                <c:pt idx="146">
                  <c:v>4.8750612633917001</c:v>
                </c:pt>
                <c:pt idx="147">
                  <c:v>4.8750612633917001</c:v>
                </c:pt>
                <c:pt idx="148">
                  <c:v>4.8750612633917001</c:v>
                </c:pt>
                <c:pt idx="149">
                  <c:v>4.8750612633917001</c:v>
                </c:pt>
                <c:pt idx="150">
                  <c:v>4.8750612633917001</c:v>
                </c:pt>
                <c:pt idx="151">
                  <c:v>4.8750612633917001</c:v>
                </c:pt>
                <c:pt idx="152">
                  <c:v>4.8750612633917001</c:v>
                </c:pt>
                <c:pt idx="153">
                  <c:v>4.8750612633917001</c:v>
                </c:pt>
                <c:pt idx="154">
                  <c:v>4.8750612633917001</c:v>
                </c:pt>
                <c:pt idx="155">
                  <c:v>4.8750612633917001</c:v>
                </c:pt>
                <c:pt idx="156">
                  <c:v>4.8750612633917001</c:v>
                </c:pt>
                <c:pt idx="157">
                  <c:v>4.8750612633917001</c:v>
                </c:pt>
                <c:pt idx="158">
                  <c:v>4.8750612633917001</c:v>
                </c:pt>
                <c:pt idx="159">
                  <c:v>4.8750612633917001</c:v>
                </c:pt>
                <c:pt idx="160">
                  <c:v>4.8750612633917001</c:v>
                </c:pt>
                <c:pt idx="161">
                  <c:v>4.8750612633917001</c:v>
                </c:pt>
              </c:numCache>
            </c:numRef>
          </c:val>
          <c:smooth val="0"/>
        </c:ser>
        <c:ser>
          <c:idx val="3"/>
          <c:order val="2"/>
          <c:tx>
            <c:v>125000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data1!$W$76:$W$241</c:f>
              <c:numCache>
                <c:formatCode>General</c:formatCode>
                <c:ptCount val="166"/>
                <c:pt idx="0">
                  <c:v>5.0969100130080562</c:v>
                </c:pt>
                <c:pt idx="1">
                  <c:v>5.0969100130080562</c:v>
                </c:pt>
                <c:pt idx="2">
                  <c:v>5.0969100130080562</c:v>
                </c:pt>
                <c:pt idx="3">
                  <c:v>5.0969100130080562</c:v>
                </c:pt>
                <c:pt idx="4">
                  <c:v>5.0969100130080562</c:v>
                </c:pt>
                <c:pt idx="5">
                  <c:v>5.0969100130080562</c:v>
                </c:pt>
                <c:pt idx="6">
                  <c:v>5.0969100130080562</c:v>
                </c:pt>
                <c:pt idx="7">
                  <c:v>5.0969100130080562</c:v>
                </c:pt>
                <c:pt idx="8">
                  <c:v>5.0969100130080562</c:v>
                </c:pt>
                <c:pt idx="9">
                  <c:v>5.0969100130080562</c:v>
                </c:pt>
                <c:pt idx="10">
                  <c:v>5.0969100130080562</c:v>
                </c:pt>
                <c:pt idx="11">
                  <c:v>5.0969100130080562</c:v>
                </c:pt>
                <c:pt idx="12">
                  <c:v>5.0969100130080562</c:v>
                </c:pt>
                <c:pt idx="13">
                  <c:v>5.0969100130080562</c:v>
                </c:pt>
                <c:pt idx="14">
                  <c:v>5.0969100130080562</c:v>
                </c:pt>
                <c:pt idx="15">
                  <c:v>5.0969100130080562</c:v>
                </c:pt>
                <c:pt idx="16">
                  <c:v>5.0969100130080562</c:v>
                </c:pt>
                <c:pt idx="17">
                  <c:v>5.0969100130080562</c:v>
                </c:pt>
                <c:pt idx="18">
                  <c:v>5.0969100130080562</c:v>
                </c:pt>
                <c:pt idx="19">
                  <c:v>5.0969100130080562</c:v>
                </c:pt>
                <c:pt idx="20">
                  <c:v>5.0969100130080562</c:v>
                </c:pt>
                <c:pt idx="21">
                  <c:v>5.0969100130080562</c:v>
                </c:pt>
                <c:pt idx="22">
                  <c:v>5.0969100130080562</c:v>
                </c:pt>
                <c:pt idx="23">
                  <c:v>5.0969100130080562</c:v>
                </c:pt>
                <c:pt idx="24">
                  <c:v>5.0969100130080562</c:v>
                </c:pt>
                <c:pt idx="25">
                  <c:v>5.0969100130080562</c:v>
                </c:pt>
                <c:pt idx="26">
                  <c:v>5.0969100130080562</c:v>
                </c:pt>
                <c:pt idx="27">
                  <c:v>5.0969100130080562</c:v>
                </c:pt>
                <c:pt idx="28">
                  <c:v>5.0969100130080562</c:v>
                </c:pt>
                <c:pt idx="29">
                  <c:v>5.0969100130080562</c:v>
                </c:pt>
                <c:pt idx="30">
                  <c:v>5.0969100130080562</c:v>
                </c:pt>
                <c:pt idx="31">
                  <c:v>5.0969100130080562</c:v>
                </c:pt>
                <c:pt idx="32">
                  <c:v>5.0969100130080562</c:v>
                </c:pt>
                <c:pt idx="33">
                  <c:v>5.0969100130080562</c:v>
                </c:pt>
                <c:pt idx="34">
                  <c:v>5.0969100130080562</c:v>
                </c:pt>
                <c:pt idx="35">
                  <c:v>5.0969100130080562</c:v>
                </c:pt>
                <c:pt idx="36">
                  <c:v>5.0969100130080562</c:v>
                </c:pt>
                <c:pt idx="37">
                  <c:v>5.0969100130080562</c:v>
                </c:pt>
                <c:pt idx="38">
                  <c:v>5.0969100130080562</c:v>
                </c:pt>
                <c:pt idx="39">
                  <c:v>5.0969100130080562</c:v>
                </c:pt>
                <c:pt idx="40">
                  <c:v>5.0969100130080562</c:v>
                </c:pt>
                <c:pt idx="41">
                  <c:v>5.0969100130080562</c:v>
                </c:pt>
                <c:pt idx="42">
                  <c:v>5.0969100130080562</c:v>
                </c:pt>
                <c:pt idx="43">
                  <c:v>5.0969100130080562</c:v>
                </c:pt>
                <c:pt idx="44">
                  <c:v>5.0969100130080562</c:v>
                </c:pt>
                <c:pt idx="45">
                  <c:v>5.0969100130080562</c:v>
                </c:pt>
                <c:pt idx="46">
                  <c:v>5.0969100130080562</c:v>
                </c:pt>
                <c:pt idx="47">
                  <c:v>5.0969100130080562</c:v>
                </c:pt>
                <c:pt idx="48">
                  <c:v>5.0969100130080562</c:v>
                </c:pt>
                <c:pt idx="49">
                  <c:v>5.0969100130080562</c:v>
                </c:pt>
                <c:pt idx="50">
                  <c:v>5.0969100130080562</c:v>
                </c:pt>
                <c:pt idx="51">
                  <c:v>5.0969100130080562</c:v>
                </c:pt>
                <c:pt idx="52">
                  <c:v>5.0969100130080562</c:v>
                </c:pt>
                <c:pt idx="53">
                  <c:v>5.0969100130080562</c:v>
                </c:pt>
                <c:pt idx="54">
                  <c:v>5.0969100130080562</c:v>
                </c:pt>
                <c:pt idx="55">
                  <c:v>5.0969100130080562</c:v>
                </c:pt>
                <c:pt idx="56">
                  <c:v>5.0969100130080562</c:v>
                </c:pt>
                <c:pt idx="57">
                  <c:v>5.0969100130080562</c:v>
                </c:pt>
                <c:pt idx="58">
                  <c:v>5.0969100130080562</c:v>
                </c:pt>
                <c:pt idx="59">
                  <c:v>5.0969100130080562</c:v>
                </c:pt>
                <c:pt idx="60">
                  <c:v>5.0969100130080562</c:v>
                </c:pt>
                <c:pt idx="61">
                  <c:v>5.0969100130080562</c:v>
                </c:pt>
                <c:pt idx="62">
                  <c:v>5.0969100130080562</c:v>
                </c:pt>
                <c:pt idx="63">
                  <c:v>5.0969100130080562</c:v>
                </c:pt>
                <c:pt idx="64">
                  <c:v>5.0969100130080562</c:v>
                </c:pt>
                <c:pt idx="65">
                  <c:v>5.0969100130080562</c:v>
                </c:pt>
                <c:pt idx="66">
                  <c:v>5.0969100130080562</c:v>
                </c:pt>
                <c:pt idx="67">
                  <c:v>5.0969100130080562</c:v>
                </c:pt>
                <c:pt idx="68">
                  <c:v>5.0969100130080562</c:v>
                </c:pt>
                <c:pt idx="69">
                  <c:v>5.0969100130080562</c:v>
                </c:pt>
                <c:pt idx="70">
                  <c:v>5.0969100130080562</c:v>
                </c:pt>
                <c:pt idx="71">
                  <c:v>5.0969100130080562</c:v>
                </c:pt>
                <c:pt idx="72">
                  <c:v>5.0969100130080562</c:v>
                </c:pt>
                <c:pt idx="73">
                  <c:v>5.0969100130080562</c:v>
                </c:pt>
                <c:pt idx="74">
                  <c:v>5.0969100130080562</c:v>
                </c:pt>
                <c:pt idx="75">
                  <c:v>5.0969100130080562</c:v>
                </c:pt>
                <c:pt idx="76">
                  <c:v>5.0969100130080562</c:v>
                </c:pt>
                <c:pt idx="77">
                  <c:v>5.0969100130080562</c:v>
                </c:pt>
                <c:pt idx="78">
                  <c:v>5.0969100130080562</c:v>
                </c:pt>
                <c:pt idx="79">
                  <c:v>5.0969100130080562</c:v>
                </c:pt>
                <c:pt idx="80">
                  <c:v>5.0969100130080562</c:v>
                </c:pt>
                <c:pt idx="81">
                  <c:v>5.0969100130080562</c:v>
                </c:pt>
                <c:pt idx="82">
                  <c:v>5.0969100130080562</c:v>
                </c:pt>
                <c:pt idx="83">
                  <c:v>5.0969100130080562</c:v>
                </c:pt>
                <c:pt idx="84">
                  <c:v>5.0969100130080562</c:v>
                </c:pt>
                <c:pt idx="85">
                  <c:v>5.0969100130080562</c:v>
                </c:pt>
                <c:pt idx="86">
                  <c:v>5.0969100130080562</c:v>
                </c:pt>
                <c:pt idx="87">
                  <c:v>5.0969100130080562</c:v>
                </c:pt>
                <c:pt idx="88">
                  <c:v>5.0969100130080562</c:v>
                </c:pt>
                <c:pt idx="89">
                  <c:v>5.0969100130080562</c:v>
                </c:pt>
                <c:pt idx="90">
                  <c:v>5.0969100130080562</c:v>
                </c:pt>
                <c:pt idx="91">
                  <c:v>5.0969100130080562</c:v>
                </c:pt>
                <c:pt idx="92">
                  <c:v>5.0969100130080562</c:v>
                </c:pt>
                <c:pt idx="93">
                  <c:v>5.0969100130080562</c:v>
                </c:pt>
                <c:pt idx="94">
                  <c:v>5.0969100130080562</c:v>
                </c:pt>
                <c:pt idx="95">
                  <c:v>5.0969100130080562</c:v>
                </c:pt>
                <c:pt idx="96">
                  <c:v>5.0969100130080562</c:v>
                </c:pt>
                <c:pt idx="97">
                  <c:v>5.0969100130080562</c:v>
                </c:pt>
                <c:pt idx="98">
                  <c:v>5.0969100130080562</c:v>
                </c:pt>
                <c:pt idx="99">
                  <c:v>5.0969100130080562</c:v>
                </c:pt>
                <c:pt idx="100">
                  <c:v>5.0969100130080562</c:v>
                </c:pt>
                <c:pt idx="101">
                  <c:v>5.0969100130080562</c:v>
                </c:pt>
                <c:pt idx="102">
                  <c:v>5.0969100130080562</c:v>
                </c:pt>
                <c:pt idx="103">
                  <c:v>5.0969100130080562</c:v>
                </c:pt>
                <c:pt idx="104">
                  <c:v>5.0969100130080562</c:v>
                </c:pt>
                <c:pt idx="105">
                  <c:v>5.0969100130080562</c:v>
                </c:pt>
                <c:pt idx="106">
                  <c:v>5.0969100130080562</c:v>
                </c:pt>
                <c:pt idx="107">
                  <c:v>5.0969100130080562</c:v>
                </c:pt>
                <c:pt idx="108">
                  <c:v>5.0969100130080562</c:v>
                </c:pt>
                <c:pt idx="109">
                  <c:v>5.0969100130080562</c:v>
                </c:pt>
                <c:pt idx="110">
                  <c:v>5.0969100130080562</c:v>
                </c:pt>
                <c:pt idx="111">
                  <c:v>5.0969100130080562</c:v>
                </c:pt>
                <c:pt idx="112">
                  <c:v>5.0969100130080562</c:v>
                </c:pt>
                <c:pt idx="113">
                  <c:v>5.0969100130080562</c:v>
                </c:pt>
                <c:pt idx="114">
                  <c:v>5.0969100130080562</c:v>
                </c:pt>
                <c:pt idx="115">
                  <c:v>5.0969100130080562</c:v>
                </c:pt>
                <c:pt idx="116">
                  <c:v>5.0969100130080562</c:v>
                </c:pt>
                <c:pt idx="117">
                  <c:v>5.0969100130080562</c:v>
                </c:pt>
                <c:pt idx="118">
                  <c:v>5.0969100130080562</c:v>
                </c:pt>
                <c:pt idx="119">
                  <c:v>5.0969100130080562</c:v>
                </c:pt>
                <c:pt idx="120">
                  <c:v>5.0969100130080562</c:v>
                </c:pt>
                <c:pt idx="121">
                  <c:v>5.0969100130080562</c:v>
                </c:pt>
                <c:pt idx="122">
                  <c:v>5.0969100130080562</c:v>
                </c:pt>
                <c:pt idx="123">
                  <c:v>5.0969100130080562</c:v>
                </c:pt>
                <c:pt idx="124">
                  <c:v>5.0969100130080562</c:v>
                </c:pt>
                <c:pt idx="125">
                  <c:v>5.0969100130080562</c:v>
                </c:pt>
                <c:pt idx="126">
                  <c:v>5.0969100130080562</c:v>
                </c:pt>
                <c:pt idx="127">
                  <c:v>5.0969100130080562</c:v>
                </c:pt>
                <c:pt idx="128">
                  <c:v>5.0969100130080562</c:v>
                </c:pt>
                <c:pt idx="129">
                  <c:v>5.0969100130080562</c:v>
                </c:pt>
                <c:pt idx="130">
                  <c:v>5.0969100130080562</c:v>
                </c:pt>
                <c:pt idx="131">
                  <c:v>5.0969100130080562</c:v>
                </c:pt>
                <c:pt idx="132">
                  <c:v>5.0969100130080562</c:v>
                </c:pt>
                <c:pt idx="133">
                  <c:v>5.0969100130080562</c:v>
                </c:pt>
                <c:pt idx="134">
                  <c:v>5.0969100130080562</c:v>
                </c:pt>
                <c:pt idx="135">
                  <c:v>5.0969100130080562</c:v>
                </c:pt>
                <c:pt idx="136">
                  <c:v>5.0969100130080562</c:v>
                </c:pt>
                <c:pt idx="137">
                  <c:v>5.0969100130080562</c:v>
                </c:pt>
                <c:pt idx="138">
                  <c:v>5.0969100130080562</c:v>
                </c:pt>
                <c:pt idx="139">
                  <c:v>5.0969100130080562</c:v>
                </c:pt>
                <c:pt idx="140">
                  <c:v>5.0969100130080562</c:v>
                </c:pt>
                <c:pt idx="141">
                  <c:v>5.0969100130080562</c:v>
                </c:pt>
                <c:pt idx="142">
                  <c:v>5.0969100130080562</c:v>
                </c:pt>
                <c:pt idx="143">
                  <c:v>5.0969100130080562</c:v>
                </c:pt>
                <c:pt idx="144">
                  <c:v>5.0969100130080562</c:v>
                </c:pt>
                <c:pt idx="145">
                  <c:v>5.0969100130080562</c:v>
                </c:pt>
                <c:pt idx="146">
                  <c:v>5.0969100130080562</c:v>
                </c:pt>
                <c:pt idx="147">
                  <c:v>5.0969100130080562</c:v>
                </c:pt>
                <c:pt idx="148">
                  <c:v>5.0969100130080562</c:v>
                </c:pt>
                <c:pt idx="149">
                  <c:v>5.0969100130080562</c:v>
                </c:pt>
                <c:pt idx="150">
                  <c:v>5.0969100130080562</c:v>
                </c:pt>
                <c:pt idx="151">
                  <c:v>5.0969100130080562</c:v>
                </c:pt>
                <c:pt idx="152">
                  <c:v>5.0969100130080562</c:v>
                </c:pt>
                <c:pt idx="153">
                  <c:v>5.0969100130080562</c:v>
                </c:pt>
                <c:pt idx="154">
                  <c:v>5.0969100130080562</c:v>
                </c:pt>
                <c:pt idx="155">
                  <c:v>5.0969100130080562</c:v>
                </c:pt>
                <c:pt idx="156">
                  <c:v>5.0969100130080562</c:v>
                </c:pt>
                <c:pt idx="157">
                  <c:v>5.0969100130080562</c:v>
                </c:pt>
                <c:pt idx="158">
                  <c:v>5.0969100130080562</c:v>
                </c:pt>
                <c:pt idx="159">
                  <c:v>5.0969100130080562</c:v>
                </c:pt>
                <c:pt idx="160">
                  <c:v>5.0969100130080562</c:v>
                </c:pt>
                <c:pt idx="161">
                  <c:v>5.0969100130080562</c:v>
                </c:pt>
                <c:pt idx="162">
                  <c:v>5.0969100130080562</c:v>
                </c:pt>
                <c:pt idx="163">
                  <c:v>5.0969100130080562</c:v>
                </c:pt>
                <c:pt idx="164">
                  <c:v>5.0969100130080562</c:v>
                </c:pt>
                <c:pt idx="165">
                  <c:v>5.0969100130080562</c:v>
                </c:pt>
              </c:numCache>
            </c:numRef>
          </c:val>
          <c:smooth val="0"/>
        </c:ser>
        <c:ser>
          <c:idx val="5"/>
          <c:order val="3"/>
          <c:tx>
            <c:v>100000</c:v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data1!$A$76:$A$241</c:f>
              <c:numCache>
                <c:formatCode>mmm\-yy</c:formatCode>
                <c:ptCount val="166"/>
                <c:pt idx="0">
                  <c:v>37282</c:v>
                </c:pt>
                <c:pt idx="1">
                  <c:v>37313</c:v>
                </c:pt>
                <c:pt idx="2">
                  <c:v>37344</c:v>
                </c:pt>
                <c:pt idx="3">
                  <c:v>37375</c:v>
                </c:pt>
                <c:pt idx="4">
                  <c:v>37406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39265</c:v>
                </c:pt>
                <c:pt idx="67">
                  <c:v>39296</c:v>
                </c:pt>
                <c:pt idx="68">
                  <c:v>39327</c:v>
                </c:pt>
                <c:pt idx="69">
                  <c:v>39358</c:v>
                </c:pt>
                <c:pt idx="70">
                  <c:v>39389</c:v>
                </c:pt>
                <c:pt idx="71">
                  <c:v>39420</c:v>
                </c:pt>
                <c:pt idx="72">
                  <c:v>39451</c:v>
                </c:pt>
                <c:pt idx="73">
                  <c:v>39482</c:v>
                </c:pt>
                <c:pt idx="74">
                  <c:v>39513</c:v>
                </c:pt>
                <c:pt idx="75">
                  <c:v>39544</c:v>
                </c:pt>
                <c:pt idx="76">
                  <c:v>39575</c:v>
                </c:pt>
                <c:pt idx="77">
                  <c:v>39606</c:v>
                </c:pt>
                <c:pt idx="78">
                  <c:v>39637</c:v>
                </c:pt>
                <c:pt idx="79">
                  <c:v>39668</c:v>
                </c:pt>
                <c:pt idx="80">
                  <c:v>39699</c:v>
                </c:pt>
                <c:pt idx="81">
                  <c:v>39730</c:v>
                </c:pt>
                <c:pt idx="82">
                  <c:v>39761</c:v>
                </c:pt>
                <c:pt idx="83">
                  <c:v>39792</c:v>
                </c:pt>
                <c:pt idx="84">
                  <c:v>39823</c:v>
                </c:pt>
                <c:pt idx="85">
                  <c:v>39854</c:v>
                </c:pt>
                <c:pt idx="86">
                  <c:v>39885</c:v>
                </c:pt>
                <c:pt idx="87">
                  <c:v>39916</c:v>
                </c:pt>
                <c:pt idx="88">
                  <c:v>39947</c:v>
                </c:pt>
                <c:pt idx="89">
                  <c:v>39978</c:v>
                </c:pt>
                <c:pt idx="90">
                  <c:v>40009</c:v>
                </c:pt>
                <c:pt idx="91">
                  <c:v>40040</c:v>
                </c:pt>
                <c:pt idx="92">
                  <c:v>40071</c:v>
                </c:pt>
                <c:pt idx="93">
                  <c:v>40102</c:v>
                </c:pt>
                <c:pt idx="94">
                  <c:v>40133</c:v>
                </c:pt>
                <c:pt idx="95">
                  <c:v>40164</c:v>
                </c:pt>
                <c:pt idx="96">
                  <c:v>40195</c:v>
                </c:pt>
                <c:pt idx="97">
                  <c:v>40226</c:v>
                </c:pt>
                <c:pt idx="98">
                  <c:v>40257</c:v>
                </c:pt>
                <c:pt idx="99">
                  <c:v>40288</c:v>
                </c:pt>
                <c:pt idx="100">
                  <c:v>40319</c:v>
                </c:pt>
                <c:pt idx="101">
                  <c:v>40350</c:v>
                </c:pt>
                <c:pt idx="102">
                  <c:v>40381</c:v>
                </c:pt>
                <c:pt idx="103">
                  <c:v>40412</c:v>
                </c:pt>
                <c:pt idx="104">
                  <c:v>40443</c:v>
                </c:pt>
                <c:pt idx="105">
                  <c:v>40474</c:v>
                </c:pt>
                <c:pt idx="106">
                  <c:v>40505</c:v>
                </c:pt>
                <c:pt idx="107">
                  <c:v>40536</c:v>
                </c:pt>
                <c:pt idx="108">
                  <c:v>40567</c:v>
                </c:pt>
                <c:pt idx="109">
                  <c:v>40598</c:v>
                </c:pt>
                <c:pt idx="110">
                  <c:v>40629</c:v>
                </c:pt>
                <c:pt idx="111">
                  <c:v>40660</c:v>
                </c:pt>
                <c:pt idx="112">
                  <c:v>40691</c:v>
                </c:pt>
                <c:pt idx="113">
                  <c:v>40722</c:v>
                </c:pt>
                <c:pt idx="114">
                  <c:v>40753</c:v>
                </c:pt>
                <c:pt idx="115">
                  <c:v>40784</c:v>
                </c:pt>
                <c:pt idx="116">
                  <c:v>40815</c:v>
                </c:pt>
                <c:pt idx="117">
                  <c:v>40846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</c:numCache>
            </c:numRef>
          </c:cat>
          <c:val>
            <c:numRef>
              <c:f>data1!$V$76:$V$237</c:f>
              <c:numCache>
                <c:formatCode>General</c:formatCode>
                <c:ptCount val="16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6016"/>
        <c:axId val="85451904"/>
      </c:lineChart>
      <c:catAx>
        <c:axId val="85446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\-yy" sourceLinked="0"/>
        <c:majorTickMark val="cross"/>
        <c:minorTickMark val="none"/>
        <c:tickLblPos val="nextTo"/>
        <c:spPr>
          <a:ln w="12700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545190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85451904"/>
        <c:scaling>
          <c:orientation val="minMax"/>
          <c:max val="5.18"/>
          <c:min val="4.8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12700">
            <a:solidFill>
              <a:srgbClr val="C0C0C0"/>
            </a:solidFill>
            <a:prstDash val="solid"/>
          </a:ln>
        </c:spPr>
        <c:crossAx val="85446016"/>
        <c:crosses val="autoZero"/>
        <c:crossBetween val="between"/>
      </c:valAx>
      <c:spPr>
        <a:noFill/>
        <a:ln w="3175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Production mondiale d'acier brut en 2014</a:t>
            </a:r>
            <a:r>
              <a:rPr lang="fr-FR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9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Répartition géographique </a:t>
            </a:r>
          </a:p>
        </c:rich>
      </c:tx>
      <c:layout>
        <c:manualLayout>
          <c:xMode val="edge"/>
          <c:yMode val="edge"/>
          <c:x val="0.28873111953763086"/>
          <c:y val="1.6666666666666666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37993826681764"/>
          <c:y val="0.35000050264318511"/>
          <c:w val="0.50063563462642113"/>
          <c:h val="0.458824188338965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explosion val="8"/>
            <c:spPr>
              <a:pattFill prst="ltUpDiag">
                <a:fgClr>
                  <a:srgbClr val="99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ltUpDiag">
                <a:fgClr>
                  <a:srgbClr val="CCFF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pattFill prst="pct30">
                <a:fgClr>
                  <a:srgbClr val="FFCC99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pattFill prst="dashHorz">
                <a:fgClr>
                  <a:srgbClr val="00FF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pattFill prst="pct20">
                <a:fgClr>
                  <a:srgbClr val="FF808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pattFill prst="pct20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4985260148802261E-2"/>
                  <c:y val="-6.9513457763407671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2,2%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7137936894578779E-2"/>
                  <c:y val="-3.46278215223097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10.3%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313676617761E-3"/>
                  <c:y val="-2.1475415573053398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6.4%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634940486314688E-2"/>
                  <c:y val="-9.92836189593947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9234676351605985E-3"/>
                  <c:y val="8.1874324532962787E-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7.3%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000415415698856E-2"/>
                  <c:y val="7.658827646544186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2.7%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5870493951915477E-2"/>
                  <c:y val="-0.12976686737687201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68.1%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1502018487559416E-2"/>
                  <c:y val="-3.4832895888014019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1.7%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465426222046394E-2"/>
                  <c:y val="-9.4833229608615829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0.3%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data2!$A$4:$A$12</c:f>
              <c:strCache>
                <c:ptCount val="9"/>
                <c:pt idx="0">
                  <c:v>Autres Europe de l'Ouest</c:v>
                </c:pt>
                <c:pt idx="1">
                  <c:v>Union Européenne à 28</c:v>
                </c:pt>
                <c:pt idx="2">
                  <c:v>C.E.I</c:v>
                </c:pt>
                <c:pt idx="3">
                  <c:v>Afrique</c:v>
                </c:pt>
                <c:pt idx="4">
                  <c:v>Amérique du nord</c:v>
                </c:pt>
                <c:pt idx="5">
                  <c:v>Amérique du sud</c:v>
                </c:pt>
                <c:pt idx="6">
                  <c:v>Asie</c:v>
                </c:pt>
                <c:pt idx="7">
                  <c:v>Moyen-Orient</c:v>
                </c:pt>
                <c:pt idx="8">
                  <c:v>Oceanie</c:v>
                </c:pt>
              </c:strCache>
            </c:strRef>
          </c:cat>
          <c:val>
            <c:numRef>
              <c:f>data2!$D$4:$D$12</c:f>
              <c:numCache>
                <c:formatCode>0.0%</c:formatCode>
                <c:ptCount val="9"/>
                <c:pt idx="0">
                  <c:v>2.1999999999999999E-2</c:v>
                </c:pt>
                <c:pt idx="1">
                  <c:v>0.10299999999999999</c:v>
                </c:pt>
                <c:pt idx="2">
                  <c:v>6.4000000000000001E-2</c:v>
                </c:pt>
                <c:pt idx="3">
                  <c:v>0.01</c:v>
                </c:pt>
                <c:pt idx="4">
                  <c:v>7.2999999999999995E-2</c:v>
                </c:pt>
                <c:pt idx="5">
                  <c:v>2.7E-2</c:v>
                </c:pt>
                <c:pt idx="6">
                  <c:v>0.68100000000000005</c:v>
                </c:pt>
                <c:pt idx="7">
                  <c:v>1.7000000000000001E-2</c:v>
                </c:pt>
                <c:pt idx="8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 paperSize="9" orientation="landscape" horizont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Production d'acier brut de l'Union européenne (28 pays) en 2014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</a:t>
            </a:r>
            <a:r>
              <a:rPr lang="fr-FR" sz="9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Répartition géographique </a:t>
            </a:r>
          </a:p>
        </c:rich>
      </c:tx>
      <c:layout>
        <c:manualLayout>
          <c:xMode val="edge"/>
          <c:yMode val="edge"/>
          <c:x val="0.22622010651710359"/>
          <c:y val="3.5598627094690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574173664960671"/>
          <c:y val="0.3276362391944867"/>
          <c:w val="0.54879662349075109"/>
          <c:h val="0.490029853403927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33"/>
          <c:dPt>
            <c:idx val="0"/>
            <c:bubble3D val="0"/>
            <c:spPr>
              <a:pattFill prst="pct20">
                <a:fgClr>
                  <a:srgbClr val="FF99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pct60">
                <a:fgClr>
                  <a:srgbClr val="CCFF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pattFill prst="pct30">
                <a:fgClr>
                  <a:srgbClr val="CCFF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pattFill prst="pct20">
                <a:fgClr>
                  <a:srgbClr val="660066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pattFill prst="pct25">
                <a:fgClr>
                  <a:srgbClr val="00FF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pattFill prst="pct10">
                <a:fgClr>
                  <a:srgbClr val="00008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pattFill prst="pct40">
                <a:fgClr>
                  <a:srgbClr val="00FF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pattFill prst="pct30">
                <a:fgClr>
                  <a:srgbClr val="FFFF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pattFill prst="pct20">
                <a:fgClr>
                  <a:srgbClr val="FFFF99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pattFill prst="pct25">
                <a:fgClr>
                  <a:srgbClr val="00808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pattFill prst="dotDmnd">
                <a:fgClr>
                  <a:srgbClr val="0000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1776350906141021E-2"/>
                  <c:y val="-6.3961638969646795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Autriche
4.6%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491625106450307E-3"/>
                  <c:y val="-9.22686831134006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2630506094247115E-2"/>
                  <c:y val="-9.548446144398364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Finlande
2.2%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3706020914857145E-2"/>
                  <c:y val="-5.196047908338742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France
9.5%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8577103599950559E-3"/>
                  <c:y val="3.9018770421644949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Allemagne
25.4%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4339099914730151E-2"/>
                  <c:y val="1.399487778703262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ltalie
14.0%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5.8402404544180671E-2"/>
                  <c:y val="7.59640069934689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7496374865583389E-2"/>
                  <c:y val="6.3170455352424743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Pays-Bas
4.1%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5159099718981268E-2"/>
                  <c:y val="4.3959310275541598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Espagne
8.5%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871766029246344E-2"/>
                  <c:y val="1.2367046352215682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Suède
2.7%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3662104118173343E-3"/>
                  <c:y val="-1.6130265270239277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Royaume-Uni
7.1%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0738108421037898"/>
                  <c:y val="-8.0331758956907973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Grèce
0.6%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9718200504884192E-2"/>
                  <c:y val="-0.12894199873921"/>
                </c:manualLayout>
              </c:layout>
              <c:tx>
                <c:rich>
                  <a:bodyPr/>
                  <a:lstStyle/>
                  <a:p>
                    <a:pPr algn="r"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République
Tchèque
3,1%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8759316107597962E-3"/>
                  <c:y val="-0.14561259002214361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Pologne
5.2%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1.1473273259500549E-2"/>
                  <c:y val="-5.410834826198134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Slovaquie
2.8%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2.0640257568959801E-3"/>
                  <c:y val="-0.1071643404028845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Roumanie
1.9%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/>
                      <a:t>Autre UE
2.7%</a:t>
                    </a:r>
                  </a:p>
                </c:rich>
              </c:tx>
              <c:numFmt formatCode="0.0%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data2!$F$3:$F$18</c:f>
              <c:strCache>
                <c:ptCount val="16"/>
                <c:pt idx="0">
                  <c:v>Autriche</c:v>
                </c:pt>
                <c:pt idx="1">
                  <c:v>Belgique</c:v>
                </c:pt>
                <c:pt idx="2">
                  <c:v>Finlande</c:v>
                </c:pt>
                <c:pt idx="3">
                  <c:v>France</c:v>
                </c:pt>
                <c:pt idx="4">
                  <c:v>Allemagne</c:v>
                </c:pt>
                <c:pt idx="5">
                  <c:v>ltalie</c:v>
                </c:pt>
                <c:pt idx="6">
                  <c:v>Luxembourg</c:v>
                </c:pt>
                <c:pt idx="7">
                  <c:v>Pays-Bas</c:v>
                </c:pt>
                <c:pt idx="8">
                  <c:v>Espagne</c:v>
                </c:pt>
                <c:pt idx="9">
                  <c:v>Suède</c:v>
                </c:pt>
                <c:pt idx="10">
                  <c:v>Royaume-Uni</c:v>
                </c:pt>
                <c:pt idx="11">
                  <c:v>Grèce</c:v>
                </c:pt>
                <c:pt idx="12">
                  <c:v>République Tchèque</c:v>
                </c:pt>
                <c:pt idx="13">
                  <c:v>Pologne</c:v>
                </c:pt>
                <c:pt idx="14">
                  <c:v>Slovaquie</c:v>
                </c:pt>
                <c:pt idx="15">
                  <c:v>Roumanie</c:v>
                </c:pt>
              </c:strCache>
            </c:strRef>
          </c:cat>
          <c:val>
            <c:numRef>
              <c:f>data2!$I$3:$I$18</c:f>
              <c:numCache>
                <c:formatCode>0.0%</c:formatCode>
                <c:ptCount val="16"/>
                <c:pt idx="0">
                  <c:v>4.5999999999999999E-2</c:v>
                </c:pt>
                <c:pt idx="1">
                  <c:v>4.2999999999999997E-2</c:v>
                </c:pt>
                <c:pt idx="2">
                  <c:v>2.1999999999999999E-2</c:v>
                </c:pt>
                <c:pt idx="3">
                  <c:v>9.5000000000000001E-2</c:v>
                </c:pt>
                <c:pt idx="4">
                  <c:v>0.254</c:v>
                </c:pt>
                <c:pt idx="5">
                  <c:v>0.14000000000000001</c:v>
                </c:pt>
                <c:pt idx="6">
                  <c:v>1.2999999999999999E-2</c:v>
                </c:pt>
                <c:pt idx="7">
                  <c:v>4.1000000000000002E-2</c:v>
                </c:pt>
                <c:pt idx="8">
                  <c:v>8.5000000000000006E-2</c:v>
                </c:pt>
                <c:pt idx="9">
                  <c:v>2.7E-2</c:v>
                </c:pt>
                <c:pt idx="10">
                  <c:v>7.0999999999999994E-2</c:v>
                </c:pt>
                <c:pt idx="11">
                  <c:v>6.0000000000000001E-3</c:v>
                </c:pt>
                <c:pt idx="12">
                  <c:v>3.1E-2</c:v>
                </c:pt>
                <c:pt idx="13">
                  <c:v>5.1999999999999998E-2</c:v>
                </c:pt>
                <c:pt idx="14">
                  <c:v>2.8000000000000001E-2</c:v>
                </c:pt>
                <c:pt idx="15">
                  <c:v>1.9E-2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</xdr:col>
      <xdr:colOff>219075</xdr:colOff>
      <xdr:row>37</xdr:row>
      <xdr:rowOff>171450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24</xdr:row>
      <xdr:rowOff>171450</xdr:rowOff>
    </xdr:from>
    <xdr:to>
      <xdr:col>4</xdr:col>
      <xdr:colOff>438150</xdr:colOff>
      <xdr:row>37</xdr:row>
      <xdr:rowOff>123825</xdr:rowOff>
    </xdr:to>
    <xdr:graphicFrame macro="">
      <xdr:nvGraphicFramePr>
        <xdr:cNvPr id="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24</xdr:row>
      <xdr:rowOff>152400</xdr:rowOff>
    </xdr:from>
    <xdr:to>
      <xdr:col>7</xdr:col>
      <xdr:colOff>581025</xdr:colOff>
      <xdr:row>37</xdr:row>
      <xdr:rowOff>95250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180975</xdr:rowOff>
    </xdr:from>
    <xdr:to>
      <xdr:col>8</xdr:col>
      <xdr:colOff>123825</xdr:colOff>
      <xdr:row>57</xdr:row>
      <xdr:rowOff>180975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142875</xdr:colOff>
      <xdr:row>77</xdr:row>
      <xdr:rowOff>104775</xdr:rowOff>
    </xdr:to>
    <xdr:graphicFrame macro="">
      <xdr:nvGraphicFramePr>
        <xdr:cNvPr id="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0.00885</cdr:x>
      <cdr:y>0.50222</cdr:y>
    </cdr:from>
    <cdr:to>
      <cdr:x>0.11018</cdr:x>
      <cdr:y>0.5723</cdr:y>
    </cdr:to>
    <cdr:sp macro="" textlink="">
      <cdr:nvSpPr>
        <cdr:cNvPr id="4577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78" y="1363353"/>
          <a:ext cx="228745" cy="190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0.01943</cdr:x>
      <cdr:y>0.25725</cdr:y>
    </cdr:from>
    <cdr:to>
      <cdr:x>0.09899</cdr:x>
      <cdr:y>0.32402</cdr:y>
    </cdr:to>
    <cdr:sp macro="" textlink="">
      <cdr:nvSpPr>
        <cdr:cNvPr id="4577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62" y="632191"/>
          <a:ext cx="179601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1.5</a:t>
          </a:r>
        </a:p>
      </cdr:txBody>
    </cdr:sp>
  </cdr:relSizeAnchor>
  <cdr:relSizeAnchor xmlns:cdr="http://schemas.openxmlformats.org/drawingml/2006/chartDrawing">
    <cdr:from>
      <cdr:x>0.02386</cdr:x>
      <cdr:y>0.17916</cdr:y>
    </cdr:from>
    <cdr:to>
      <cdr:x>0.10342</cdr:x>
      <cdr:y>0.24593</cdr:y>
    </cdr:to>
    <cdr:sp macro="" textlink="">
      <cdr:nvSpPr>
        <cdr:cNvPr id="45773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862" y="440265"/>
          <a:ext cx="179601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1.8</a:t>
          </a:r>
        </a:p>
      </cdr:txBody>
    </cdr:sp>
  </cdr:relSizeAnchor>
  <cdr:relSizeAnchor xmlns:cdr="http://schemas.openxmlformats.org/drawingml/2006/chartDrawing">
    <cdr:from>
      <cdr:x>0.49785</cdr:x>
      <cdr:y>0.47568</cdr:y>
    </cdr:from>
    <cdr:to>
      <cdr:x>0.53298</cdr:x>
      <cdr:y>0.5496</cdr:y>
    </cdr:to>
    <cdr:sp macro="" textlink="">
      <cdr:nvSpPr>
        <cdr:cNvPr id="45773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9612" y="1231040"/>
          <a:ext cx="75959" cy="190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0.11389</cdr:x>
      <cdr:y>0.09825</cdr:y>
    </cdr:from>
    <cdr:to>
      <cdr:x>0.48945</cdr:x>
      <cdr:y>0.15088</cdr:y>
    </cdr:to>
    <cdr:sp macro="" textlink="">
      <cdr:nvSpPr>
        <cdr:cNvPr id="45773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106" y="266700"/>
          <a:ext cx="847793" cy="142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(Mt  C.V.S.)</a:t>
          </a:r>
        </a:p>
      </cdr:txBody>
    </cdr:sp>
  </cdr:relSizeAnchor>
  <cdr:relSizeAnchor xmlns:cdr="http://schemas.openxmlformats.org/drawingml/2006/chartDrawing">
    <cdr:from>
      <cdr:x>0.07273</cdr:x>
      <cdr:y>0.91039</cdr:y>
    </cdr:from>
    <cdr:to>
      <cdr:x>0.88815</cdr:x>
      <cdr:y>0.99947</cdr:y>
    </cdr:to>
    <cdr:sp macro="" textlink="">
      <cdr:nvSpPr>
        <cdr:cNvPr id="1017862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176" y="2419351"/>
          <a:ext cx="1840749" cy="236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Source s:  WorldSteel et </a:t>
          </a:r>
          <a:r>
            <a:rPr lang="fr-FR" sz="700" b="0" i="0" strike="noStrike">
              <a:solidFill>
                <a:srgbClr val="000000"/>
              </a:solidFill>
              <a:latin typeface="Arial"/>
              <a:cs typeface="Arial"/>
            </a:rPr>
            <a:t>FFA</a:t>
          </a: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  <cdr:relSizeAnchor xmlns:cdr="http://schemas.openxmlformats.org/drawingml/2006/chartDrawing">
    <cdr:from>
      <cdr:x>0.00442</cdr:x>
      <cdr:y>0.37446</cdr:y>
    </cdr:from>
    <cdr:to>
      <cdr:x>0.10575</cdr:x>
      <cdr:y>0.44453</cdr:y>
    </cdr:to>
    <cdr:sp macro="" textlink="">
      <cdr:nvSpPr>
        <cdr:cNvPr id="8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78" y="1016526"/>
          <a:ext cx="228745" cy="190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0.01133</cdr:x>
      <cdr:y>0.00948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0.01133</cdr:x>
      <cdr:y>0.00948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0.00889</cdr:x>
      <cdr:y>0.5118</cdr:y>
    </cdr:from>
    <cdr:to>
      <cdr:x>0.10614</cdr:x>
      <cdr:y>0.5758</cdr:y>
    </cdr:to>
    <cdr:sp macro="" textlink="">
      <cdr:nvSpPr>
        <cdr:cNvPr id="45875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55" y="1291849"/>
          <a:ext cx="208419" cy="161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cdr:txBody>
    </cdr:sp>
  </cdr:relSizeAnchor>
  <cdr:relSizeAnchor xmlns:cdr="http://schemas.openxmlformats.org/drawingml/2006/chartDrawing">
    <cdr:from>
      <cdr:x>0.02222</cdr:x>
      <cdr:y>0.32703</cdr:y>
    </cdr:from>
    <cdr:to>
      <cdr:x>0.09778</cdr:x>
      <cdr:y>0.39458</cdr:y>
    </cdr:to>
    <cdr:sp macro="" textlink="">
      <cdr:nvSpPr>
        <cdr:cNvPr id="45875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20" y="794309"/>
          <a:ext cx="161935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15</a:t>
          </a:r>
        </a:p>
      </cdr:txBody>
    </cdr:sp>
  </cdr:relSizeAnchor>
  <cdr:relSizeAnchor xmlns:cdr="http://schemas.openxmlformats.org/drawingml/2006/chartDrawing">
    <cdr:from>
      <cdr:x>0.02222</cdr:x>
      <cdr:y>0.18363</cdr:y>
    </cdr:from>
    <cdr:to>
      <cdr:x>0.10164</cdr:x>
      <cdr:y>0.25119</cdr:y>
    </cdr:to>
    <cdr:sp macro="" textlink="">
      <cdr:nvSpPr>
        <cdr:cNvPr id="45875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20" y="446020"/>
          <a:ext cx="170207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18</a:t>
          </a:r>
        </a:p>
      </cdr:txBody>
    </cdr:sp>
  </cdr:relSizeAnchor>
  <cdr:relSizeAnchor xmlns:cdr="http://schemas.openxmlformats.org/drawingml/2006/chartDrawing">
    <cdr:from>
      <cdr:x>0.03555</cdr:x>
      <cdr:y>0.73586</cdr:y>
    </cdr:from>
    <cdr:to>
      <cdr:x>0.11111</cdr:x>
      <cdr:y>0.82642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76198" y="1857392"/>
          <a:ext cx="161934" cy="22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54000" rIns="54000" rtlCol="0"/>
        <a:lstStyle xmlns:a="http://schemas.openxmlformats.org/drawingml/2006/main"/>
        <a:p xmlns:a="http://schemas.openxmlformats.org/drawingml/2006/main">
          <a:r>
            <a:rPr lang="fr-FR" sz="800" baseline="0">
              <a:latin typeface="Arial" pitchFamily="34" charset="0"/>
            </a:rPr>
            <a:t>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0.62803</cdr:y>
    </cdr:from>
    <cdr:to>
      <cdr:x>0.01726</cdr:x>
      <cdr:y>0.7183</cdr:y>
    </cdr:to>
    <cdr:sp macro="" textlink="">
      <cdr:nvSpPr>
        <cdr:cNvPr id="45977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19425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0.60542</cdr:y>
    </cdr:from>
    <cdr:to>
      <cdr:x>0.01726</cdr:x>
      <cdr:y>0.69569</cdr:y>
    </cdr:to>
    <cdr:sp macro="" textlink="">
      <cdr:nvSpPr>
        <cdr:cNvPr id="45977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464724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0.59435</cdr:y>
    </cdr:from>
    <cdr:to>
      <cdr:x>0.01726</cdr:x>
      <cdr:y>0.68462</cdr:y>
    </cdr:to>
    <cdr:sp macro="" textlink="">
      <cdr:nvSpPr>
        <cdr:cNvPr id="459780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437942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0.60542</cdr:y>
    </cdr:from>
    <cdr:to>
      <cdr:x>0.01726</cdr:x>
      <cdr:y>0.69569</cdr:y>
    </cdr:to>
    <cdr:sp macro="" textlink="">
      <cdr:nvSpPr>
        <cdr:cNvPr id="459781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464724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0.56764</cdr:y>
    </cdr:from>
    <cdr:to>
      <cdr:x>0.01726</cdr:x>
      <cdr:y>0.65791</cdr:y>
    </cdr:to>
    <cdr:sp macro="" textlink="">
      <cdr:nvSpPr>
        <cdr:cNvPr id="459782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373321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0.52988</cdr:y>
    </cdr:from>
    <cdr:to>
      <cdr:x>0.01726</cdr:x>
      <cdr:y>0.62015</cdr:y>
    </cdr:to>
    <cdr:sp macro="" textlink="">
      <cdr:nvSpPr>
        <cdr:cNvPr id="459783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281966"/>
          <a:ext cx="36998" cy="218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</cdr:x>
      <cdr:y>0.71212</cdr:y>
    </cdr:from>
    <cdr:to>
      <cdr:x>0.11832</cdr:x>
      <cdr:y>0.79811</cdr:y>
    </cdr:to>
    <cdr:sp macro="" textlink="">
      <cdr:nvSpPr>
        <cdr:cNvPr id="459784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90689"/>
          <a:ext cx="253574" cy="216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75</a:t>
          </a:r>
        </a:p>
      </cdr:txBody>
    </cdr:sp>
  </cdr:relSizeAnchor>
  <cdr:relSizeAnchor xmlns:cdr="http://schemas.openxmlformats.org/drawingml/2006/chartDrawing">
    <cdr:from>
      <cdr:x>0.00334</cdr:x>
      <cdr:y>0.47931</cdr:y>
    </cdr:from>
    <cdr:to>
      <cdr:x>0.10045</cdr:x>
      <cdr:y>0.54714</cdr:y>
    </cdr:to>
    <cdr:sp macro="" textlink="">
      <cdr:nvSpPr>
        <cdr:cNvPr id="459785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1" y="1159629"/>
          <a:ext cx="208134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  <cdr:relSizeAnchor xmlns:cdr="http://schemas.openxmlformats.org/drawingml/2006/chartDrawing">
    <cdr:from>
      <cdr:x>0.00444</cdr:x>
      <cdr:y>0.29546</cdr:y>
    </cdr:from>
    <cdr:to>
      <cdr:x>0.11111</cdr:x>
      <cdr:y>0.3535</cdr:y>
    </cdr:to>
    <cdr:sp macro="" textlink="">
      <cdr:nvSpPr>
        <cdr:cNvPr id="459786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15" y="742960"/>
          <a:ext cx="228608" cy="14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125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0.44186</cdr:x>
      <cdr:y>0.16186</cdr:y>
    </cdr:from>
    <cdr:to>
      <cdr:x>0.53201</cdr:x>
      <cdr:y>0.24706</cdr:y>
    </cdr:to>
    <cdr:sp macro="" textlink="">
      <cdr:nvSpPr>
        <cdr:cNvPr id="2447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2260" y="524184"/>
          <a:ext cx="675780" cy="275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Océanie</a:t>
          </a:r>
        </a:p>
      </cdr:txBody>
    </cdr:sp>
  </cdr:relSizeAnchor>
  <cdr:relSizeAnchor xmlns:cdr="http://schemas.openxmlformats.org/drawingml/2006/chartDrawing">
    <cdr:from>
      <cdr:x>0.32817</cdr:x>
      <cdr:y>0.25221</cdr:y>
    </cdr:from>
    <cdr:to>
      <cdr:x>0.47864</cdr:x>
      <cdr:y>0.33776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0054" y="816792"/>
          <a:ext cx="1127949" cy="2770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Moyen-Orient</a:t>
          </a:r>
        </a:p>
      </cdr:txBody>
    </cdr:sp>
  </cdr:relSizeAnchor>
  <cdr:relSizeAnchor xmlns:cdr="http://schemas.openxmlformats.org/drawingml/2006/chartDrawing">
    <cdr:from>
      <cdr:x>0.16773</cdr:x>
      <cdr:y>0.55</cdr:y>
    </cdr:from>
    <cdr:to>
      <cdr:x>0.23286</cdr:x>
      <cdr:y>0.60533</cdr:y>
    </cdr:to>
    <cdr:sp macro="" textlink="">
      <cdr:nvSpPr>
        <cdr:cNvPr id="655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7300" y="1781175"/>
          <a:ext cx="488259" cy="179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Asie</a:t>
          </a:r>
        </a:p>
      </cdr:txBody>
    </cdr:sp>
  </cdr:relSizeAnchor>
  <cdr:relSizeAnchor xmlns:cdr="http://schemas.openxmlformats.org/drawingml/2006/chartDrawing">
    <cdr:from>
      <cdr:x>0.75481</cdr:x>
      <cdr:y>0.7274</cdr:y>
    </cdr:from>
    <cdr:to>
      <cdr:x>0.92359</cdr:x>
      <cdr:y>0.79919</cdr:y>
    </cdr:to>
    <cdr:sp macro="" textlink="">
      <cdr:nvSpPr>
        <cdr:cNvPr id="655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58220" y="2355693"/>
          <a:ext cx="1265204" cy="232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Amérique du sud</a:t>
          </a:r>
        </a:p>
      </cdr:txBody>
    </cdr:sp>
  </cdr:relSizeAnchor>
  <cdr:relSizeAnchor xmlns:cdr="http://schemas.openxmlformats.org/drawingml/2006/chartDrawing">
    <cdr:from>
      <cdr:x>0.74655</cdr:x>
      <cdr:y>0.52052</cdr:y>
    </cdr:from>
    <cdr:to>
      <cdr:x>0.97469</cdr:x>
      <cdr:y>0.60784</cdr:y>
    </cdr:to>
    <cdr:sp macro="" textlink="">
      <cdr:nvSpPr>
        <cdr:cNvPr id="2447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6296" y="1685708"/>
          <a:ext cx="1710177" cy="282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Amérique du nord</a:t>
          </a:r>
        </a:p>
      </cdr:txBody>
    </cdr:sp>
  </cdr:relSizeAnchor>
  <cdr:relSizeAnchor xmlns:cdr="http://schemas.openxmlformats.org/drawingml/2006/chartDrawing">
    <cdr:from>
      <cdr:x>0.78765</cdr:x>
      <cdr:y>0.45021</cdr:y>
    </cdr:from>
    <cdr:to>
      <cdr:x>0.90767</cdr:x>
      <cdr:y>0.51471</cdr:y>
    </cdr:to>
    <cdr:sp macro="" textlink="">
      <cdr:nvSpPr>
        <cdr:cNvPr id="6554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4382" y="1458012"/>
          <a:ext cx="899691" cy="2088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Afrique</a:t>
          </a:r>
        </a:p>
      </cdr:txBody>
    </cdr:sp>
  </cdr:relSizeAnchor>
  <cdr:relSizeAnchor xmlns:cdr="http://schemas.openxmlformats.org/drawingml/2006/chartDrawing">
    <cdr:from>
      <cdr:x>0.71616</cdr:x>
      <cdr:y>0.31386</cdr:y>
    </cdr:from>
    <cdr:to>
      <cdr:x>0.80078</cdr:x>
      <cdr:y>0.41363</cdr:y>
    </cdr:to>
    <cdr:sp macro="" textlink="">
      <cdr:nvSpPr>
        <cdr:cNvPr id="24474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8434" y="1016445"/>
          <a:ext cx="634327" cy="323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C.E.I</a:t>
          </a:r>
        </a:p>
      </cdr:txBody>
    </cdr:sp>
  </cdr:relSizeAnchor>
  <cdr:relSizeAnchor xmlns:cdr="http://schemas.openxmlformats.org/drawingml/2006/chartDrawing">
    <cdr:from>
      <cdr:x>0.62094</cdr:x>
      <cdr:y>0.2491</cdr:y>
    </cdr:from>
    <cdr:to>
      <cdr:x>0.90109</cdr:x>
      <cdr:y>0.33199</cdr:y>
    </cdr:to>
    <cdr:sp macro="" textlink="">
      <cdr:nvSpPr>
        <cdr:cNvPr id="6554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2588" y="745823"/>
          <a:ext cx="1628775" cy="24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Union Européenne</a:t>
          </a:r>
        </a:p>
      </cdr:txBody>
    </cdr:sp>
  </cdr:relSizeAnchor>
  <cdr:relSizeAnchor xmlns:cdr="http://schemas.openxmlformats.org/drawingml/2006/chartDrawing">
    <cdr:from>
      <cdr:x>0.51696</cdr:x>
      <cdr:y>0.19134</cdr:y>
    </cdr:from>
    <cdr:to>
      <cdr:x>0.85487</cdr:x>
      <cdr:y>0.24862</cdr:y>
    </cdr:to>
    <cdr:sp macro="" textlink="">
      <cdr:nvSpPr>
        <cdr:cNvPr id="6554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642" y="574665"/>
          <a:ext cx="1961769" cy="171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700" b="1" i="0" strike="noStrike">
              <a:solidFill>
                <a:srgbClr val="000000"/>
              </a:solidFill>
              <a:latin typeface="Arial"/>
              <a:cs typeface="Arial"/>
            </a:rPr>
            <a:t>Autres Europe de l'Ouest</a:t>
          </a:r>
        </a:p>
      </cdr:txBody>
    </cdr:sp>
  </cdr:relSizeAnchor>
  <cdr:relSizeAnchor xmlns:cdr="http://schemas.openxmlformats.org/drawingml/2006/chartDrawing">
    <cdr:from>
      <cdr:x>0.04017</cdr:x>
      <cdr:y>0.91826</cdr:y>
    </cdr:from>
    <cdr:to>
      <cdr:x>0.24061</cdr:x>
      <cdr:y>0.96892</cdr:y>
    </cdr:to>
    <cdr:sp macro="" textlink="">
      <cdr:nvSpPr>
        <cdr:cNvPr id="6554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107" y="2973774"/>
          <a:ext cx="1502527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Source World Steel</a:t>
          </a:r>
          <a:r>
            <a:rPr lang="fr-FR" sz="800" b="0" i="0" strike="noStrike" baseline="0">
              <a:solidFill>
                <a:srgbClr val="000000"/>
              </a:solidFill>
              <a:latin typeface="Arial"/>
              <a:cs typeface="Arial"/>
            </a:rPr>
            <a:t>  Association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0.0593</cdr:x>
      <cdr:y>0.9121</cdr:y>
    </cdr:from>
    <cdr:to>
      <cdr:x>0.26682</cdr:x>
      <cdr:y>0.96118</cdr:y>
    </cdr:to>
    <cdr:sp macro="" textlink="">
      <cdr:nvSpPr>
        <cdr:cNvPr id="665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632" y="3049399"/>
          <a:ext cx="1559593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Source :  World Steel Association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21</xdr:row>
      <xdr:rowOff>57150</xdr:rowOff>
    </xdr:from>
    <xdr:ext cx="184731" cy="264560"/>
    <xdr:sp macro="" textlink="">
      <xdr:nvSpPr>
        <xdr:cNvPr id="2" name="ZoneTexte 1"/>
        <xdr:cNvSpPr txBox="1"/>
      </xdr:nvSpPr>
      <xdr:spPr>
        <a:xfrm>
          <a:off x="8382000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K64" sqref="K64"/>
    </sheetView>
  </sheetViews>
  <sheetFormatPr baseColWidth="10" defaultRowHeight="15" x14ac:dyDescent="0.25"/>
  <cols>
    <col min="1" max="1" width="30.5703125" customWidth="1"/>
  </cols>
  <sheetData>
    <row r="1" spans="1:8" ht="16.5" thickTop="1" thickBot="1" x14ac:dyDescent="0.3">
      <c r="A1" s="8"/>
      <c r="B1" s="9" t="s">
        <v>1</v>
      </c>
      <c r="C1" s="67" t="s">
        <v>2</v>
      </c>
      <c r="D1" s="68"/>
      <c r="E1" s="9" t="s">
        <v>3</v>
      </c>
      <c r="F1" s="9" t="s">
        <v>4</v>
      </c>
      <c r="G1" s="9" t="s">
        <v>4</v>
      </c>
      <c r="H1" s="10" t="s">
        <v>3</v>
      </c>
    </row>
    <row r="2" spans="1:8" ht="15.75" thickBot="1" x14ac:dyDescent="0.3">
      <c r="A2" s="11" t="s">
        <v>5</v>
      </c>
      <c r="B2" s="1">
        <v>2014</v>
      </c>
      <c r="C2" s="1">
        <v>2014</v>
      </c>
      <c r="D2" s="1">
        <v>2015</v>
      </c>
      <c r="E2" s="1" t="s">
        <v>6</v>
      </c>
      <c r="F2" s="1">
        <v>2014</v>
      </c>
      <c r="G2" s="1">
        <v>2015</v>
      </c>
      <c r="H2" s="12" t="s">
        <v>6</v>
      </c>
    </row>
    <row r="3" spans="1:8" ht="15.75" thickBot="1" x14ac:dyDescent="0.3">
      <c r="A3" s="69"/>
      <c r="B3" s="70"/>
      <c r="C3" s="70"/>
      <c r="D3" s="70"/>
      <c r="E3" s="70"/>
      <c r="F3" s="70"/>
      <c r="G3" s="70"/>
      <c r="H3" s="71"/>
    </row>
    <row r="4" spans="1:8" ht="15.75" thickBot="1" x14ac:dyDescent="0.3">
      <c r="A4" s="13" t="s">
        <v>7</v>
      </c>
      <c r="B4" s="2">
        <v>14112</v>
      </c>
      <c r="C4" s="2">
        <v>14262</v>
      </c>
      <c r="D4" s="2">
        <v>14159</v>
      </c>
      <c r="E4" s="3" t="s">
        <v>8</v>
      </c>
      <c r="F4" s="2">
        <v>14754</v>
      </c>
      <c r="G4" s="2">
        <v>14191</v>
      </c>
      <c r="H4" s="14" t="s">
        <v>9</v>
      </c>
    </row>
    <row r="5" spans="1:8" ht="15.75" thickBot="1" x14ac:dyDescent="0.3">
      <c r="A5" s="13" t="s">
        <v>10</v>
      </c>
      <c r="B5" s="2">
        <v>12085</v>
      </c>
      <c r="C5" s="2">
        <v>12241</v>
      </c>
      <c r="D5" s="2">
        <v>11979</v>
      </c>
      <c r="E5" s="3" t="s">
        <v>11</v>
      </c>
      <c r="F5" s="2">
        <v>12542</v>
      </c>
      <c r="G5" s="2">
        <v>11969</v>
      </c>
      <c r="H5" s="14" t="s">
        <v>12</v>
      </c>
    </row>
    <row r="6" spans="1:8" ht="15.75" thickBot="1" x14ac:dyDescent="0.3">
      <c r="A6" s="13" t="s">
        <v>13</v>
      </c>
      <c r="B6" s="2">
        <v>1346</v>
      </c>
      <c r="C6" s="2">
        <v>1365</v>
      </c>
      <c r="D6" s="2">
        <v>1283</v>
      </c>
      <c r="E6" s="3" t="s">
        <v>14</v>
      </c>
      <c r="F6" s="2">
        <v>1480</v>
      </c>
      <c r="G6" s="2">
        <v>1170</v>
      </c>
      <c r="H6" s="14" t="s">
        <v>15</v>
      </c>
    </row>
    <row r="7" spans="1:8" ht="15.75" thickBot="1" x14ac:dyDescent="0.3">
      <c r="A7" s="15" t="s">
        <v>16</v>
      </c>
      <c r="B7" s="4">
        <v>888</v>
      </c>
      <c r="C7" s="4">
        <v>894</v>
      </c>
      <c r="D7" s="4">
        <v>836</v>
      </c>
      <c r="E7" s="4" t="s">
        <v>17</v>
      </c>
      <c r="F7" s="4">
        <v>901</v>
      </c>
      <c r="G7" s="4">
        <v>688</v>
      </c>
      <c r="H7" s="16" t="s">
        <v>18</v>
      </c>
    </row>
    <row r="8" spans="1:8" ht="15.75" thickBot="1" x14ac:dyDescent="0.3">
      <c r="A8" s="17" t="s">
        <v>19</v>
      </c>
      <c r="B8" s="5">
        <v>458</v>
      </c>
      <c r="C8" s="5">
        <v>471</v>
      </c>
      <c r="D8" s="5">
        <v>446</v>
      </c>
      <c r="E8" s="5" t="s">
        <v>20</v>
      </c>
      <c r="F8" s="5">
        <v>578</v>
      </c>
      <c r="G8" s="5">
        <v>482</v>
      </c>
      <c r="H8" s="18" t="s">
        <v>21</v>
      </c>
    </row>
    <row r="9" spans="1:8" ht="15.75" thickBot="1" x14ac:dyDescent="0.3">
      <c r="A9" s="69"/>
      <c r="B9" s="70"/>
      <c r="C9" s="70"/>
      <c r="D9" s="70"/>
      <c r="E9" s="70"/>
      <c r="F9" s="70"/>
      <c r="G9" s="70"/>
      <c r="H9" s="71"/>
    </row>
    <row r="10" spans="1:8" ht="15.75" thickBot="1" x14ac:dyDescent="0.3">
      <c r="A10" s="13" t="s">
        <v>22</v>
      </c>
      <c r="B10" s="2">
        <v>122850</v>
      </c>
      <c r="C10" s="2">
        <v>123520</v>
      </c>
      <c r="D10" s="2">
        <v>120212</v>
      </c>
      <c r="E10" s="3" t="s">
        <v>23</v>
      </c>
      <c r="F10" s="2">
        <v>123188</v>
      </c>
      <c r="G10" s="2">
        <v>119449</v>
      </c>
      <c r="H10" s="14" t="s">
        <v>24</v>
      </c>
    </row>
    <row r="11" spans="1:8" ht="15.75" thickBot="1" x14ac:dyDescent="0.3">
      <c r="A11" s="17" t="s">
        <v>25</v>
      </c>
      <c r="B11" s="72"/>
      <c r="C11" s="73"/>
      <c r="D11" s="73"/>
      <c r="E11" s="73"/>
      <c r="F11" s="73"/>
      <c r="G11" s="73"/>
      <c r="H11" s="74"/>
    </row>
    <row r="12" spans="1:8" ht="15.75" thickBot="1" x14ac:dyDescent="0.3">
      <c r="A12" s="15" t="s">
        <v>26</v>
      </c>
      <c r="B12" s="6">
        <v>2825</v>
      </c>
      <c r="C12" s="6">
        <v>2861</v>
      </c>
      <c r="D12" s="6">
        <v>2824</v>
      </c>
      <c r="E12" s="4" t="s">
        <v>27</v>
      </c>
      <c r="F12" s="6">
        <v>3052</v>
      </c>
      <c r="G12" s="6">
        <v>2983</v>
      </c>
      <c r="H12" s="16" t="s">
        <v>28</v>
      </c>
    </row>
    <row r="13" spans="1:8" ht="15.75" thickBot="1" x14ac:dyDescent="0.3">
      <c r="A13" s="17" t="s">
        <v>29</v>
      </c>
      <c r="B13" s="7">
        <v>5955</v>
      </c>
      <c r="C13" s="7">
        <v>5941</v>
      </c>
      <c r="D13" s="7">
        <v>5931</v>
      </c>
      <c r="E13" s="5" t="s">
        <v>30</v>
      </c>
      <c r="F13" s="7">
        <v>5818</v>
      </c>
      <c r="G13" s="7">
        <v>5678</v>
      </c>
      <c r="H13" s="18" t="s">
        <v>31</v>
      </c>
    </row>
    <row r="14" spans="1:8" ht="15.75" thickBot="1" x14ac:dyDescent="0.3">
      <c r="A14" s="15" t="s">
        <v>32</v>
      </c>
      <c r="B14" s="6">
        <v>7274</v>
      </c>
      <c r="C14" s="6">
        <v>7267</v>
      </c>
      <c r="D14" s="6">
        <v>7508</v>
      </c>
      <c r="E14" s="4" t="s">
        <v>33</v>
      </c>
      <c r="F14" s="6">
        <v>7152</v>
      </c>
      <c r="G14" s="6">
        <v>7500</v>
      </c>
      <c r="H14" s="16" t="s">
        <v>34</v>
      </c>
    </row>
    <row r="15" spans="1:8" ht="15.75" thickBot="1" x14ac:dyDescent="0.3">
      <c r="A15" s="17" t="s">
        <v>35</v>
      </c>
      <c r="B15" s="7">
        <v>68252</v>
      </c>
      <c r="C15" s="7">
        <v>68763</v>
      </c>
      <c r="D15" s="7">
        <v>67284</v>
      </c>
      <c r="E15" s="5" t="s">
        <v>36</v>
      </c>
      <c r="F15" s="7">
        <v>68240</v>
      </c>
      <c r="G15" s="7">
        <v>66124</v>
      </c>
      <c r="H15" s="18" t="s">
        <v>37</v>
      </c>
    </row>
    <row r="16" spans="1:8" ht="15.75" thickBot="1" x14ac:dyDescent="0.3">
      <c r="A16" s="69"/>
      <c r="B16" s="70"/>
      <c r="C16" s="70"/>
      <c r="D16" s="70"/>
      <c r="E16" s="70"/>
      <c r="F16" s="70"/>
      <c r="G16" s="70"/>
      <c r="H16" s="71"/>
    </row>
    <row r="17" spans="1:10" ht="15.75" thickBot="1" x14ac:dyDescent="0.3">
      <c r="A17" s="17" t="s">
        <v>38</v>
      </c>
      <c r="B17" s="7">
        <v>5962</v>
      </c>
      <c r="C17" s="7">
        <v>5985</v>
      </c>
      <c r="D17" s="7">
        <v>5767</v>
      </c>
      <c r="E17" s="5" t="s">
        <v>39</v>
      </c>
      <c r="F17" s="7">
        <v>6175</v>
      </c>
      <c r="G17" s="7">
        <v>5830</v>
      </c>
      <c r="H17" s="18" t="s">
        <v>40</v>
      </c>
    </row>
    <row r="18" spans="1:10" ht="15.75" thickBot="1" x14ac:dyDescent="0.3">
      <c r="A18" s="15" t="s">
        <v>41</v>
      </c>
      <c r="B18" s="6">
        <v>9222</v>
      </c>
      <c r="C18" s="6">
        <v>9249</v>
      </c>
      <c r="D18" s="6">
        <v>8792</v>
      </c>
      <c r="E18" s="4" t="s">
        <v>42</v>
      </c>
      <c r="F18" s="6">
        <v>9362</v>
      </c>
      <c r="G18" s="6">
        <v>9003</v>
      </c>
      <c r="H18" s="16" t="s">
        <v>9</v>
      </c>
    </row>
    <row r="19" spans="1:10" ht="15.75" thickBot="1" x14ac:dyDescent="0.3">
      <c r="A19" s="17" t="s">
        <v>43</v>
      </c>
      <c r="B19" s="7">
        <v>7348</v>
      </c>
      <c r="C19" s="7">
        <v>7375</v>
      </c>
      <c r="D19" s="7">
        <v>6924</v>
      </c>
      <c r="E19" s="5" t="s">
        <v>44</v>
      </c>
      <c r="F19" s="7">
        <v>7391</v>
      </c>
      <c r="G19" s="7">
        <v>6739</v>
      </c>
      <c r="H19" s="18" t="s">
        <v>45</v>
      </c>
    </row>
    <row r="20" spans="1:10" ht="15.75" thickBot="1" x14ac:dyDescent="0.3">
      <c r="A20" s="69"/>
      <c r="B20" s="70"/>
      <c r="C20" s="70"/>
      <c r="D20" s="70"/>
      <c r="E20" s="70"/>
      <c r="F20" s="70"/>
      <c r="G20" s="70"/>
      <c r="H20" s="71"/>
    </row>
    <row r="21" spans="1:10" ht="15.75" thickBot="1" x14ac:dyDescent="0.3">
      <c r="A21" s="13" t="s">
        <v>46</v>
      </c>
      <c r="B21" s="2">
        <v>136962</v>
      </c>
      <c r="C21" s="2">
        <v>137782</v>
      </c>
      <c r="D21" s="2">
        <v>134371</v>
      </c>
      <c r="E21" s="3" t="s">
        <v>47</v>
      </c>
      <c r="F21" s="2">
        <v>137942</v>
      </c>
      <c r="G21" s="2">
        <v>133640</v>
      </c>
      <c r="H21" s="14" t="s">
        <v>37</v>
      </c>
    </row>
    <row r="22" spans="1:10" ht="15.75" thickBot="1" x14ac:dyDescent="0.3">
      <c r="A22" s="19" t="s">
        <v>48</v>
      </c>
      <c r="B22" s="20">
        <v>68710</v>
      </c>
      <c r="C22" s="20">
        <v>69019</v>
      </c>
      <c r="D22" s="20">
        <v>67087</v>
      </c>
      <c r="E22" s="21" t="s">
        <v>49</v>
      </c>
      <c r="F22" s="20">
        <v>69702</v>
      </c>
      <c r="G22" s="20">
        <v>67516</v>
      </c>
      <c r="H22" s="22" t="s">
        <v>37</v>
      </c>
    </row>
    <row r="23" spans="1:10" ht="15.75" thickTop="1" x14ac:dyDescent="0.25"/>
    <row r="24" spans="1:10" x14ac:dyDescent="0.25">
      <c r="A24" s="66" t="s">
        <v>0</v>
      </c>
      <c r="B24" s="66"/>
      <c r="C24" s="66"/>
      <c r="D24" s="66"/>
      <c r="E24" s="66"/>
      <c r="F24" s="66"/>
      <c r="G24" s="66"/>
      <c r="H24" s="66"/>
      <c r="I24" s="40"/>
      <c r="J24" s="40"/>
    </row>
    <row r="25" spans="1:10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</row>
    <row r="26" spans="1:1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</row>
    <row r="28" spans="1:10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</row>
    <row r="30" spans="1:10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 spans="1:10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</row>
    <row r="32" spans="1:10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 spans="1:10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0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10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0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10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</row>
    <row r="40" spans="1:10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 spans="1:10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</row>
  </sheetData>
  <mergeCells count="8">
    <mergeCell ref="A25:J25"/>
    <mergeCell ref="A24:H24"/>
    <mergeCell ref="C1:D1"/>
    <mergeCell ref="A3:H3"/>
    <mergeCell ref="A9:H9"/>
    <mergeCell ref="B11:H11"/>
    <mergeCell ref="A16:H16"/>
    <mergeCell ref="A20:H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1"/>
  <sheetViews>
    <sheetView topLeftCell="A76" zoomScaleNormal="100" workbookViewId="0">
      <pane ySplit="3390" topLeftCell="A244" activePane="bottomLeft"/>
      <selection activeCell="H209" sqref="H209"/>
      <selection pane="bottomLeft" activeCell="S250" sqref="S250"/>
    </sheetView>
  </sheetViews>
  <sheetFormatPr baseColWidth="10" defaultRowHeight="11.25" outlineLevelRow="1" x14ac:dyDescent="0.2"/>
  <cols>
    <col min="1" max="2" width="11.42578125" style="26"/>
    <col min="3" max="3" width="11.42578125" style="29"/>
    <col min="4" max="4" width="7.5703125" style="29" customWidth="1"/>
    <col min="5" max="5" width="7.7109375" style="29" customWidth="1"/>
    <col min="6" max="16384" width="11.42578125" style="27"/>
  </cols>
  <sheetData>
    <row r="1" spans="1:25" x14ac:dyDescent="0.2">
      <c r="I1" s="27">
        <f>MIN(F52:F159)</f>
        <v>2.9084260366106158</v>
      </c>
      <c r="J1" s="27">
        <f>I2-I1</f>
        <v>0.36476281015608469</v>
      </c>
    </row>
    <row r="2" spans="1:25" x14ac:dyDescent="0.2">
      <c r="A2" s="26" t="s">
        <v>67</v>
      </c>
      <c r="I2" s="27">
        <f>MAX(F52:F159)</f>
        <v>3.2731888467667005</v>
      </c>
      <c r="K2" s="27">
        <f>1100/4</f>
        <v>275</v>
      </c>
      <c r="X2" s="27">
        <f>MIN(G4:G136)</f>
        <v>4.1540890690144208</v>
      </c>
      <c r="Y2" s="27">
        <f>10^X2</f>
        <v>14258.999999999996</v>
      </c>
    </row>
    <row r="3" spans="1:25" x14ac:dyDescent="0.2">
      <c r="C3" s="29" t="s">
        <v>66</v>
      </c>
      <c r="D3" s="29" t="s">
        <v>65</v>
      </c>
      <c r="E3" s="29" t="s">
        <v>64</v>
      </c>
      <c r="I3" s="27">
        <v>600</v>
      </c>
      <c r="J3" s="27">
        <v>900</v>
      </c>
      <c r="K3" s="27">
        <v>1200</v>
      </c>
      <c r="L3" s="27">
        <v>1500</v>
      </c>
      <c r="M3" s="27">
        <v>1800</v>
      </c>
      <c r="N3" s="27">
        <v>9000</v>
      </c>
      <c r="O3" s="27">
        <v>12000</v>
      </c>
      <c r="P3" s="27">
        <v>15000</v>
      </c>
      <c r="Q3" s="27">
        <v>18000</v>
      </c>
      <c r="R3" s="27">
        <v>60000</v>
      </c>
      <c r="S3" s="27">
        <v>75000</v>
      </c>
      <c r="T3" s="27">
        <v>80000</v>
      </c>
      <c r="U3" s="27">
        <v>90000</v>
      </c>
      <c r="V3" s="27">
        <v>100000</v>
      </c>
      <c r="W3" s="27">
        <v>125000</v>
      </c>
      <c r="X3" s="27">
        <v>150000</v>
      </c>
      <c r="Y3" s="27" t="e">
        <f>10^X3</f>
        <v>#NUM!</v>
      </c>
    </row>
    <row r="4" spans="1:25" hidden="1" outlineLevel="1" x14ac:dyDescent="0.2">
      <c r="A4" s="26">
        <v>35065</v>
      </c>
      <c r="C4" s="29">
        <v>1417</v>
      </c>
      <c r="E4" s="29">
        <v>60844</v>
      </c>
      <c r="F4" s="27">
        <f t="shared" ref="F4:F67" si="0">LOG10(C4)</f>
        <v>3.1513698502474603</v>
      </c>
      <c r="H4" s="27">
        <f t="shared" ref="H4:H67" si="1">LOG10(E4)</f>
        <v>4.784217757662744</v>
      </c>
      <c r="I4" s="27">
        <f t="shared" ref="I4:K23" si="2">LOG10(1400)</f>
        <v>3.1461280356782382</v>
      </c>
      <c r="J4" s="27">
        <f t="shared" si="2"/>
        <v>3.1461280356782382</v>
      </c>
      <c r="K4" s="27">
        <f t="shared" si="2"/>
        <v>3.1461280356782382</v>
      </c>
      <c r="L4" s="27">
        <f t="shared" ref="L4:L51" si="3">LOG10(1600)</f>
        <v>3.2041199826559246</v>
      </c>
      <c r="M4" s="27">
        <f t="shared" ref="M4:M67" si="4">LOG10(1800)</f>
        <v>3.255272505103306</v>
      </c>
      <c r="O4" s="27">
        <f t="shared" ref="O4:O51" si="5">LOG10(14000)</f>
        <v>4.1461280356782382</v>
      </c>
      <c r="P4" s="27">
        <f t="shared" ref="P4:P51" si="6">LOG10(16000)</f>
        <v>4.204119982655925</v>
      </c>
      <c r="R4" s="27">
        <f t="shared" ref="R4:R39" si="7">LOG10(56000)</f>
        <v>4.7481880270062007</v>
      </c>
      <c r="S4" s="27">
        <f t="shared" ref="S4:S39" si="8">LOG10(62000)</f>
        <v>4.7923916894982534</v>
      </c>
      <c r="T4" s="27">
        <f t="shared" ref="T4:T39" si="9">LOG10(68000)</f>
        <v>4.8325089127062366</v>
      </c>
      <c r="U4" s="27">
        <f t="shared" ref="U4:U39" si="10">LOG10(76000)</f>
        <v>4.8808135922807914</v>
      </c>
      <c r="V4" s="27">
        <f t="shared" ref="V4:W23" si="11">LOG10(88000)</f>
        <v>4.9444826721501682</v>
      </c>
      <c r="W4" s="27">
        <f t="shared" si="11"/>
        <v>4.9444826721501682</v>
      </c>
      <c r="X4" s="27">
        <f>X3-X2</f>
        <v>149995.84591093098</v>
      </c>
      <c r="Y4" s="27" t="e">
        <f>10^X4</f>
        <v>#NUM!</v>
      </c>
    </row>
    <row r="5" spans="1:25" hidden="1" outlineLevel="1" x14ac:dyDescent="0.2">
      <c r="A5" s="26">
        <f t="shared" ref="A5:A36" si="12">A4+31</f>
        <v>35096</v>
      </c>
      <c r="C5" s="29">
        <v>1386</v>
      </c>
      <c r="E5" s="29">
        <v>60759</v>
      </c>
      <c r="F5" s="27">
        <f t="shared" si="0"/>
        <v>3.1417632302757879</v>
      </c>
      <c r="H5" s="27">
        <f t="shared" si="1"/>
        <v>4.7836106174281454</v>
      </c>
      <c r="I5" s="27">
        <f t="shared" si="2"/>
        <v>3.1461280356782382</v>
      </c>
      <c r="J5" s="27">
        <f t="shared" si="2"/>
        <v>3.1461280356782382</v>
      </c>
      <c r="K5" s="27">
        <f t="shared" si="2"/>
        <v>3.1461280356782382</v>
      </c>
      <c r="L5" s="27">
        <f t="shared" si="3"/>
        <v>3.2041199826559246</v>
      </c>
      <c r="M5" s="27">
        <f t="shared" si="4"/>
        <v>3.255272505103306</v>
      </c>
      <c r="O5" s="27">
        <f t="shared" si="5"/>
        <v>4.1461280356782382</v>
      </c>
      <c r="P5" s="27">
        <f t="shared" si="6"/>
        <v>4.204119982655925</v>
      </c>
      <c r="R5" s="27">
        <f t="shared" si="7"/>
        <v>4.7481880270062007</v>
      </c>
      <c r="S5" s="27">
        <f t="shared" si="8"/>
        <v>4.7923916894982534</v>
      </c>
      <c r="T5" s="27">
        <f t="shared" si="9"/>
        <v>4.8325089127062366</v>
      </c>
      <c r="U5" s="27">
        <f t="shared" si="10"/>
        <v>4.8808135922807914</v>
      </c>
      <c r="V5" s="27">
        <f t="shared" si="11"/>
        <v>4.9444826721501682</v>
      </c>
      <c r="W5" s="27">
        <f t="shared" si="11"/>
        <v>4.9444826721501682</v>
      </c>
    </row>
    <row r="6" spans="1:25" hidden="1" outlineLevel="1" x14ac:dyDescent="0.2">
      <c r="A6" s="26">
        <f t="shared" si="12"/>
        <v>35127</v>
      </c>
      <c r="C6" s="29">
        <v>1448</v>
      </c>
      <c r="E6" s="29">
        <v>60437</v>
      </c>
      <c r="F6" s="27">
        <f t="shared" si="0"/>
        <v>3.1607685618611283</v>
      </c>
      <c r="H6" s="27">
        <f t="shared" si="1"/>
        <v>4.7813028984899235</v>
      </c>
      <c r="I6" s="27">
        <f t="shared" si="2"/>
        <v>3.1461280356782382</v>
      </c>
      <c r="J6" s="27">
        <f t="shared" si="2"/>
        <v>3.1461280356782382</v>
      </c>
      <c r="K6" s="27">
        <f t="shared" si="2"/>
        <v>3.1461280356782382</v>
      </c>
      <c r="L6" s="27">
        <f t="shared" si="3"/>
        <v>3.2041199826559246</v>
      </c>
      <c r="M6" s="27">
        <f t="shared" si="4"/>
        <v>3.255272505103306</v>
      </c>
      <c r="O6" s="27">
        <f t="shared" si="5"/>
        <v>4.1461280356782382</v>
      </c>
      <c r="P6" s="27">
        <f t="shared" si="6"/>
        <v>4.204119982655925</v>
      </c>
      <c r="R6" s="27">
        <f t="shared" si="7"/>
        <v>4.7481880270062007</v>
      </c>
      <c r="S6" s="27">
        <f t="shared" si="8"/>
        <v>4.7923916894982534</v>
      </c>
      <c r="T6" s="27">
        <f t="shared" si="9"/>
        <v>4.8325089127062366</v>
      </c>
      <c r="U6" s="27">
        <f t="shared" si="10"/>
        <v>4.8808135922807914</v>
      </c>
      <c r="V6" s="27">
        <f t="shared" si="11"/>
        <v>4.9444826721501682</v>
      </c>
      <c r="W6" s="27">
        <f t="shared" si="11"/>
        <v>4.9444826721501682</v>
      </c>
    </row>
    <row r="7" spans="1:25" hidden="1" outlineLevel="1" x14ac:dyDescent="0.2">
      <c r="A7" s="26">
        <f t="shared" si="12"/>
        <v>35158</v>
      </c>
      <c r="C7" s="29">
        <v>1421</v>
      </c>
      <c r="E7" s="29">
        <v>59376</v>
      </c>
      <c r="F7" s="27">
        <f t="shared" si="0"/>
        <v>3.1525940779274699</v>
      </c>
      <c r="H7" s="27">
        <f t="shared" si="1"/>
        <v>4.7736109370047082</v>
      </c>
      <c r="I7" s="27">
        <f t="shared" si="2"/>
        <v>3.1461280356782382</v>
      </c>
      <c r="J7" s="27">
        <f t="shared" si="2"/>
        <v>3.1461280356782382</v>
      </c>
      <c r="K7" s="27">
        <f t="shared" si="2"/>
        <v>3.1461280356782382</v>
      </c>
      <c r="L7" s="27">
        <f t="shared" si="3"/>
        <v>3.2041199826559246</v>
      </c>
      <c r="M7" s="27">
        <f t="shared" si="4"/>
        <v>3.255272505103306</v>
      </c>
      <c r="O7" s="27">
        <f t="shared" si="5"/>
        <v>4.1461280356782382</v>
      </c>
      <c r="P7" s="27">
        <f t="shared" si="6"/>
        <v>4.204119982655925</v>
      </c>
      <c r="R7" s="27">
        <f t="shared" si="7"/>
        <v>4.7481880270062007</v>
      </c>
      <c r="S7" s="27">
        <f t="shared" si="8"/>
        <v>4.7923916894982534</v>
      </c>
      <c r="T7" s="27">
        <f t="shared" si="9"/>
        <v>4.8325089127062366</v>
      </c>
      <c r="U7" s="27">
        <f t="shared" si="10"/>
        <v>4.8808135922807914</v>
      </c>
      <c r="V7" s="27">
        <f t="shared" si="11"/>
        <v>4.9444826721501682</v>
      </c>
      <c r="W7" s="27">
        <f t="shared" si="11"/>
        <v>4.9444826721501682</v>
      </c>
    </row>
    <row r="8" spans="1:25" hidden="1" outlineLevel="1" x14ac:dyDescent="0.2">
      <c r="A8" s="26">
        <f t="shared" si="12"/>
        <v>35189</v>
      </c>
      <c r="C8" s="29">
        <v>1404</v>
      </c>
      <c r="E8" s="29">
        <v>60171</v>
      </c>
      <c r="F8" s="27">
        <f t="shared" si="0"/>
        <v>3.1473671077937864</v>
      </c>
      <c r="H8" s="27">
        <f t="shared" si="1"/>
        <v>4.7793872292226354</v>
      </c>
      <c r="I8" s="27">
        <f t="shared" si="2"/>
        <v>3.1461280356782382</v>
      </c>
      <c r="J8" s="27">
        <f t="shared" si="2"/>
        <v>3.1461280356782382</v>
      </c>
      <c r="K8" s="27">
        <f t="shared" si="2"/>
        <v>3.1461280356782382</v>
      </c>
      <c r="L8" s="27">
        <f t="shared" si="3"/>
        <v>3.2041199826559246</v>
      </c>
      <c r="M8" s="27">
        <f t="shared" si="4"/>
        <v>3.255272505103306</v>
      </c>
      <c r="O8" s="27">
        <f t="shared" si="5"/>
        <v>4.1461280356782382</v>
      </c>
      <c r="P8" s="27">
        <f t="shared" si="6"/>
        <v>4.204119982655925</v>
      </c>
      <c r="R8" s="27">
        <f t="shared" si="7"/>
        <v>4.7481880270062007</v>
      </c>
      <c r="S8" s="27">
        <f t="shared" si="8"/>
        <v>4.7923916894982534</v>
      </c>
      <c r="T8" s="27">
        <f t="shared" si="9"/>
        <v>4.8325089127062366</v>
      </c>
      <c r="U8" s="27">
        <f t="shared" si="10"/>
        <v>4.8808135922807914</v>
      </c>
      <c r="V8" s="27">
        <f t="shared" si="11"/>
        <v>4.9444826721501682</v>
      </c>
      <c r="W8" s="27">
        <f t="shared" si="11"/>
        <v>4.9444826721501682</v>
      </c>
    </row>
    <row r="9" spans="1:25" hidden="1" outlineLevel="1" x14ac:dyDescent="0.2">
      <c r="A9" s="26">
        <f t="shared" si="12"/>
        <v>35220</v>
      </c>
      <c r="C9" s="29">
        <v>1411</v>
      </c>
      <c r="E9" s="29">
        <v>60493</v>
      </c>
      <c r="F9" s="27">
        <f t="shared" si="0"/>
        <v>3.1495270137543478</v>
      </c>
      <c r="H9" s="27">
        <f t="shared" si="1"/>
        <v>4.7817051227969616</v>
      </c>
      <c r="I9" s="27">
        <f t="shared" si="2"/>
        <v>3.1461280356782382</v>
      </c>
      <c r="J9" s="27">
        <f t="shared" si="2"/>
        <v>3.1461280356782382</v>
      </c>
      <c r="K9" s="27">
        <f t="shared" si="2"/>
        <v>3.1461280356782382</v>
      </c>
      <c r="L9" s="27">
        <f t="shared" si="3"/>
        <v>3.2041199826559246</v>
      </c>
      <c r="M9" s="27">
        <f t="shared" si="4"/>
        <v>3.255272505103306</v>
      </c>
      <c r="O9" s="27">
        <f t="shared" si="5"/>
        <v>4.1461280356782382</v>
      </c>
      <c r="P9" s="27">
        <f t="shared" si="6"/>
        <v>4.204119982655925</v>
      </c>
      <c r="R9" s="27">
        <f t="shared" si="7"/>
        <v>4.7481880270062007</v>
      </c>
      <c r="S9" s="27">
        <f t="shared" si="8"/>
        <v>4.7923916894982534</v>
      </c>
      <c r="T9" s="27">
        <f t="shared" si="9"/>
        <v>4.8325089127062366</v>
      </c>
      <c r="U9" s="27">
        <f t="shared" si="10"/>
        <v>4.8808135922807914</v>
      </c>
      <c r="V9" s="27">
        <f t="shared" si="11"/>
        <v>4.9444826721501682</v>
      </c>
      <c r="W9" s="27">
        <f t="shared" si="11"/>
        <v>4.9444826721501682</v>
      </c>
    </row>
    <row r="10" spans="1:25" hidden="1" outlineLevel="1" x14ac:dyDescent="0.2">
      <c r="A10" s="26">
        <f t="shared" si="12"/>
        <v>35251</v>
      </c>
      <c r="C10" s="29">
        <v>1500</v>
      </c>
      <c r="E10" s="29">
        <v>60510</v>
      </c>
      <c r="F10" s="27">
        <f t="shared" si="0"/>
        <v>3.1760912590556813</v>
      </c>
      <c r="H10" s="27">
        <f t="shared" si="1"/>
        <v>4.7818271529324274</v>
      </c>
      <c r="I10" s="27">
        <f t="shared" si="2"/>
        <v>3.1461280356782382</v>
      </c>
      <c r="J10" s="27">
        <f t="shared" si="2"/>
        <v>3.1461280356782382</v>
      </c>
      <c r="K10" s="27">
        <f t="shared" si="2"/>
        <v>3.1461280356782382</v>
      </c>
      <c r="L10" s="27">
        <f t="shared" si="3"/>
        <v>3.2041199826559246</v>
      </c>
      <c r="M10" s="27">
        <f t="shared" si="4"/>
        <v>3.255272505103306</v>
      </c>
      <c r="O10" s="27">
        <f t="shared" si="5"/>
        <v>4.1461280356782382</v>
      </c>
      <c r="P10" s="27">
        <f t="shared" si="6"/>
        <v>4.204119982655925</v>
      </c>
      <c r="R10" s="27">
        <f t="shared" si="7"/>
        <v>4.7481880270062007</v>
      </c>
      <c r="S10" s="27">
        <f t="shared" si="8"/>
        <v>4.7923916894982534</v>
      </c>
      <c r="T10" s="27">
        <f t="shared" si="9"/>
        <v>4.8325089127062366</v>
      </c>
      <c r="U10" s="27">
        <f t="shared" si="10"/>
        <v>4.8808135922807914</v>
      </c>
      <c r="V10" s="27">
        <f t="shared" si="11"/>
        <v>4.9444826721501682</v>
      </c>
      <c r="W10" s="27">
        <f t="shared" si="11"/>
        <v>4.9444826721501682</v>
      </c>
    </row>
    <row r="11" spans="1:25" hidden="1" outlineLevel="1" x14ac:dyDescent="0.2">
      <c r="A11" s="26">
        <f t="shared" si="12"/>
        <v>35282</v>
      </c>
      <c r="C11" s="29">
        <v>1438</v>
      </c>
      <c r="E11" s="29">
        <v>60977</v>
      </c>
      <c r="F11" s="27">
        <f t="shared" si="0"/>
        <v>3.1577588860468637</v>
      </c>
      <c r="H11" s="27">
        <f t="shared" si="1"/>
        <v>4.7851660537536098</v>
      </c>
      <c r="I11" s="27">
        <f t="shared" si="2"/>
        <v>3.1461280356782382</v>
      </c>
      <c r="J11" s="27">
        <f t="shared" si="2"/>
        <v>3.1461280356782382</v>
      </c>
      <c r="K11" s="27">
        <f t="shared" si="2"/>
        <v>3.1461280356782382</v>
      </c>
      <c r="L11" s="27">
        <f t="shared" si="3"/>
        <v>3.2041199826559246</v>
      </c>
      <c r="M11" s="27">
        <f t="shared" si="4"/>
        <v>3.255272505103306</v>
      </c>
      <c r="O11" s="27">
        <f t="shared" si="5"/>
        <v>4.1461280356782382</v>
      </c>
      <c r="P11" s="27">
        <f t="shared" si="6"/>
        <v>4.204119982655925</v>
      </c>
      <c r="R11" s="27">
        <f t="shared" si="7"/>
        <v>4.7481880270062007</v>
      </c>
      <c r="S11" s="27">
        <f t="shared" si="8"/>
        <v>4.7923916894982534</v>
      </c>
      <c r="T11" s="27">
        <f t="shared" si="9"/>
        <v>4.8325089127062366</v>
      </c>
      <c r="U11" s="27">
        <f t="shared" si="10"/>
        <v>4.8808135922807914</v>
      </c>
      <c r="V11" s="27">
        <f t="shared" si="11"/>
        <v>4.9444826721501682</v>
      </c>
      <c r="W11" s="27">
        <f t="shared" si="11"/>
        <v>4.9444826721501682</v>
      </c>
    </row>
    <row r="12" spans="1:25" hidden="1" outlineLevel="1" x14ac:dyDescent="0.2">
      <c r="A12" s="26">
        <f t="shared" si="12"/>
        <v>35313</v>
      </c>
      <c r="C12" s="29">
        <v>1507</v>
      </c>
      <c r="E12" s="29">
        <v>61409</v>
      </c>
      <c r="F12" s="27">
        <f t="shared" si="0"/>
        <v>3.1781132523146316</v>
      </c>
      <c r="H12" s="27">
        <f t="shared" si="1"/>
        <v>4.7882320252763551</v>
      </c>
      <c r="I12" s="27">
        <f t="shared" si="2"/>
        <v>3.1461280356782382</v>
      </c>
      <c r="J12" s="27">
        <f t="shared" si="2"/>
        <v>3.1461280356782382</v>
      </c>
      <c r="K12" s="27">
        <f t="shared" si="2"/>
        <v>3.1461280356782382</v>
      </c>
      <c r="L12" s="27">
        <f t="shared" si="3"/>
        <v>3.2041199826559246</v>
      </c>
      <c r="M12" s="27">
        <f t="shared" si="4"/>
        <v>3.255272505103306</v>
      </c>
      <c r="O12" s="27">
        <f t="shared" si="5"/>
        <v>4.1461280356782382</v>
      </c>
      <c r="P12" s="27">
        <f t="shared" si="6"/>
        <v>4.204119982655925</v>
      </c>
      <c r="R12" s="27">
        <f t="shared" si="7"/>
        <v>4.7481880270062007</v>
      </c>
      <c r="S12" s="27">
        <f t="shared" si="8"/>
        <v>4.7923916894982534</v>
      </c>
      <c r="T12" s="27">
        <f t="shared" si="9"/>
        <v>4.8325089127062366</v>
      </c>
      <c r="U12" s="27">
        <f t="shared" si="10"/>
        <v>4.8808135922807914</v>
      </c>
      <c r="V12" s="27">
        <f t="shared" si="11"/>
        <v>4.9444826721501682</v>
      </c>
      <c r="W12" s="27">
        <f t="shared" si="11"/>
        <v>4.9444826721501682</v>
      </c>
    </row>
    <row r="13" spans="1:25" hidden="1" outlineLevel="1" x14ac:dyDescent="0.2">
      <c r="A13" s="26">
        <f t="shared" si="12"/>
        <v>35344</v>
      </c>
      <c r="C13" s="29">
        <v>1527</v>
      </c>
      <c r="E13" s="29">
        <v>61720</v>
      </c>
      <c r="F13" s="27">
        <f t="shared" si="0"/>
        <v>3.1838390370564214</v>
      </c>
      <c r="H13" s="27">
        <f t="shared" si="1"/>
        <v>4.7904259173911106</v>
      </c>
      <c r="I13" s="27">
        <f t="shared" si="2"/>
        <v>3.1461280356782382</v>
      </c>
      <c r="J13" s="27">
        <f t="shared" si="2"/>
        <v>3.1461280356782382</v>
      </c>
      <c r="K13" s="27">
        <f t="shared" si="2"/>
        <v>3.1461280356782382</v>
      </c>
      <c r="L13" s="27">
        <f t="shared" si="3"/>
        <v>3.2041199826559246</v>
      </c>
      <c r="M13" s="27">
        <f t="shared" si="4"/>
        <v>3.255272505103306</v>
      </c>
      <c r="O13" s="27">
        <f t="shared" si="5"/>
        <v>4.1461280356782382</v>
      </c>
      <c r="P13" s="27">
        <f t="shared" si="6"/>
        <v>4.204119982655925</v>
      </c>
      <c r="R13" s="27">
        <f t="shared" si="7"/>
        <v>4.7481880270062007</v>
      </c>
      <c r="S13" s="27">
        <f t="shared" si="8"/>
        <v>4.7923916894982534</v>
      </c>
      <c r="T13" s="27">
        <f t="shared" si="9"/>
        <v>4.8325089127062366</v>
      </c>
      <c r="U13" s="27">
        <f t="shared" si="10"/>
        <v>4.8808135922807914</v>
      </c>
      <c r="V13" s="27">
        <f t="shared" si="11"/>
        <v>4.9444826721501682</v>
      </c>
      <c r="W13" s="27">
        <f t="shared" si="11"/>
        <v>4.9444826721501682</v>
      </c>
    </row>
    <row r="14" spans="1:25" hidden="1" outlineLevel="1" x14ac:dyDescent="0.2">
      <c r="A14" s="26">
        <f t="shared" si="12"/>
        <v>35375</v>
      </c>
      <c r="C14" s="29">
        <v>1599</v>
      </c>
      <c r="E14" s="29">
        <v>62140</v>
      </c>
      <c r="F14" s="27">
        <f t="shared" si="0"/>
        <v>3.2038484637462346</v>
      </c>
      <c r="H14" s="27">
        <f t="shared" si="1"/>
        <v>4.7933712489189553</v>
      </c>
      <c r="I14" s="27">
        <f t="shared" si="2"/>
        <v>3.1461280356782382</v>
      </c>
      <c r="J14" s="27">
        <f t="shared" si="2"/>
        <v>3.1461280356782382</v>
      </c>
      <c r="K14" s="27">
        <f t="shared" si="2"/>
        <v>3.1461280356782382</v>
      </c>
      <c r="L14" s="27">
        <f t="shared" si="3"/>
        <v>3.2041199826559246</v>
      </c>
      <c r="M14" s="27">
        <f t="shared" si="4"/>
        <v>3.255272505103306</v>
      </c>
      <c r="O14" s="27">
        <f t="shared" si="5"/>
        <v>4.1461280356782382</v>
      </c>
      <c r="P14" s="27">
        <f t="shared" si="6"/>
        <v>4.204119982655925</v>
      </c>
      <c r="R14" s="27">
        <f t="shared" si="7"/>
        <v>4.7481880270062007</v>
      </c>
      <c r="S14" s="27">
        <f t="shared" si="8"/>
        <v>4.7923916894982534</v>
      </c>
      <c r="T14" s="27">
        <f t="shared" si="9"/>
        <v>4.8325089127062366</v>
      </c>
      <c r="U14" s="27">
        <f t="shared" si="10"/>
        <v>4.8808135922807914</v>
      </c>
      <c r="V14" s="27">
        <f t="shared" si="11"/>
        <v>4.9444826721501682</v>
      </c>
      <c r="W14" s="27">
        <f t="shared" si="11"/>
        <v>4.9444826721501682</v>
      </c>
    </row>
    <row r="15" spans="1:25" hidden="1" outlineLevel="1" x14ac:dyDescent="0.2">
      <c r="A15" s="26">
        <f t="shared" si="12"/>
        <v>35406</v>
      </c>
      <c r="C15" s="29">
        <v>1577</v>
      </c>
      <c r="E15" s="29">
        <v>62591</v>
      </c>
      <c r="F15" s="27">
        <f t="shared" si="0"/>
        <v>3.197831693328903</v>
      </c>
      <c r="H15" s="27">
        <f t="shared" si="1"/>
        <v>4.796511890217821</v>
      </c>
      <c r="I15" s="27">
        <f t="shared" si="2"/>
        <v>3.1461280356782382</v>
      </c>
      <c r="J15" s="27">
        <f t="shared" si="2"/>
        <v>3.1461280356782382</v>
      </c>
      <c r="K15" s="27">
        <f t="shared" si="2"/>
        <v>3.1461280356782382</v>
      </c>
      <c r="L15" s="27">
        <f t="shared" si="3"/>
        <v>3.2041199826559246</v>
      </c>
      <c r="M15" s="27">
        <f t="shared" si="4"/>
        <v>3.255272505103306</v>
      </c>
      <c r="O15" s="27">
        <f t="shared" si="5"/>
        <v>4.1461280356782382</v>
      </c>
      <c r="P15" s="27">
        <f t="shared" si="6"/>
        <v>4.204119982655925</v>
      </c>
      <c r="R15" s="27">
        <f t="shared" si="7"/>
        <v>4.7481880270062007</v>
      </c>
      <c r="S15" s="27">
        <f t="shared" si="8"/>
        <v>4.7923916894982534</v>
      </c>
      <c r="T15" s="27">
        <f t="shared" si="9"/>
        <v>4.8325089127062366</v>
      </c>
      <c r="U15" s="27">
        <f t="shared" si="10"/>
        <v>4.8808135922807914</v>
      </c>
      <c r="V15" s="27">
        <f t="shared" si="11"/>
        <v>4.9444826721501682</v>
      </c>
      <c r="W15" s="27">
        <f t="shared" si="11"/>
        <v>4.9444826721501682</v>
      </c>
    </row>
    <row r="16" spans="1:25" hidden="1" outlineLevel="1" x14ac:dyDescent="0.2">
      <c r="A16" s="26">
        <f t="shared" si="12"/>
        <v>35437</v>
      </c>
      <c r="C16" s="29">
        <v>1529</v>
      </c>
      <c r="E16" s="29">
        <v>62509</v>
      </c>
      <c r="F16" s="27">
        <f t="shared" si="0"/>
        <v>3.1844074854123203</v>
      </c>
      <c r="H16" s="27">
        <f t="shared" si="1"/>
        <v>4.7959425512471361</v>
      </c>
      <c r="I16" s="27">
        <f t="shared" si="2"/>
        <v>3.1461280356782382</v>
      </c>
      <c r="J16" s="27">
        <f t="shared" si="2"/>
        <v>3.1461280356782382</v>
      </c>
      <c r="K16" s="27">
        <f t="shared" si="2"/>
        <v>3.1461280356782382</v>
      </c>
      <c r="L16" s="27">
        <f t="shared" si="3"/>
        <v>3.2041199826559246</v>
      </c>
      <c r="M16" s="27">
        <f t="shared" si="4"/>
        <v>3.255272505103306</v>
      </c>
      <c r="O16" s="27">
        <f t="shared" si="5"/>
        <v>4.1461280356782382</v>
      </c>
      <c r="P16" s="27">
        <f t="shared" si="6"/>
        <v>4.204119982655925</v>
      </c>
      <c r="R16" s="27">
        <f t="shared" si="7"/>
        <v>4.7481880270062007</v>
      </c>
      <c r="S16" s="27">
        <f t="shared" si="8"/>
        <v>4.7923916894982534</v>
      </c>
      <c r="T16" s="27">
        <f t="shared" si="9"/>
        <v>4.8325089127062366</v>
      </c>
      <c r="U16" s="27">
        <f t="shared" si="10"/>
        <v>4.8808135922807914</v>
      </c>
      <c r="V16" s="27">
        <f t="shared" si="11"/>
        <v>4.9444826721501682</v>
      </c>
      <c r="W16" s="27">
        <f t="shared" si="11"/>
        <v>4.9444826721501682</v>
      </c>
    </row>
    <row r="17" spans="1:23" hidden="1" outlineLevel="1" x14ac:dyDescent="0.2">
      <c r="A17" s="26">
        <f t="shared" si="12"/>
        <v>35468</v>
      </c>
      <c r="C17" s="29">
        <v>1614</v>
      </c>
      <c r="E17" s="29">
        <v>63295</v>
      </c>
      <c r="F17" s="27">
        <f t="shared" si="0"/>
        <v>3.2079035303860515</v>
      </c>
      <c r="H17" s="27">
        <f t="shared" si="1"/>
        <v>4.8013694042010018</v>
      </c>
      <c r="I17" s="27">
        <f t="shared" si="2"/>
        <v>3.1461280356782382</v>
      </c>
      <c r="J17" s="27">
        <f t="shared" si="2"/>
        <v>3.1461280356782382</v>
      </c>
      <c r="K17" s="27">
        <f t="shared" si="2"/>
        <v>3.1461280356782382</v>
      </c>
      <c r="L17" s="27">
        <f t="shared" si="3"/>
        <v>3.2041199826559246</v>
      </c>
      <c r="M17" s="27">
        <f t="shared" si="4"/>
        <v>3.255272505103306</v>
      </c>
      <c r="O17" s="27">
        <f t="shared" si="5"/>
        <v>4.1461280356782382</v>
      </c>
      <c r="P17" s="27">
        <f t="shared" si="6"/>
        <v>4.204119982655925</v>
      </c>
      <c r="R17" s="27">
        <f t="shared" si="7"/>
        <v>4.7481880270062007</v>
      </c>
      <c r="S17" s="27">
        <f t="shared" si="8"/>
        <v>4.7923916894982534</v>
      </c>
      <c r="T17" s="27">
        <f t="shared" si="9"/>
        <v>4.8325089127062366</v>
      </c>
      <c r="U17" s="27">
        <f t="shared" si="10"/>
        <v>4.8808135922807914</v>
      </c>
      <c r="V17" s="27">
        <f t="shared" si="11"/>
        <v>4.9444826721501682</v>
      </c>
      <c r="W17" s="27">
        <f t="shared" si="11"/>
        <v>4.9444826721501682</v>
      </c>
    </row>
    <row r="18" spans="1:23" hidden="1" outlineLevel="1" x14ac:dyDescent="0.2">
      <c r="A18" s="26">
        <f t="shared" si="12"/>
        <v>35499</v>
      </c>
      <c r="C18" s="29">
        <v>1590</v>
      </c>
      <c r="E18" s="29">
        <v>64179</v>
      </c>
      <c r="F18" s="27">
        <f t="shared" si="0"/>
        <v>3.2013971243204513</v>
      </c>
      <c r="H18" s="27">
        <f t="shared" si="1"/>
        <v>4.8073929458871678</v>
      </c>
      <c r="I18" s="27">
        <f t="shared" si="2"/>
        <v>3.1461280356782382</v>
      </c>
      <c r="J18" s="27">
        <f t="shared" si="2"/>
        <v>3.1461280356782382</v>
      </c>
      <c r="K18" s="27">
        <f t="shared" si="2"/>
        <v>3.1461280356782382</v>
      </c>
      <c r="L18" s="27">
        <f t="shared" si="3"/>
        <v>3.2041199826559246</v>
      </c>
      <c r="M18" s="27">
        <f t="shared" si="4"/>
        <v>3.255272505103306</v>
      </c>
      <c r="O18" s="27">
        <f t="shared" si="5"/>
        <v>4.1461280356782382</v>
      </c>
      <c r="P18" s="27">
        <f t="shared" si="6"/>
        <v>4.204119982655925</v>
      </c>
      <c r="R18" s="27">
        <f t="shared" si="7"/>
        <v>4.7481880270062007</v>
      </c>
      <c r="S18" s="27">
        <f t="shared" si="8"/>
        <v>4.7923916894982534</v>
      </c>
      <c r="T18" s="27">
        <f t="shared" si="9"/>
        <v>4.8325089127062366</v>
      </c>
      <c r="U18" s="27">
        <f t="shared" si="10"/>
        <v>4.8808135922807914</v>
      </c>
      <c r="V18" s="27">
        <f t="shared" si="11"/>
        <v>4.9444826721501682</v>
      </c>
      <c r="W18" s="27">
        <f t="shared" si="11"/>
        <v>4.9444826721501682</v>
      </c>
    </row>
    <row r="19" spans="1:23" hidden="1" outlineLevel="1" x14ac:dyDescent="0.2">
      <c r="A19" s="26">
        <f t="shared" si="12"/>
        <v>35530</v>
      </c>
      <c r="C19" s="29">
        <v>1641</v>
      </c>
      <c r="E19" s="29">
        <v>64503</v>
      </c>
      <c r="F19" s="27">
        <f t="shared" si="0"/>
        <v>3.2151085810530931</v>
      </c>
      <c r="H19" s="27">
        <f t="shared" si="1"/>
        <v>4.8095799139088653</v>
      </c>
      <c r="I19" s="27">
        <f t="shared" si="2"/>
        <v>3.1461280356782382</v>
      </c>
      <c r="J19" s="27">
        <f t="shared" si="2"/>
        <v>3.1461280356782382</v>
      </c>
      <c r="K19" s="27">
        <f t="shared" si="2"/>
        <v>3.1461280356782382</v>
      </c>
      <c r="L19" s="27">
        <f t="shared" si="3"/>
        <v>3.2041199826559246</v>
      </c>
      <c r="M19" s="27">
        <f t="shared" si="4"/>
        <v>3.255272505103306</v>
      </c>
      <c r="O19" s="27">
        <f t="shared" si="5"/>
        <v>4.1461280356782382</v>
      </c>
      <c r="P19" s="27">
        <f t="shared" si="6"/>
        <v>4.204119982655925</v>
      </c>
      <c r="R19" s="27">
        <f t="shared" si="7"/>
        <v>4.7481880270062007</v>
      </c>
      <c r="S19" s="27">
        <f t="shared" si="8"/>
        <v>4.7923916894982534</v>
      </c>
      <c r="T19" s="27">
        <f t="shared" si="9"/>
        <v>4.8325089127062366</v>
      </c>
      <c r="U19" s="27">
        <f t="shared" si="10"/>
        <v>4.8808135922807914</v>
      </c>
      <c r="V19" s="27">
        <f t="shared" si="11"/>
        <v>4.9444826721501682</v>
      </c>
      <c r="W19" s="27">
        <f t="shared" si="11"/>
        <v>4.9444826721501682</v>
      </c>
    </row>
    <row r="20" spans="1:23" hidden="1" outlineLevel="1" x14ac:dyDescent="0.2">
      <c r="A20" s="26">
        <f t="shared" si="12"/>
        <v>35561</v>
      </c>
      <c r="C20" s="29">
        <v>1669</v>
      </c>
      <c r="E20" s="29">
        <v>64852</v>
      </c>
      <c r="F20" s="27">
        <f t="shared" si="0"/>
        <v>3.2224563366792469</v>
      </c>
      <c r="H20" s="27">
        <f t="shared" si="1"/>
        <v>4.8119233740295089</v>
      </c>
      <c r="I20" s="27">
        <f t="shared" si="2"/>
        <v>3.1461280356782382</v>
      </c>
      <c r="J20" s="27">
        <f t="shared" si="2"/>
        <v>3.1461280356782382</v>
      </c>
      <c r="K20" s="27">
        <f t="shared" si="2"/>
        <v>3.1461280356782382</v>
      </c>
      <c r="L20" s="27">
        <f t="shared" si="3"/>
        <v>3.2041199826559246</v>
      </c>
      <c r="M20" s="27">
        <f t="shared" si="4"/>
        <v>3.255272505103306</v>
      </c>
      <c r="O20" s="27">
        <f t="shared" si="5"/>
        <v>4.1461280356782382</v>
      </c>
      <c r="P20" s="27">
        <f t="shared" si="6"/>
        <v>4.204119982655925</v>
      </c>
      <c r="R20" s="27">
        <f t="shared" si="7"/>
        <v>4.7481880270062007</v>
      </c>
      <c r="S20" s="27">
        <f t="shared" si="8"/>
        <v>4.7923916894982534</v>
      </c>
      <c r="T20" s="27">
        <f t="shared" si="9"/>
        <v>4.8325089127062366</v>
      </c>
      <c r="U20" s="27">
        <f t="shared" si="10"/>
        <v>4.8808135922807914</v>
      </c>
      <c r="V20" s="27">
        <f t="shared" si="11"/>
        <v>4.9444826721501682</v>
      </c>
      <c r="W20" s="27">
        <f t="shared" si="11"/>
        <v>4.9444826721501682</v>
      </c>
    </row>
    <row r="21" spans="1:23" hidden="1" outlineLevel="1" x14ac:dyDescent="0.2">
      <c r="A21" s="26">
        <f t="shared" si="12"/>
        <v>35592</v>
      </c>
      <c r="C21" s="29">
        <v>1671</v>
      </c>
      <c r="E21" s="29">
        <v>65059</v>
      </c>
      <c r="F21" s="27">
        <f t="shared" si="0"/>
        <v>3.2229764498933915</v>
      </c>
      <c r="H21" s="27">
        <f t="shared" si="1"/>
        <v>4.8133073836027735</v>
      </c>
      <c r="I21" s="27">
        <f t="shared" si="2"/>
        <v>3.1461280356782382</v>
      </c>
      <c r="J21" s="27">
        <f t="shared" si="2"/>
        <v>3.1461280356782382</v>
      </c>
      <c r="K21" s="27">
        <f t="shared" si="2"/>
        <v>3.1461280356782382</v>
      </c>
      <c r="L21" s="27">
        <f t="shared" si="3"/>
        <v>3.2041199826559246</v>
      </c>
      <c r="M21" s="27">
        <f t="shared" si="4"/>
        <v>3.255272505103306</v>
      </c>
      <c r="O21" s="27">
        <f t="shared" si="5"/>
        <v>4.1461280356782382</v>
      </c>
      <c r="P21" s="27">
        <f t="shared" si="6"/>
        <v>4.204119982655925</v>
      </c>
      <c r="R21" s="27">
        <f t="shared" si="7"/>
        <v>4.7481880270062007</v>
      </c>
      <c r="S21" s="27">
        <f t="shared" si="8"/>
        <v>4.7923916894982534</v>
      </c>
      <c r="T21" s="27">
        <f t="shared" si="9"/>
        <v>4.8325089127062366</v>
      </c>
      <c r="U21" s="27">
        <f t="shared" si="10"/>
        <v>4.8808135922807914</v>
      </c>
      <c r="V21" s="27">
        <f t="shared" si="11"/>
        <v>4.9444826721501682</v>
      </c>
      <c r="W21" s="27">
        <f t="shared" si="11"/>
        <v>4.9444826721501682</v>
      </c>
    </row>
    <row r="22" spans="1:23" hidden="1" outlineLevel="1" x14ac:dyDescent="0.2">
      <c r="A22" s="26">
        <f t="shared" si="12"/>
        <v>35623</v>
      </c>
      <c r="C22" s="29">
        <v>1659</v>
      </c>
      <c r="E22" s="29">
        <v>65011</v>
      </c>
      <c r="F22" s="27">
        <f t="shared" si="0"/>
        <v>3.2198463860243609</v>
      </c>
      <c r="H22" s="27">
        <f t="shared" si="1"/>
        <v>4.8129868464139109</v>
      </c>
      <c r="I22" s="27">
        <f t="shared" si="2"/>
        <v>3.1461280356782382</v>
      </c>
      <c r="J22" s="27">
        <f t="shared" si="2"/>
        <v>3.1461280356782382</v>
      </c>
      <c r="K22" s="27">
        <f t="shared" si="2"/>
        <v>3.1461280356782382</v>
      </c>
      <c r="L22" s="27">
        <f t="shared" si="3"/>
        <v>3.2041199826559246</v>
      </c>
      <c r="M22" s="27">
        <f t="shared" si="4"/>
        <v>3.255272505103306</v>
      </c>
      <c r="O22" s="27">
        <f t="shared" si="5"/>
        <v>4.1461280356782382</v>
      </c>
      <c r="P22" s="27">
        <f t="shared" si="6"/>
        <v>4.204119982655925</v>
      </c>
      <c r="R22" s="27">
        <f t="shared" si="7"/>
        <v>4.7481880270062007</v>
      </c>
      <c r="S22" s="27">
        <f t="shared" si="8"/>
        <v>4.7923916894982534</v>
      </c>
      <c r="T22" s="27">
        <f t="shared" si="9"/>
        <v>4.8325089127062366</v>
      </c>
      <c r="U22" s="27">
        <f t="shared" si="10"/>
        <v>4.8808135922807914</v>
      </c>
      <c r="V22" s="27">
        <f t="shared" si="11"/>
        <v>4.9444826721501682</v>
      </c>
      <c r="W22" s="27">
        <f t="shared" si="11"/>
        <v>4.9444826721501682</v>
      </c>
    </row>
    <row r="23" spans="1:23" hidden="1" outlineLevel="1" x14ac:dyDescent="0.2">
      <c r="A23" s="26">
        <f t="shared" si="12"/>
        <v>35654</v>
      </c>
      <c r="C23" s="29">
        <v>1683</v>
      </c>
      <c r="E23" s="29">
        <v>65237</v>
      </c>
      <c r="F23" s="27">
        <f t="shared" si="0"/>
        <v>3.2260841159758238</v>
      </c>
      <c r="H23" s="27">
        <f t="shared" si="1"/>
        <v>4.8144939812860406</v>
      </c>
      <c r="I23" s="27">
        <f t="shared" si="2"/>
        <v>3.1461280356782382</v>
      </c>
      <c r="J23" s="27">
        <f t="shared" si="2"/>
        <v>3.1461280356782382</v>
      </c>
      <c r="K23" s="27">
        <f t="shared" si="2"/>
        <v>3.1461280356782382</v>
      </c>
      <c r="L23" s="27">
        <f t="shared" si="3"/>
        <v>3.2041199826559246</v>
      </c>
      <c r="M23" s="27">
        <f t="shared" si="4"/>
        <v>3.255272505103306</v>
      </c>
      <c r="O23" s="27">
        <f t="shared" si="5"/>
        <v>4.1461280356782382</v>
      </c>
      <c r="P23" s="27">
        <f t="shared" si="6"/>
        <v>4.204119982655925</v>
      </c>
      <c r="R23" s="27">
        <f t="shared" si="7"/>
        <v>4.7481880270062007</v>
      </c>
      <c r="S23" s="27">
        <f t="shared" si="8"/>
        <v>4.7923916894982534</v>
      </c>
      <c r="T23" s="27">
        <f t="shared" si="9"/>
        <v>4.8325089127062366</v>
      </c>
      <c r="U23" s="27">
        <f t="shared" si="10"/>
        <v>4.8808135922807914</v>
      </c>
      <c r="V23" s="27">
        <f t="shared" si="11"/>
        <v>4.9444826721501682</v>
      </c>
      <c r="W23" s="27">
        <f t="shared" si="11"/>
        <v>4.9444826721501682</v>
      </c>
    </row>
    <row r="24" spans="1:23" hidden="1" outlineLevel="1" x14ac:dyDescent="0.2">
      <c r="A24" s="26">
        <f t="shared" si="12"/>
        <v>35685</v>
      </c>
      <c r="C24" s="29">
        <v>1673</v>
      </c>
      <c r="E24" s="29">
        <v>65951</v>
      </c>
      <c r="F24" s="27">
        <f t="shared" si="0"/>
        <v>3.2234959409623944</v>
      </c>
      <c r="H24" s="27">
        <f t="shared" si="1"/>
        <v>4.8192213850406755</v>
      </c>
      <c r="I24" s="27">
        <f t="shared" ref="I24:K43" si="13">LOG10(1400)</f>
        <v>3.1461280356782382</v>
      </c>
      <c r="J24" s="27">
        <f t="shared" si="13"/>
        <v>3.1461280356782382</v>
      </c>
      <c r="K24" s="27">
        <f t="shared" si="13"/>
        <v>3.1461280356782382</v>
      </c>
      <c r="L24" s="27">
        <f t="shared" si="3"/>
        <v>3.2041199826559246</v>
      </c>
      <c r="M24" s="27">
        <f t="shared" si="4"/>
        <v>3.255272505103306</v>
      </c>
      <c r="O24" s="27">
        <f t="shared" si="5"/>
        <v>4.1461280356782382</v>
      </c>
      <c r="P24" s="27">
        <f t="shared" si="6"/>
        <v>4.204119982655925</v>
      </c>
      <c r="R24" s="27">
        <f t="shared" si="7"/>
        <v>4.7481880270062007</v>
      </c>
      <c r="S24" s="27">
        <f t="shared" si="8"/>
        <v>4.7923916894982534</v>
      </c>
      <c r="T24" s="27">
        <f t="shared" si="9"/>
        <v>4.8325089127062366</v>
      </c>
      <c r="U24" s="27">
        <f t="shared" si="10"/>
        <v>4.8808135922807914</v>
      </c>
      <c r="V24" s="27">
        <f t="shared" ref="V24:W39" si="14">LOG10(88000)</f>
        <v>4.9444826721501682</v>
      </c>
      <c r="W24" s="27">
        <f t="shared" si="14"/>
        <v>4.9444826721501682</v>
      </c>
    </row>
    <row r="25" spans="1:23" hidden="1" outlineLevel="1" x14ac:dyDescent="0.2">
      <c r="A25" s="26">
        <f t="shared" si="12"/>
        <v>35716</v>
      </c>
      <c r="C25" s="29">
        <v>1646</v>
      </c>
      <c r="E25" s="29">
        <v>65810</v>
      </c>
      <c r="F25" s="27">
        <f t="shared" si="0"/>
        <v>3.2164298308762511</v>
      </c>
      <c r="H25" s="27">
        <f t="shared" si="1"/>
        <v>4.8182918907999959</v>
      </c>
      <c r="I25" s="27">
        <f t="shared" si="13"/>
        <v>3.1461280356782382</v>
      </c>
      <c r="J25" s="27">
        <f t="shared" si="13"/>
        <v>3.1461280356782382</v>
      </c>
      <c r="K25" s="27">
        <f t="shared" si="13"/>
        <v>3.1461280356782382</v>
      </c>
      <c r="L25" s="27">
        <f t="shared" si="3"/>
        <v>3.2041199826559246</v>
      </c>
      <c r="M25" s="27">
        <f t="shared" si="4"/>
        <v>3.255272505103306</v>
      </c>
      <c r="O25" s="27">
        <f t="shared" si="5"/>
        <v>4.1461280356782382</v>
      </c>
      <c r="P25" s="27">
        <f t="shared" si="6"/>
        <v>4.204119982655925</v>
      </c>
      <c r="R25" s="27">
        <f t="shared" si="7"/>
        <v>4.7481880270062007</v>
      </c>
      <c r="S25" s="27">
        <f t="shared" si="8"/>
        <v>4.7923916894982534</v>
      </c>
      <c r="T25" s="27">
        <f t="shared" si="9"/>
        <v>4.8325089127062366</v>
      </c>
      <c r="U25" s="27">
        <f t="shared" si="10"/>
        <v>4.8808135922807914</v>
      </c>
      <c r="V25" s="27">
        <f t="shared" si="14"/>
        <v>4.9444826721501682</v>
      </c>
      <c r="W25" s="27">
        <f t="shared" si="14"/>
        <v>4.9444826721501682</v>
      </c>
    </row>
    <row r="26" spans="1:23" hidden="1" outlineLevel="1" x14ac:dyDescent="0.2">
      <c r="A26" s="26">
        <f t="shared" si="12"/>
        <v>35747</v>
      </c>
      <c r="C26" s="29">
        <v>1678</v>
      </c>
      <c r="E26" s="29">
        <v>66558</v>
      </c>
      <c r="F26" s="27">
        <f t="shared" si="0"/>
        <v>3.2247919564926817</v>
      </c>
      <c r="H26" s="27">
        <f t="shared" si="1"/>
        <v>4.8232002633726045</v>
      </c>
      <c r="I26" s="27">
        <f t="shared" si="13"/>
        <v>3.1461280356782382</v>
      </c>
      <c r="J26" s="27">
        <f t="shared" si="13"/>
        <v>3.1461280356782382</v>
      </c>
      <c r="K26" s="27">
        <f t="shared" si="13"/>
        <v>3.1461280356782382</v>
      </c>
      <c r="L26" s="27">
        <f t="shared" si="3"/>
        <v>3.2041199826559246</v>
      </c>
      <c r="M26" s="27">
        <f t="shared" si="4"/>
        <v>3.255272505103306</v>
      </c>
      <c r="O26" s="27">
        <f t="shared" si="5"/>
        <v>4.1461280356782382</v>
      </c>
      <c r="P26" s="27">
        <f t="shared" si="6"/>
        <v>4.204119982655925</v>
      </c>
      <c r="R26" s="27">
        <f t="shared" si="7"/>
        <v>4.7481880270062007</v>
      </c>
      <c r="S26" s="27">
        <f t="shared" si="8"/>
        <v>4.7923916894982534</v>
      </c>
      <c r="T26" s="27">
        <f t="shared" si="9"/>
        <v>4.8325089127062366</v>
      </c>
      <c r="U26" s="27">
        <f t="shared" si="10"/>
        <v>4.8808135922807914</v>
      </c>
      <c r="V26" s="27">
        <f t="shared" si="14"/>
        <v>4.9444826721501682</v>
      </c>
      <c r="W26" s="27">
        <f t="shared" si="14"/>
        <v>4.9444826721501682</v>
      </c>
    </row>
    <row r="27" spans="1:23" hidden="1" outlineLevel="1" x14ac:dyDescent="0.2">
      <c r="A27" s="26">
        <f t="shared" si="12"/>
        <v>35778</v>
      </c>
      <c r="C27" s="29">
        <v>1721</v>
      </c>
      <c r="E27" s="29">
        <v>66588</v>
      </c>
      <c r="F27" s="27">
        <f t="shared" si="0"/>
        <v>3.2357808703275603</v>
      </c>
      <c r="H27" s="27">
        <f t="shared" si="1"/>
        <v>4.8233959708617906</v>
      </c>
      <c r="I27" s="27">
        <f t="shared" si="13"/>
        <v>3.1461280356782382</v>
      </c>
      <c r="J27" s="27">
        <f t="shared" si="13"/>
        <v>3.1461280356782382</v>
      </c>
      <c r="K27" s="27">
        <f t="shared" si="13"/>
        <v>3.1461280356782382</v>
      </c>
      <c r="L27" s="27">
        <f t="shared" si="3"/>
        <v>3.2041199826559246</v>
      </c>
      <c r="M27" s="27">
        <f t="shared" si="4"/>
        <v>3.255272505103306</v>
      </c>
      <c r="O27" s="27">
        <f t="shared" si="5"/>
        <v>4.1461280356782382</v>
      </c>
      <c r="P27" s="27">
        <f t="shared" si="6"/>
        <v>4.204119982655925</v>
      </c>
      <c r="R27" s="27">
        <f t="shared" si="7"/>
        <v>4.7481880270062007</v>
      </c>
      <c r="S27" s="27">
        <f t="shared" si="8"/>
        <v>4.7923916894982534</v>
      </c>
      <c r="T27" s="27">
        <f t="shared" si="9"/>
        <v>4.8325089127062366</v>
      </c>
      <c r="U27" s="27">
        <f t="shared" si="10"/>
        <v>4.8808135922807914</v>
      </c>
      <c r="V27" s="27">
        <f t="shared" si="14"/>
        <v>4.9444826721501682</v>
      </c>
      <c r="W27" s="27">
        <f t="shared" si="14"/>
        <v>4.9444826721501682</v>
      </c>
    </row>
    <row r="28" spans="1:23" hidden="1" outlineLevel="1" x14ac:dyDescent="0.2">
      <c r="A28" s="26">
        <f t="shared" si="12"/>
        <v>35809</v>
      </c>
      <c r="C28" s="29">
        <v>1745</v>
      </c>
      <c r="E28" s="29">
        <v>66204</v>
      </c>
      <c r="F28" s="27">
        <f t="shared" si="0"/>
        <v>3.2417954312951989</v>
      </c>
      <c r="H28" s="27">
        <f t="shared" si="1"/>
        <v>4.8208842300053645</v>
      </c>
      <c r="I28" s="27">
        <f t="shared" si="13"/>
        <v>3.1461280356782382</v>
      </c>
      <c r="J28" s="27">
        <f t="shared" si="13"/>
        <v>3.1461280356782382</v>
      </c>
      <c r="K28" s="27">
        <f t="shared" si="13"/>
        <v>3.1461280356782382</v>
      </c>
      <c r="L28" s="27">
        <f t="shared" si="3"/>
        <v>3.2041199826559246</v>
      </c>
      <c r="M28" s="27">
        <f t="shared" si="4"/>
        <v>3.255272505103306</v>
      </c>
      <c r="O28" s="27">
        <f t="shared" si="5"/>
        <v>4.1461280356782382</v>
      </c>
      <c r="P28" s="27">
        <f t="shared" si="6"/>
        <v>4.204119982655925</v>
      </c>
      <c r="R28" s="27">
        <f t="shared" si="7"/>
        <v>4.7481880270062007</v>
      </c>
      <c r="S28" s="27">
        <f t="shared" si="8"/>
        <v>4.7923916894982534</v>
      </c>
      <c r="T28" s="27">
        <f t="shared" si="9"/>
        <v>4.8325089127062366</v>
      </c>
      <c r="U28" s="27">
        <f t="shared" si="10"/>
        <v>4.8808135922807914</v>
      </c>
      <c r="V28" s="27">
        <f t="shared" si="14"/>
        <v>4.9444826721501682</v>
      </c>
      <c r="W28" s="27">
        <f t="shared" si="14"/>
        <v>4.9444826721501682</v>
      </c>
    </row>
    <row r="29" spans="1:23" hidden="1" outlineLevel="1" x14ac:dyDescent="0.2">
      <c r="A29" s="26">
        <f t="shared" si="12"/>
        <v>35840</v>
      </c>
      <c r="C29" s="29">
        <v>1752</v>
      </c>
      <c r="E29" s="29">
        <v>65559</v>
      </c>
      <c r="F29" s="27">
        <f t="shared" si="0"/>
        <v>3.2435341018320618</v>
      </c>
      <c r="H29" s="27">
        <f t="shared" si="1"/>
        <v>4.8166323204659705</v>
      </c>
      <c r="I29" s="27">
        <f t="shared" si="13"/>
        <v>3.1461280356782382</v>
      </c>
      <c r="J29" s="27">
        <f t="shared" si="13"/>
        <v>3.1461280356782382</v>
      </c>
      <c r="K29" s="27">
        <f t="shared" si="13"/>
        <v>3.1461280356782382</v>
      </c>
      <c r="L29" s="27">
        <f t="shared" si="3"/>
        <v>3.2041199826559246</v>
      </c>
      <c r="M29" s="27">
        <f t="shared" si="4"/>
        <v>3.255272505103306</v>
      </c>
      <c r="O29" s="27">
        <f t="shared" si="5"/>
        <v>4.1461280356782382</v>
      </c>
      <c r="P29" s="27">
        <f t="shared" si="6"/>
        <v>4.204119982655925</v>
      </c>
      <c r="R29" s="27">
        <f t="shared" si="7"/>
        <v>4.7481880270062007</v>
      </c>
      <c r="S29" s="27">
        <f t="shared" si="8"/>
        <v>4.7923916894982534</v>
      </c>
      <c r="T29" s="27">
        <f t="shared" si="9"/>
        <v>4.8325089127062366</v>
      </c>
      <c r="U29" s="27">
        <f t="shared" si="10"/>
        <v>4.8808135922807914</v>
      </c>
      <c r="V29" s="27">
        <f t="shared" si="14"/>
        <v>4.9444826721501682</v>
      </c>
      <c r="W29" s="27">
        <f t="shared" si="14"/>
        <v>4.9444826721501682</v>
      </c>
    </row>
    <row r="30" spans="1:23" hidden="1" outlineLevel="1" x14ac:dyDescent="0.2">
      <c r="A30" s="26">
        <f t="shared" si="12"/>
        <v>35871</v>
      </c>
      <c r="C30" s="29">
        <v>1729</v>
      </c>
      <c r="E30" s="29">
        <v>65400</v>
      </c>
      <c r="F30" s="27">
        <f t="shared" si="0"/>
        <v>3.2377949932739227</v>
      </c>
      <c r="H30" s="27">
        <f t="shared" si="1"/>
        <v>4.8155777483242677</v>
      </c>
      <c r="I30" s="27">
        <f t="shared" si="13"/>
        <v>3.1461280356782382</v>
      </c>
      <c r="J30" s="27">
        <f t="shared" si="13"/>
        <v>3.1461280356782382</v>
      </c>
      <c r="K30" s="27">
        <f t="shared" si="13"/>
        <v>3.1461280356782382</v>
      </c>
      <c r="L30" s="27">
        <f t="shared" si="3"/>
        <v>3.2041199826559246</v>
      </c>
      <c r="M30" s="27">
        <f t="shared" si="4"/>
        <v>3.255272505103306</v>
      </c>
      <c r="O30" s="27">
        <f t="shared" si="5"/>
        <v>4.1461280356782382</v>
      </c>
      <c r="P30" s="27">
        <f t="shared" si="6"/>
        <v>4.204119982655925</v>
      </c>
      <c r="R30" s="27">
        <f t="shared" si="7"/>
        <v>4.7481880270062007</v>
      </c>
      <c r="S30" s="27">
        <f t="shared" si="8"/>
        <v>4.7923916894982534</v>
      </c>
      <c r="T30" s="27">
        <f t="shared" si="9"/>
        <v>4.8325089127062366</v>
      </c>
      <c r="U30" s="27">
        <f t="shared" si="10"/>
        <v>4.8808135922807914</v>
      </c>
      <c r="V30" s="27">
        <f t="shared" si="14"/>
        <v>4.9444826721501682</v>
      </c>
      <c r="W30" s="27">
        <f t="shared" si="14"/>
        <v>4.9444826721501682</v>
      </c>
    </row>
    <row r="31" spans="1:23" hidden="1" outlineLevel="1" x14ac:dyDescent="0.2">
      <c r="A31" s="26">
        <f t="shared" si="12"/>
        <v>35902</v>
      </c>
      <c r="C31" s="29">
        <v>1690</v>
      </c>
      <c r="E31" s="29">
        <v>64193</v>
      </c>
      <c r="F31" s="27">
        <f t="shared" si="0"/>
        <v>3.2278867046136734</v>
      </c>
      <c r="H31" s="27">
        <f t="shared" si="1"/>
        <v>4.8074876725062241</v>
      </c>
      <c r="I31" s="27">
        <f t="shared" si="13"/>
        <v>3.1461280356782382</v>
      </c>
      <c r="J31" s="27">
        <f t="shared" si="13"/>
        <v>3.1461280356782382</v>
      </c>
      <c r="K31" s="27">
        <f t="shared" si="13"/>
        <v>3.1461280356782382</v>
      </c>
      <c r="L31" s="27">
        <f t="shared" si="3"/>
        <v>3.2041199826559246</v>
      </c>
      <c r="M31" s="27">
        <f t="shared" si="4"/>
        <v>3.255272505103306</v>
      </c>
      <c r="O31" s="27">
        <f t="shared" si="5"/>
        <v>4.1461280356782382</v>
      </c>
      <c r="P31" s="27">
        <f t="shared" si="6"/>
        <v>4.204119982655925</v>
      </c>
      <c r="R31" s="27">
        <f t="shared" si="7"/>
        <v>4.7481880270062007</v>
      </c>
      <c r="S31" s="27">
        <f t="shared" si="8"/>
        <v>4.7923916894982534</v>
      </c>
      <c r="T31" s="27">
        <f t="shared" si="9"/>
        <v>4.8325089127062366</v>
      </c>
      <c r="U31" s="27">
        <f t="shared" si="10"/>
        <v>4.8808135922807914</v>
      </c>
      <c r="V31" s="27">
        <f t="shared" si="14"/>
        <v>4.9444826721501682</v>
      </c>
      <c r="W31" s="27">
        <f t="shared" si="14"/>
        <v>4.9444826721501682</v>
      </c>
    </row>
    <row r="32" spans="1:23" hidden="1" outlineLevel="1" x14ac:dyDescent="0.2">
      <c r="A32" s="26">
        <f t="shared" si="12"/>
        <v>35933</v>
      </c>
      <c r="C32" s="29">
        <v>1683</v>
      </c>
      <c r="E32" s="29">
        <v>64101</v>
      </c>
      <c r="F32" s="27">
        <f t="shared" si="0"/>
        <v>3.2260841159758238</v>
      </c>
      <c r="H32" s="27">
        <f t="shared" si="1"/>
        <v>4.8068648047308971</v>
      </c>
      <c r="I32" s="27">
        <f t="shared" si="13"/>
        <v>3.1461280356782382</v>
      </c>
      <c r="J32" s="27">
        <f t="shared" si="13"/>
        <v>3.1461280356782382</v>
      </c>
      <c r="K32" s="27">
        <f t="shared" si="13"/>
        <v>3.1461280356782382</v>
      </c>
      <c r="L32" s="27">
        <f t="shared" si="3"/>
        <v>3.2041199826559246</v>
      </c>
      <c r="M32" s="27">
        <f t="shared" si="4"/>
        <v>3.255272505103306</v>
      </c>
      <c r="O32" s="27">
        <f t="shared" si="5"/>
        <v>4.1461280356782382</v>
      </c>
      <c r="P32" s="27">
        <f t="shared" si="6"/>
        <v>4.204119982655925</v>
      </c>
      <c r="R32" s="27">
        <f t="shared" si="7"/>
        <v>4.7481880270062007</v>
      </c>
      <c r="S32" s="27">
        <f t="shared" si="8"/>
        <v>4.7923916894982534</v>
      </c>
      <c r="T32" s="27">
        <f t="shared" si="9"/>
        <v>4.8325089127062366</v>
      </c>
      <c r="U32" s="27">
        <f t="shared" si="10"/>
        <v>4.8808135922807914</v>
      </c>
      <c r="V32" s="27">
        <f t="shared" si="14"/>
        <v>4.9444826721501682</v>
      </c>
      <c r="W32" s="27">
        <f t="shared" si="14"/>
        <v>4.9444826721501682</v>
      </c>
    </row>
    <row r="33" spans="1:23" hidden="1" outlineLevel="1" x14ac:dyDescent="0.2">
      <c r="A33" s="26">
        <f t="shared" si="12"/>
        <v>35964</v>
      </c>
      <c r="C33" s="29">
        <v>1714</v>
      </c>
      <c r="E33" s="29">
        <v>63778</v>
      </c>
      <c r="F33" s="27">
        <f t="shared" si="0"/>
        <v>3.2340108175871793</v>
      </c>
      <c r="H33" s="27">
        <f t="shared" si="1"/>
        <v>4.8046708961772033</v>
      </c>
      <c r="I33" s="27">
        <f t="shared" si="13"/>
        <v>3.1461280356782382</v>
      </c>
      <c r="J33" s="27">
        <f t="shared" si="13"/>
        <v>3.1461280356782382</v>
      </c>
      <c r="K33" s="27">
        <f t="shared" si="13"/>
        <v>3.1461280356782382</v>
      </c>
      <c r="L33" s="27">
        <f t="shared" si="3"/>
        <v>3.2041199826559246</v>
      </c>
      <c r="M33" s="27">
        <f t="shared" si="4"/>
        <v>3.255272505103306</v>
      </c>
      <c r="O33" s="27">
        <f t="shared" si="5"/>
        <v>4.1461280356782382</v>
      </c>
      <c r="P33" s="27">
        <f t="shared" si="6"/>
        <v>4.204119982655925</v>
      </c>
      <c r="R33" s="27">
        <f t="shared" si="7"/>
        <v>4.7481880270062007</v>
      </c>
      <c r="S33" s="27">
        <f t="shared" si="8"/>
        <v>4.7923916894982534</v>
      </c>
      <c r="T33" s="27">
        <f t="shared" si="9"/>
        <v>4.8325089127062366</v>
      </c>
      <c r="U33" s="27">
        <f t="shared" si="10"/>
        <v>4.8808135922807914</v>
      </c>
      <c r="V33" s="27">
        <f t="shared" si="14"/>
        <v>4.9444826721501682</v>
      </c>
      <c r="W33" s="27">
        <f t="shared" si="14"/>
        <v>4.9444826721501682</v>
      </c>
    </row>
    <row r="34" spans="1:23" hidden="1" outlineLevel="1" x14ac:dyDescent="0.2">
      <c r="A34" s="26">
        <f t="shared" si="12"/>
        <v>35995</v>
      </c>
      <c r="C34" s="29">
        <v>1642</v>
      </c>
      <c r="E34" s="29">
        <v>63321</v>
      </c>
      <c r="F34" s="27">
        <f t="shared" si="0"/>
        <v>3.215373152783422</v>
      </c>
      <c r="H34" s="27">
        <f t="shared" si="1"/>
        <v>4.8015477648613949</v>
      </c>
      <c r="I34" s="27">
        <f t="shared" si="13"/>
        <v>3.1461280356782382</v>
      </c>
      <c r="J34" s="27">
        <f t="shared" si="13"/>
        <v>3.1461280356782382</v>
      </c>
      <c r="K34" s="27">
        <f t="shared" si="13"/>
        <v>3.1461280356782382</v>
      </c>
      <c r="L34" s="27">
        <f t="shared" si="3"/>
        <v>3.2041199826559246</v>
      </c>
      <c r="M34" s="27">
        <f t="shared" si="4"/>
        <v>3.255272505103306</v>
      </c>
      <c r="O34" s="27">
        <f t="shared" si="5"/>
        <v>4.1461280356782382</v>
      </c>
      <c r="P34" s="27">
        <f t="shared" si="6"/>
        <v>4.204119982655925</v>
      </c>
      <c r="R34" s="27">
        <f t="shared" si="7"/>
        <v>4.7481880270062007</v>
      </c>
      <c r="S34" s="27">
        <f t="shared" si="8"/>
        <v>4.7923916894982534</v>
      </c>
      <c r="T34" s="27">
        <f t="shared" si="9"/>
        <v>4.8325089127062366</v>
      </c>
      <c r="U34" s="27">
        <f t="shared" si="10"/>
        <v>4.8808135922807914</v>
      </c>
      <c r="V34" s="27">
        <f t="shared" si="14"/>
        <v>4.9444826721501682</v>
      </c>
      <c r="W34" s="27">
        <f t="shared" si="14"/>
        <v>4.9444826721501682</v>
      </c>
    </row>
    <row r="35" spans="1:23" hidden="1" outlineLevel="1" x14ac:dyDescent="0.2">
      <c r="A35" s="26">
        <f t="shared" si="12"/>
        <v>36026</v>
      </c>
      <c r="C35" s="29">
        <v>1647</v>
      </c>
      <c r="E35" s="29">
        <v>63112</v>
      </c>
      <c r="F35" s="27">
        <f t="shared" si="0"/>
        <v>3.2166935991697545</v>
      </c>
      <c r="H35" s="27">
        <f t="shared" si="1"/>
        <v>4.8001119430523067</v>
      </c>
      <c r="I35" s="27">
        <f t="shared" si="13"/>
        <v>3.1461280356782382</v>
      </c>
      <c r="J35" s="27">
        <f t="shared" si="13"/>
        <v>3.1461280356782382</v>
      </c>
      <c r="K35" s="27">
        <f t="shared" si="13"/>
        <v>3.1461280356782382</v>
      </c>
      <c r="L35" s="27">
        <f t="shared" si="3"/>
        <v>3.2041199826559246</v>
      </c>
      <c r="M35" s="27">
        <f t="shared" si="4"/>
        <v>3.255272505103306</v>
      </c>
      <c r="O35" s="27">
        <f t="shared" si="5"/>
        <v>4.1461280356782382</v>
      </c>
      <c r="P35" s="27">
        <f t="shared" si="6"/>
        <v>4.204119982655925</v>
      </c>
      <c r="R35" s="27">
        <f t="shared" si="7"/>
        <v>4.7481880270062007</v>
      </c>
      <c r="S35" s="27">
        <f t="shared" si="8"/>
        <v>4.7923916894982534</v>
      </c>
      <c r="T35" s="27">
        <f t="shared" si="9"/>
        <v>4.8325089127062366</v>
      </c>
      <c r="U35" s="27">
        <f t="shared" si="10"/>
        <v>4.8808135922807914</v>
      </c>
      <c r="V35" s="27">
        <f t="shared" si="14"/>
        <v>4.9444826721501682</v>
      </c>
      <c r="W35" s="27">
        <f t="shared" si="14"/>
        <v>4.9444826721501682</v>
      </c>
    </row>
    <row r="36" spans="1:23" hidden="1" outlineLevel="1" x14ac:dyDescent="0.2">
      <c r="A36" s="26">
        <f t="shared" si="12"/>
        <v>36057</v>
      </c>
      <c r="C36" s="29">
        <v>1688</v>
      </c>
      <c r="E36" s="29">
        <v>62034</v>
      </c>
      <c r="F36" s="27">
        <f t="shared" si="0"/>
        <v>3.2273724422896364</v>
      </c>
      <c r="H36" s="27">
        <f t="shared" si="1"/>
        <v>4.7926297857098499</v>
      </c>
      <c r="I36" s="27">
        <f t="shared" si="13"/>
        <v>3.1461280356782382</v>
      </c>
      <c r="J36" s="27">
        <f t="shared" si="13"/>
        <v>3.1461280356782382</v>
      </c>
      <c r="K36" s="27">
        <f t="shared" si="13"/>
        <v>3.1461280356782382</v>
      </c>
      <c r="L36" s="27">
        <f t="shared" si="3"/>
        <v>3.2041199826559246</v>
      </c>
      <c r="M36" s="27">
        <f t="shared" si="4"/>
        <v>3.255272505103306</v>
      </c>
      <c r="O36" s="27">
        <f t="shared" si="5"/>
        <v>4.1461280356782382</v>
      </c>
      <c r="P36" s="27">
        <f t="shared" si="6"/>
        <v>4.204119982655925</v>
      </c>
      <c r="R36" s="27">
        <f t="shared" si="7"/>
        <v>4.7481880270062007</v>
      </c>
      <c r="S36" s="27">
        <f t="shared" si="8"/>
        <v>4.7923916894982534</v>
      </c>
      <c r="T36" s="27">
        <f t="shared" si="9"/>
        <v>4.8325089127062366</v>
      </c>
      <c r="U36" s="27">
        <f t="shared" si="10"/>
        <v>4.8808135922807914</v>
      </c>
      <c r="V36" s="27">
        <f t="shared" si="14"/>
        <v>4.9444826721501682</v>
      </c>
      <c r="W36" s="27">
        <f t="shared" si="14"/>
        <v>4.9444826721501682</v>
      </c>
    </row>
    <row r="37" spans="1:23" hidden="1" outlineLevel="1" x14ac:dyDescent="0.2">
      <c r="A37" s="26">
        <f t="shared" ref="A37:A56" si="15">A36+31</f>
        <v>36088</v>
      </c>
      <c r="C37" s="29">
        <v>1743</v>
      </c>
      <c r="E37" s="29">
        <v>61579</v>
      </c>
      <c r="F37" s="27">
        <f t="shared" si="0"/>
        <v>3.2412973871099933</v>
      </c>
      <c r="H37" s="27">
        <f t="shared" si="1"/>
        <v>4.7894326319850391</v>
      </c>
      <c r="I37" s="27">
        <f t="shared" si="13"/>
        <v>3.1461280356782382</v>
      </c>
      <c r="J37" s="27">
        <f t="shared" si="13"/>
        <v>3.1461280356782382</v>
      </c>
      <c r="K37" s="27">
        <f t="shared" si="13"/>
        <v>3.1461280356782382</v>
      </c>
      <c r="L37" s="27">
        <f t="shared" si="3"/>
        <v>3.2041199826559246</v>
      </c>
      <c r="M37" s="27">
        <f t="shared" si="4"/>
        <v>3.255272505103306</v>
      </c>
      <c r="O37" s="27">
        <f t="shared" si="5"/>
        <v>4.1461280356782382</v>
      </c>
      <c r="P37" s="27">
        <f t="shared" si="6"/>
        <v>4.204119982655925</v>
      </c>
      <c r="R37" s="27">
        <f t="shared" si="7"/>
        <v>4.7481880270062007</v>
      </c>
      <c r="S37" s="27">
        <f t="shared" si="8"/>
        <v>4.7923916894982534</v>
      </c>
      <c r="T37" s="27">
        <f t="shared" si="9"/>
        <v>4.8325089127062366</v>
      </c>
      <c r="U37" s="27">
        <f t="shared" si="10"/>
        <v>4.8808135922807914</v>
      </c>
      <c r="V37" s="27">
        <f t="shared" si="14"/>
        <v>4.9444826721501682</v>
      </c>
      <c r="W37" s="27">
        <f t="shared" si="14"/>
        <v>4.9444826721501682</v>
      </c>
    </row>
    <row r="38" spans="1:23" hidden="1" outlineLevel="1" x14ac:dyDescent="0.2">
      <c r="A38" s="26">
        <f t="shared" si="15"/>
        <v>36119</v>
      </c>
      <c r="C38" s="29">
        <v>1547</v>
      </c>
      <c r="E38" s="29">
        <v>60513</v>
      </c>
      <c r="F38" s="27">
        <f t="shared" si="0"/>
        <v>3.1894903136993675</v>
      </c>
      <c r="H38" s="27">
        <f t="shared" si="1"/>
        <v>4.7818486841032959</v>
      </c>
      <c r="I38" s="27">
        <f t="shared" si="13"/>
        <v>3.1461280356782382</v>
      </c>
      <c r="J38" s="27">
        <f t="shared" si="13"/>
        <v>3.1461280356782382</v>
      </c>
      <c r="K38" s="27">
        <f t="shared" si="13"/>
        <v>3.1461280356782382</v>
      </c>
      <c r="L38" s="27">
        <f t="shared" si="3"/>
        <v>3.2041199826559246</v>
      </c>
      <c r="M38" s="27">
        <f t="shared" si="4"/>
        <v>3.255272505103306</v>
      </c>
      <c r="O38" s="27">
        <f t="shared" si="5"/>
        <v>4.1461280356782382</v>
      </c>
      <c r="P38" s="27">
        <f t="shared" si="6"/>
        <v>4.204119982655925</v>
      </c>
      <c r="R38" s="27">
        <f t="shared" si="7"/>
        <v>4.7481880270062007</v>
      </c>
      <c r="S38" s="27">
        <f t="shared" si="8"/>
        <v>4.7923916894982534</v>
      </c>
      <c r="T38" s="27">
        <f t="shared" si="9"/>
        <v>4.8325089127062366</v>
      </c>
      <c r="U38" s="27">
        <f t="shared" si="10"/>
        <v>4.8808135922807914</v>
      </c>
      <c r="V38" s="27">
        <f t="shared" si="14"/>
        <v>4.9444826721501682</v>
      </c>
      <c r="W38" s="27">
        <f t="shared" si="14"/>
        <v>4.9444826721501682</v>
      </c>
    </row>
    <row r="39" spans="1:23" hidden="1" outlineLevel="1" x14ac:dyDescent="0.2">
      <c r="A39" s="26">
        <f t="shared" si="15"/>
        <v>36150</v>
      </c>
      <c r="C39" s="29">
        <v>1600</v>
      </c>
      <c r="E39" s="29">
        <v>60076</v>
      </c>
      <c r="F39" s="27">
        <f t="shared" si="0"/>
        <v>3.2041199826559246</v>
      </c>
      <c r="H39" s="27">
        <f t="shared" si="1"/>
        <v>4.7787010086206294</v>
      </c>
      <c r="I39" s="27">
        <f t="shared" si="13"/>
        <v>3.1461280356782382</v>
      </c>
      <c r="J39" s="27">
        <f t="shared" si="13"/>
        <v>3.1461280356782382</v>
      </c>
      <c r="K39" s="27">
        <f t="shared" si="13"/>
        <v>3.1461280356782382</v>
      </c>
      <c r="L39" s="27">
        <f t="shared" si="3"/>
        <v>3.2041199826559246</v>
      </c>
      <c r="M39" s="27">
        <f t="shared" si="4"/>
        <v>3.255272505103306</v>
      </c>
      <c r="O39" s="27">
        <f t="shared" si="5"/>
        <v>4.1461280356782382</v>
      </c>
      <c r="P39" s="27">
        <f t="shared" si="6"/>
        <v>4.204119982655925</v>
      </c>
      <c r="R39" s="27">
        <f t="shared" si="7"/>
        <v>4.7481880270062007</v>
      </c>
      <c r="S39" s="27">
        <f t="shared" si="8"/>
        <v>4.7923916894982534</v>
      </c>
      <c r="T39" s="27">
        <f t="shared" si="9"/>
        <v>4.8325089127062366</v>
      </c>
      <c r="U39" s="27">
        <f t="shared" si="10"/>
        <v>4.8808135922807914</v>
      </c>
      <c r="V39" s="27">
        <f t="shared" si="14"/>
        <v>4.9444826721501682</v>
      </c>
      <c r="W39" s="27">
        <f t="shared" si="14"/>
        <v>4.9444826721501682</v>
      </c>
    </row>
    <row r="40" spans="1:23" hidden="1" outlineLevel="1" x14ac:dyDescent="0.2">
      <c r="A40" s="26">
        <f t="shared" si="15"/>
        <v>36181</v>
      </c>
      <c r="B40" s="28" t="s">
        <v>63</v>
      </c>
      <c r="C40" s="29">
        <v>1690</v>
      </c>
      <c r="D40" s="29">
        <v>14378</v>
      </c>
      <c r="E40" s="29">
        <v>61250</v>
      </c>
      <c r="F40" s="27">
        <f t="shared" si="0"/>
        <v>3.2278867046136734</v>
      </c>
      <c r="G40" s="27">
        <f t="shared" ref="G40:G103" si="16">LOG10(D40)</f>
        <v>4.1576984792755161</v>
      </c>
      <c r="H40" s="27">
        <f t="shared" si="1"/>
        <v>4.7871060930365701</v>
      </c>
      <c r="I40" s="27">
        <f t="shared" si="13"/>
        <v>3.1461280356782382</v>
      </c>
      <c r="J40" s="27">
        <f t="shared" si="13"/>
        <v>3.1461280356782382</v>
      </c>
      <c r="K40" s="27">
        <f t="shared" si="13"/>
        <v>3.1461280356782382</v>
      </c>
      <c r="L40" s="27">
        <f t="shared" si="3"/>
        <v>3.2041199826559246</v>
      </c>
      <c r="M40" s="27">
        <f t="shared" si="4"/>
        <v>3.255272505103306</v>
      </c>
      <c r="O40" s="27">
        <f t="shared" si="5"/>
        <v>4.1461280356782382</v>
      </c>
      <c r="P40" s="27">
        <f t="shared" si="6"/>
        <v>4.204119982655925</v>
      </c>
      <c r="Q40" s="27">
        <f t="shared" ref="Q40:Q71" si="17">LOG10(18000)</f>
        <v>4.2552725051033065</v>
      </c>
      <c r="R40" s="27">
        <f t="shared" ref="R40:R71" si="18">LOG10(60000)</f>
        <v>4.7781512503836439</v>
      </c>
      <c r="S40" s="27">
        <f t="shared" ref="S40:S51" si="19">LOG10(70000)</f>
        <v>4.8450980400142569</v>
      </c>
      <c r="T40" s="27">
        <f t="shared" ref="T40:T71" si="20">LOG10(80000)</f>
        <v>4.9030899869919438</v>
      </c>
      <c r="U40" s="27">
        <f t="shared" ref="U40:U71" si="21">LOG10(90000)</f>
        <v>4.9542425094393252</v>
      </c>
      <c r="V40" s="27">
        <f t="shared" ref="V40:V71" si="22">LOG10(100000)</f>
        <v>5</v>
      </c>
      <c r="W40" s="27">
        <f t="shared" ref="W40:W51" si="23">LOG10(110000)</f>
        <v>5.0413926851582254</v>
      </c>
    </row>
    <row r="41" spans="1:23" hidden="1" outlineLevel="1" x14ac:dyDescent="0.2">
      <c r="A41" s="26">
        <f t="shared" si="15"/>
        <v>36212</v>
      </c>
      <c r="C41" s="29">
        <v>1637</v>
      </c>
      <c r="D41" s="29">
        <v>14259</v>
      </c>
      <c r="E41" s="29">
        <v>60855</v>
      </c>
      <c r="F41" s="27">
        <f t="shared" si="0"/>
        <v>3.2140486794119414</v>
      </c>
      <c r="G41" s="27">
        <f t="shared" si="16"/>
        <v>4.1540890690144208</v>
      </c>
      <c r="H41" s="27">
        <f t="shared" si="1"/>
        <v>4.7842962667600073</v>
      </c>
      <c r="I41" s="27">
        <f t="shared" si="13"/>
        <v>3.1461280356782382</v>
      </c>
      <c r="J41" s="27">
        <f t="shared" si="13"/>
        <v>3.1461280356782382</v>
      </c>
      <c r="K41" s="27">
        <f t="shared" si="13"/>
        <v>3.1461280356782382</v>
      </c>
      <c r="L41" s="27">
        <f t="shared" si="3"/>
        <v>3.2041199826559246</v>
      </c>
      <c r="M41" s="27">
        <f t="shared" si="4"/>
        <v>3.255272505103306</v>
      </c>
      <c r="O41" s="27">
        <f t="shared" si="5"/>
        <v>4.1461280356782382</v>
      </c>
      <c r="P41" s="27">
        <f t="shared" si="6"/>
        <v>4.204119982655925</v>
      </c>
      <c r="Q41" s="27">
        <f t="shared" si="17"/>
        <v>4.2552725051033065</v>
      </c>
      <c r="R41" s="27">
        <f t="shared" si="18"/>
        <v>4.7781512503836439</v>
      </c>
      <c r="S41" s="27">
        <f t="shared" si="19"/>
        <v>4.8450980400142569</v>
      </c>
      <c r="T41" s="27">
        <f t="shared" si="20"/>
        <v>4.9030899869919438</v>
      </c>
      <c r="U41" s="27">
        <f t="shared" si="21"/>
        <v>4.9542425094393252</v>
      </c>
      <c r="V41" s="27">
        <f t="shared" si="22"/>
        <v>5</v>
      </c>
      <c r="W41" s="27">
        <f t="shared" si="23"/>
        <v>5.0413926851582254</v>
      </c>
    </row>
    <row r="42" spans="1:23" hidden="1" outlineLevel="1" x14ac:dyDescent="0.2">
      <c r="A42" s="26">
        <f t="shared" si="15"/>
        <v>36243</v>
      </c>
      <c r="C42" s="29">
        <v>1585</v>
      </c>
      <c r="D42" s="29">
        <v>14399</v>
      </c>
      <c r="E42" s="29">
        <v>61185</v>
      </c>
      <c r="F42" s="27">
        <f t="shared" si="0"/>
        <v>3.2000292665537704</v>
      </c>
      <c r="G42" s="27">
        <f t="shared" si="16"/>
        <v>4.1583323317089809</v>
      </c>
      <c r="H42" s="27">
        <f t="shared" si="1"/>
        <v>4.7866449643727762</v>
      </c>
      <c r="I42" s="27">
        <f t="shared" si="13"/>
        <v>3.1461280356782382</v>
      </c>
      <c r="J42" s="27">
        <f t="shared" si="13"/>
        <v>3.1461280356782382</v>
      </c>
      <c r="K42" s="27">
        <f t="shared" si="13"/>
        <v>3.1461280356782382</v>
      </c>
      <c r="L42" s="27">
        <f t="shared" si="3"/>
        <v>3.2041199826559246</v>
      </c>
      <c r="M42" s="27">
        <f t="shared" si="4"/>
        <v>3.255272505103306</v>
      </c>
      <c r="O42" s="27">
        <f t="shared" si="5"/>
        <v>4.1461280356782382</v>
      </c>
      <c r="P42" s="27">
        <f t="shared" si="6"/>
        <v>4.204119982655925</v>
      </c>
      <c r="Q42" s="27">
        <f t="shared" si="17"/>
        <v>4.2552725051033065</v>
      </c>
      <c r="R42" s="27">
        <f t="shared" si="18"/>
        <v>4.7781512503836439</v>
      </c>
      <c r="S42" s="27">
        <f t="shared" si="19"/>
        <v>4.8450980400142569</v>
      </c>
      <c r="T42" s="27">
        <f t="shared" si="20"/>
        <v>4.9030899869919438</v>
      </c>
      <c r="U42" s="27">
        <f t="shared" si="21"/>
        <v>4.9542425094393252</v>
      </c>
      <c r="V42" s="27">
        <f t="shared" si="22"/>
        <v>5</v>
      </c>
      <c r="W42" s="27">
        <f t="shared" si="23"/>
        <v>5.0413926851582254</v>
      </c>
    </row>
    <row r="43" spans="1:23" hidden="1" outlineLevel="1" x14ac:dyDescent="0.2">
      <c r="A43" s="26">
        <f t="shared" si="15"/>
        <v>36274</v>
      </c>
      <c r="C43" s="29">
        <v>1655</v>
      </c>
      <c r="D43" s="29">
        <v>14806</v>
      </c>
      <c r="E43" s="29">
        <v>62047</v>
      </c>
      <c r="F43" s="27">
        <f t="shared" si="0"/>
        <v>3.2187979981117376</v>
      </c>
      <c r="G43" s="27">
        <f t="shared" si="16"/>
        <v>4.1704377450461827</v>
      </c>
      <c r="H43" s="27">
        <f t="shared" si="1"/>
        <v>4.7927207880113372</v>
      </c>
      <c r="I43" s="27">
        <f t="shared" si="13"/>
        <v>3.1461280356782382</v>
      </c>
      <c r="J43" s="27">
        <f t="shared" si="13"/>
        <v>3.1461280356782382</v>
      </c>
      <c r="K43" s="27">
        <f t="shared" si="13"/>
        <v>3.1461280356782382</v>
      </c>
      <c r="L43" s="27">
        <f t="shared" si="3"/>
        <v>3.2041199826559246</v>
      </c>
      <c r="M43" s="27">
        <f t="shared" si="4"/>
        <v>3.255272505103306</v>
      </c>
      <c r="O43" s="27">
        <f t="shared" si="5"/>
        <v>4.1461280356782382</v>
      </c>
      <c r="P43" s="27">
        <f t="shared" si="6"/>
        <v>4.204119982655925</v>
      </c>
      <c r="Q43" s="27">
        <f t="shared" si="17"/>
        <v>4.2552725051033065</v>
      </c>
      <c r="R43" s="27">
        <f t="shared" si="18"/>
        <v>4.7781512503836439</v>
      </c>
      <c r="S43" s="27">
        <f t="shared" si="19"/>
        <v>4.8450980400142569</v>
      </c>
      <c r="T43" s="27">
        <f t="shared" si="20"/>
        <v>4.9030899869919438</v>
      </c>
      <c r="U43" s="27">
        <f t="shared" si="21"/>
        <v>4.9542425094393252</v>
      </c>
      <c r="V43" s="27">
        <f t="shared" si="22"/>
        <v>5</v>
      </c>
      <c r="W43" s="27">
        <f t="shared" si="23"/>
        <v>5.0413926851582254</v>
      </c>
    </row>
    <row r="44" spans="1:23" hidden="1" outlineLevel="1" x14ac:dyDescent="0.2">
      <c r="A44" s="26">
        <f t="shared" si="15"/>
        <v>36305</v>
      </c>
      <c r="C44" s="29">
        <v>1687</v>
      </c>
      <c r="D44" s="29">
        <v>15012</v>
      </c>
      <c r="E44" s="29">
        <v>62978</v>
      </c>
      <c r="F44" s="27">
        <f t="shared" si="0"/>
        <v>3.2271150825891253</v>
      </c>
      <c r="G44" s="27">
        <f t="shared" si="16"/>
        <v>4.1764385557410444</v>
      </c>
      <c r="H44" s="27">
        <f t="shared" si="1"/>
        <v>4.7991888645768732</v>
      </c>
      <c r="I44" s="27">
        <f t="shared" ref="I44:K51" si="24">LOG10(1400)</f>
        <v>3.1461280356782382</v>
      </c>
      <c r="J44" s="27">
        <f t="shared" si="24"/>
        <v>3.1461280356782382</v>
      </c>
      <c r="K44" s="27">
        <f t="shared" si="24"/>
        <v>3.1461280356782382</v>
      </c>
      <c r="L44" s="27">
        <f t="shared" si="3"/>
        <v>3.2041199826559246</v>
      </c>
      <c r="M44" s="27">
        <f t="shared" si="4"/>
        <v>3.255272505103306</v>
      </c>
      <c r="O44" s="27">
        <f t="shared" si="5"/>
        <v>4.1461280356782382</v>
      </c>
      <c r="P44" s="27">
        <f t="shared" si="6"/>
        <v>4.204119982655925</v>
      </c>
      <c r="Q44" s="27">
        <f t="shared" si="17"/>
        <v>4.2552725051033065</v>
      </c>
      <c r="R44" s="27">
        <f t="shared" si="18"/>
        <v>4.7781512503836439</v>
      </c>
      <c r="S44" s="27">
        <f t="shared" si="19"/>
        <v>4.8450980400142569</v>
      </c>
      <c r="T44" s="27">
        <f t="shared" si="20"/>
        <v>4.9030899869919438</v>
      </c>
      <c r="U44" s="27">
        <f t="shared" si="21"/>
        <v>4.9542425094393252</v>
      </c>
      <c r="V44" s="27">
        <f t="shared" si="22"/>
        <v>5</v>
      </c>
      <c r="W44" s="27">
        <f t="shared" si="23"/>
        <v>5.0413926851582254</v>
      </c>
    </row>
    <row r="45" spans="1:23" hidden="1" outlineLevel="1" x14ac:dyDescent="0.2">
      <c r="A45" s="26">
        <f t="shared" si="15"/>
        <v>36336</v>
      </c>
      <c r="C45" s="29">
        <v>1683</v>
      </c>
      <c r="D45" s="29">
        <v>15351</v>
      </c>
      <c r="E45" s="29">
        <v>63523</v>
      </c>
      <c r="F45" s="27">
        <f t="shared" si="0"/>
        <v>3.2260841159758238</v>
      </c>
      <c r="G45" s="27">
        <f t="shared" si="16"/>
        <v>4.1861366716917798</v>
      </c>
      <c r="H45" s="27">
        <f t="shared" si="1"/>
        <v>4.8029310003239454</v>
      </c>
      <c r="I45" s="27">
        <f t="shared" si="24"/>
        <v>3.1461280356782382</v>
      </c>
      <c r="J45" s="27">
        <f t="shared" si="24"/>
        <v>3.1461280356782382</v>
      </c>
      <c r="K45" s="27">
        <f t="shared" si="24"/>
        <v>3.1461280356782382</v>
      </c>
      <c r="L45" s="27">
        <f t="shared" si="3"/>
        <v>3.2041199826559246</v>
      </c>
      <c r="M45" s="27">
        <f t="shared" si="4"/>
        <v>3.255272505103306</v>
      </c>
      <c r="O45" s="27">
        <f t="shared" si="5"/>
        <v>4.1461280356782382</v>
      </c>
      <c r="P45" s="27">
        <f t="shared" si="6"/>
        <v>4.204119982655925</v>
      </c>
      <c r="Q45" s="27">
        <f t="shared" si="17"/>
        <v>4.2552725051033065</v>
      </c>
      <c r="R45" s="27">
        <f t="shared" si="18"/>
        <v>4.7781512503836439</v>
      </c>
      <c r="S45" s="27">
        <f t="shared" si="19"/>
        <v>4.8450980400142569</v>
      </c>
      <c r="T45" s="27">
        <f t="shared" si="20"/>
        <v>4.9030899869919438</v>
      </c>
      <c r="U45" s="27">
        <f t="shared" si="21"/>
        <v>4.9542425094393252</v>
      </c>
      <c r="V45" s="27">
        <f t="shared" si="22"/>
        <v>5</v>
      </c>
      <c r="W45" s="27">
        <f t="shared" si="23"/>
        <v>5.0413926851582254</v>
      </c>
    </row>
    <row r="46" spans="1:23" hidden="1" outlineLevel="1" x14ac:dyDescent="0.2">
      <c r="A46" s="26">
        <f t="shared" si="15"/>
        <v>36367</v>
      </c>
      <c r="C46" s="29">
        <v>1656</v>
      </c>
      <c r="D46" s="29">
        <v>15430</v>
      </c>
      <c r="E46" s="29">
        <v>64770</v>
      </c>
      <c r="F46" s="27">
        <f t="shared" si="0"/>
        <v>3.2190603324488611</v>
      </c>
      <c r="G46" s="27">
        <f t="shared" si="16"/>
        <v>4.1883659260631481</v>
      </c>
      <c r="H46" s="27">
        <f t="shared" si="1"/>
        <v>4.8113738970538931</v>
      </c>
      <c r="I46" s="27">
        <f t="shared" si="24"/>
        <v>3.1461280356782382</v>
      </c>
      <c r="J46" s="27">
        <f t="shared" si="24"/>
        <v>3.1461280356782382</v>
      </c>
      <c r="K46" s="27">
        <f t="shared" si="24"/>
        <v>3.1461280356782382</v>
      </c>
      <c r="L46" s="27">
        <f t="shared" si="3"/>
        <v>3.2041199826559246</v>
      </c>
      <c r="M46" s="27">
        <f t="shared" si="4"/>
        <v>3.255272505103306</v>
      </c>
      <c r="O46" s="27">
        <f t="shared" si="5"/>
        <v>4.1461280356782382</v>
      </c>
      <c r="P46" s="27">
        <f t="shared" si="6"/>
        <v>4.204119982655925</v>
      </c>
      <c r="Q46" s="27">
        <f t="shared" si="17"/>
        <v>4.2552725051033065</v>
      </c>
      <c r="R46" s="27">
        <f t="shared" si="18"/>
        <v>4.7781512503836439</v>
      </c>
      <c r="S46" s="27">
        <f t="shared" si="19"/>
        <v>4.8450980400142569</v>
      </c>
      <c r="T46" s="27">
        <f t="shared" si="20"/>
        <v>4.9030899869919438</v>
      </c>
      <c r="U46" s="27">
        <f t="shared" si="21"/>
        <v>4.9542425094393252</v>
      </c>
      <c r="V46" s="27">
        <f t="shared" si="22"/>
        <v>5</v>
      </c>
      <c r="W46" s="27">
        <f t="shared" si="23"/>
        <v>5.0413926851582254</v>
      </c>
    </row>
    <row r="47" spans="1:23" hidden="1" outlineLevel="1" x14ac:dyDescent="0.2">
      <c r="A47" s="26">
        <f t="shared" si="15"/>
        <v>36398</v>
      </c>
      <c r="C47" s="29">
        <v>1736</v>
      </c>
      <c r="D47" s="29">
        <v>15356</v>
      </c>
      <c r="E47" s="29">
        <v>65522</v>
      </c>
      <c r="F47" s="27">
        <f t="shared" si="0"/>
        <v>3.2395497208404729</v>
      </c>
      <c r="G47" s="27">
        <f t="shared" si="16"/>
        <v>4.1862781034453675</v>
      </c>
      <c r="H47" s="27">
        <f t="shared" si="1"/>
        <v>4.8163871454023504</v>
      </c>
      <c r="I47" s="27">
        <f t="shared" si="24"/>
        <v>3.1461280356782382</v>
      </c>
      <c r="J47" s="27">
        <f t="shared" si="24"/>
        <v>3.1461280356782382</v>
      </c>
      <c r="K47" s="27">
        <f t="shared" si="24"/>
        <v>3.1461280356782382</v>
      </c>
      <c r="L47" s="27">
        <f t="shared" si="3"/>
        <v>3.2041199826559246</v>
      </c>
      <c r="M47" s="27">
        <f t="shared" si="4"/>
        <v>3.255272505103306</v>
      </c>
      <c r="O47" s="27">
        <f t="shared" si="5"/>
        <v>4.1461280356782382</v>
      </c>
      <c r="P47" s="27">
        <f t="shared" si="6"/>
        <v>4.204119982655925</v>
      </c>
      <c r="Q47" s="27">
        <f t="shared" si="17"/>
        <v>4.2552725051033065</v>
      </c>
      <c r="R47" s="27">
        <f t="shared" si="18"/>
        <v>4.7781512503836439</v>
      </c>
      <c r="S47" s="27">
        <f t="shared" si="19"/>
        <v>4.8450980400142569</v>
      </c>
      <c r="T47" s="27">
        <f t="shared" si="20"/>
        <v>4.9030899869919438</v>
      </c>
      <c r="U47" s="27">
        <f t="shared" si="21"/>
        <v>4.9542425094393252</v>
      </c>
      <c r="V47" s="27">
        <f t="shared" si="22"/>
        <v>5</v>
      </c>
      <c r="W47" s="27">
        <f t="shared" si="23"/>
        <v>5.0413926851582254</v>
      </c>
    </row>
    <row r="48" spans="1:23" hidden="1" outlineLevel="1" x14ac:dyDescent="0.2">
      <c r="A48" s="26">
        <f t="shared" si="15"/>
        <v>36429</v>
      </c>
      <c r="C48" s="29">
        <v>1698</v>
      </c>
      <c r="D48" s="29">
        <v>15591</v>
      </c>
      <c r="E48" s="29">
        <v>65982</v>
      </c>
      <c r="F48" s="27">
        <f t="shared" si="0"/>
        <v>3.2299376859079341</v>
      </c>
      <c r="G48" s="27">
        <f t="shared" si="16"/>
        <v>4.1928739715425216</v>
      </c>
      <c r="H48" s="27">
        <f t="shared" si="1"/>
        <v>4.8194254754378738</v>
      </c>
      <c r="I48" s="27">
        <f t="shared" si="24"/>
        <v>3.1461280356782382</v>
      </c>
      <c r="J48" s="27">
        <f t="shared" si="24"/>
        <v>3.1461280356782382</v>
      </c>
      <c r="K48" s="27">
        <f t="shared" si="24"/>
        <v>3.1461280356782382</v>
      </c>
      <c r="L48" s="27">
        <f t="shared" si="3"/>
        <v>3.2041199826559246</v>
      </c>
      <c r="M48" s="27">
        <f t="shared" si="4"/>
        <v>3.255272505103306</v>
      </c>
      <c r="O48" s="27">
        <f t="shared" si="5"/>
        <v>4.1461280356782382</v>
      </c>
      <c r="P48" s="27">
        <f t="shared" si="6"/>
        <v>4.204119982655925</v>
      </c>
      <c r="Q48" s="27">
        <f t="shared" si="17"/>
        <v>4.2552725051033065</v>
      </c>
      <c r="R48" s="27">
        <f t="shared" si="18"/>
        <v>4.7781512503836439</v>
      </c>
      <c r="S48" s="27">
        <f t="shared" si="19"/>
        <v>4.8450980400142569</v>
      </c>
      <c r="T48" s="27">
        <f t="shared" si="20"/>
        <v>4.9030899869919438</v>
      </c>
      <c r="U48" s="27">
        <f t="shared" si="21"/>
        <v>4.9542425094393252</v>
      </c>
      <c r="V48" s="27">
        <f t="shared" si="22"/>
        <v>5</v>
      </c>
      <c r="W48" s="27">
        <f t="shared" si="23"/>
        <v>5.0413926851582254</v>
      </c>
    </row>
    <row r="49" spans="1:24" hidden="1" outlineLevel="1" x14ac:dyDescent="0.2">
      <c r="A49" s="26">
        <f t="shared" si="15"/>
        <v>36460</v>
      </c>
      <c r="C49" s="29">
        <v>1751</v>
      </c>
      <c r="D49" s="29">
        <v>15778</v>
      </c>
      <c r="E49" s="29">
        <v>66937</v>
      </c>
      <c r="F49" s="27">
        <f t="shared" si="0"/>
        <v>3.2432861460834461</v>
      </c>
      <c r="G49" s="27">
        <f t="shared" si="16"/>
        <v>4.1980519517243442</v>
      </c>
      <c r="H49" s="27">
        <f t="shared" si="1"/>
        <v>4.8256662441340712</v>
      </c>
      <c r="I49" s="27">
        <f t="shared" si="24"/>
        <v>3.1461280356782382</v>
      </c>
      <c r="J49" s="27">
        <f t="shared" si="24"/>
        <v>3.1461280356782382</v>
      </c>
      <c r="K49" s="27">
        <f t="shared" si="24"/>
        <v>3.1461280356782382</v>
      </c>
      <c r="L49" s="27">
        <f t="shared" si="3"/>
        <v>3.2041199826559246</v>
      </c>
      <c r="M49" s="27">
        <f t="shared" si="4"/>
        <v>3.255272505103306</v>
      </c>
      <c r="O49" s="27">
        <f t="shared" si="5"/>
        <v>4.1461280356782382</v>
      </c>
      <c r="P49" s="27">
        <f t="shared" si="6"/>
        <v>4.204119982655925</v>
      </c>
      <c r="Q49" s="27">
        <f t="shared" si="17"/>
        <v>4.2552725051033065</v>
      </c>
      <c r="R49" s="27">
        <f t="shared" si="18"/>
        <v>4.7781512503836439</v>
      </c>
      <c r="S49" s="27">
        <f t="shared" si="19"/>
        <v>4.8450980400142569</v>
      </c>
      <c r="T49" s="27">
        <f t="shared" si="20"/>
        <v>4.9030899869919438</v>
      </c>
      <c r="U49" s="27">
        <f t="shared" si="21"/>
        <v>4.9542425094393252</v>
      </c>
      <c r="V49" s="27">
        <f t="shared" si="22"/>
        <v>5</v>
      </c>
      <c r="W49" s="27">
        <f t="shared" si="23"/>
        <v>5.0413926851582254</v>
      </c>
    </row>
    <row r="50" spans="1:24" hidden="1" outlineLevel="1" x14ac:dyDescent="0.2">
      <c r="A50" s="26">
        <f t="shared" si="15"/>
        <v>36491</v>
      </c>
      <c r="C50" s="29">
        <v>1732</v>
      </c>
      <c r="D50" s="29">
        <v>15877</v>
      </c>
      <c r="E50" s="29">
        <v>67936</v>
      </c>
      <c r="F50" s="27">
        <f t="shared" si="0"/>
        <v>3.2385478876813276</v>
      </c>
      <c r="G50" s="27">
        <f t="shared" si="16"/>
        <v>4.2007684447831712</v>
      </c>
      <c r="H50" s="27">
        <f t="shared" si="1"/>
        <v>4.8320999724859046</v>
      </c>
      <c r="I50" s="27">
        <f t="shared" si="24"/>
        <v>3.1461280356782382</v>
      </c>
      <c r="J50" s="27">
        <f t="shared" si="24"/>
        <v>3.1461280356782382</v>
      </c>
      <c r="K50" s="27">
        <f t="shared" si="24"/>
        <v>3.1461280356782382</v>
      </c>
      <c r="L50" s="27">
        <f t="shared" si="3"/>
        <v>3.2041199826559246</v>
      </c>
      <c r="M50" s="27">
        <f t="shared" si="4"/>
        <v>3.255272505103306</v>
      </c>
      <c r="O50" s="27">
        <f t="shared" si="5"/>
        <v>4.1461280356782382</v>
      </c>
      <c r="P50" s="27">
        <f t="shared" si="6"/>
        <v>4.204119982655925</v>
      </c>
      <c r="Q50" s="27">
        <f t="shared" si="17"/>
        <v>4.2552725051033065</v>
      </c>
      <c r="R50" s="27">
        <f t="shared" si="18"/>
        <v>4.7781512503836439</v>
      </c>
      <c r="S50" s="27">
        <f t="shared" si="19"/>
        <v>4.8450980400142569</v>
      </c>
      <c r="T50" s="27">
        <f t="shared" si="20"/>
        <v>4.9030899869919438</v>
      </c>
      <c r="U50" s="27">
        <f t="shared" si="21"/>
        <v>4.9542425094393252</v>
      </c>
      <c r="V50" s="27">
        <f t="shared" si="22"/>
        <v>5</v>
      </c>
      <c r="W50" s="27">
        <f t="shared" si="23"/>
        <v>5.0413926851582254</v>
      </c>
    </row>
    <row r="51" spans="1:24" hidden="1" outlineLevel="1" x14ac:dyDescent="0.2">
      <c r="A51" s="26">
        <f t="shared" si="15"/>
        <v>36522</v>
      </c>
      <c r="C51" s="29">
        <v>1709</v>
      </c>
      <c r="D51" s="29">
        <v>16098</v>
      </c>
      <c r="E51" s="29">
        <v>68339</v>
      </c>
      <c r="F51" s="27">
        <f t="shared" si="0"/>
        <v>3.2327420627207371</v>
      </c>
      <c r="G51" s="27">
        <f t="shared" si="16"/>
        <v>4.2067719230555829</v>
      </c>
      <c r="H51" s="27">
        <f t="shared" si="1"/>
        <v>4.8346686195072364</v>
      </c>
      <c r="I51" s="27">
        <f t="shared" si="24"/>
        <v>3.1461280356782382</v>
      </c>
      <c r="J51" s="27">
        <f t="shared" si="24"/>
        <v>3.1461280356782382</v>
      </c>
      <c r="K51" s="27">
        <f t="shared" si="24"/>
        <v>3.1461280356782382</v>
      </c>
      <c r="L51" s="27">
        <f t="shared" si="3"/>
        <v>3.2041199826559246</v>
      </c>
      <c r="M51" s="27">
        <f t="shared" si="4"/>
        <v>3.255272505103306</v>
      </c>
      <c r="O51" s="27">
        <f t="shared" si="5"/>
        <v>4.1461280356782382</v>
      </c>
      <c r="P51" s="27">
        <f t="shared" si="6"/>
        <v>4.204119982655925</v>
      </c>
      <c r="Q51" s="27">
        <f t="shared" si="17"/>
        <v>4.2552725051033065</v>
      </c>
      <c r="R51" s="27">
        <f t="shared" si="18"/>
        <v>4.7781512503836439</v>
      </c>
      <c r="S51" s="27">
        <f t="shared" si="19"/>
        <v>4.8450980400142569</v>
      </c>
      <c r="T51" s="27">
        <f t="shared" si="20"/>
        <v>4.9030899869919438</v>
      </c>
      <c r="U51" s="27">
        <f t="shared" si="21"/>
        <v>4.9542425094393252</v>
      </c>
      <c r="V51" s="27">
        <f t="shared" si="22"/>
        <v>5</v>
      </c>
      <c r="W51" s="27">
        <f t="shared" si="23"/>
        <v>5.0413926851582254</v>
      </c>
    </row>
    <row r="52" spans="1:24" collapsed="1" x14ac:dyDescent="0.2">
      <c r="A52" s="26">
        <f t="shared" si="15"/>
        <v>36553</v>
      </c>
      <c r="B52" s="28" t="s">
        <v>62</v>
      </c>
      <c r="C52" s="29">
        <v>1724.73</v>
      </c>
      <c r="D52" s="33">
        <v>16119.96</v>
      </c>
      <c r="E52" s="33">
        <v>67419</v>
      </c>
      <c r="F52" s="27">
        <f t="shared" si="0"/>
        <v>3.2367211175612334</v>
      </c>
      <c r="G52" s="27">
        <f t="shared" si="16"/>
        <v>4.2073639598139332</v>
      </c>
      <c r="H52" s="27">
        <f t="shared" si="1"/>
        <v>4.8287823065103348</v>
      </c>
      <c r="I52" s="27">
        <f t="shared" ref="I52:I83" si="25">LOG10(600)</f>
        <v>2.7781512503836434</v>
      </c>
      <c r="J52" s="27">
        <f t="shared" ref="J52:J83" si="26">LOG10(900)</f>
        <v>2.9542425094393248</v>
      </c>
      <c r="K52" s="27">
        <f t="shared" ref="K52:K83" si="27">LOG10(1200)</f>
        <v>3.0791812460476247</v>
      </c>
      <c r="L52" s="27">
        <f t="shared" ref="L52:L83" si="28">LOG10(1500)</f>
        <v>3.1760912590556813</v>
      </c>
      <c r="M52" s="27">
        <f t="shared" si="4"/>
        <v>3.255272505103306</v>
      </c>
      <c r="N52" s="27">
        <f t="shared" ref="N52:N83" si="29">LOG10(9000)</f>
        <v>3.9542425094393248</v>
      </c>
      <c r="O52" s="27">
        <f t="shared" ref="O52:O83" si="30">LOG10(12000)</f>
        <v>4.0791812460476251</v>
      </c>
      <c r="P52" s="27">
        <f t="shared" ref="P52:P83" si="31">LOG10(15000)</f>
        <v>4.1760912590556813</v>
      </c>
      <c r="Q52" s="27">
        <f t="shared" si="17"/>
        <v>4.2552725051033065</v>
      </c>
      <c r="R52" s="27">
        <f t="shared" si="18"/>
        <v>4.7781512503836439</v>
      </c>
      <c r="S52" s="27">
        <f t="shared" ref="S52:S83" si="32">LOG10(75000)</f>
        <v>4.8750612633917001</v>
      </c>
      <c r="T52" s="27">
        <f t="shared" si="20"/>
        <v>4.9030899869919438</v>
      </c>
      <c r="U52" s="27">
        <f t="shared" si="21"/>
        <v>4.9542425094393252</v>
      </c>
      <c r="V52" s="27">
        <f t="shared" si="22"/>
        <v>5</v>
      </c>
      <c r="W52" s="27">
        <f t="shared" ref="W52:W83" si="33">LOG10(125000)</f>
        <v>5.0969100130080562</v>
      </c>
      <c r="X52" s="27">
        <f t="shared" ref="X52:X83" si="34">LOG10(150000)</f>
        <v>5.1760912590556813</v>
      </c>
    </row>
    <row r="53" spans="1:24" x14ac:dyDescent="0.2">
      <c r="A53" s="26">
        <f t="shared" si="15"/>
        <v>36584</v>
      </c>
      <c r="C53" s="29">
        <v>1726.53</v>
      </c>
      <c r="D53" s="33">
        <v>16290.69</v>
      </c>
      <c r="E53" s="33">
        <v>68429</v>
      </c>
      <c r="F53" s="27">
        <f t="shared" si="0"/>
        <v>3.2371741290053473</v>
      </c>
      <c r="G53" s="27">
        <f t="shared" si="16"/>
        <v>4.2119394794494696</v>
      </c>
      <c r="H53" s="27">
        <f t="shared" si="1"/>
        <v>4.8352401933989819</v>
      </c>
      <c r="I53" s="27">
        <f t="shared" si="25"/>
        <v>2.7781512503836434</v>
      </c>
      <c r="J53" s="27">
        <f t="shared" si="26"/>
        <v>2.9542425094393248</v>
      </c>
      <c r="K53" s="27">
        <f t="shared" si="27"/>
        <v>3.0791812460476247</v>
      </c>
      <c r="L53" s="27">
        <f t="shared" si="28"/>
        <v>3.1760912590556813</v>
      </c>
      <c r="M53" s="27">
        <f t="shared" si="4"/>
        <v>3.255272505103306</v>
      </c>
      <c r="N53" s="27">
        <f t="shared" si="29"/>
        <v>3.9542425094393248</v>
      </c>
      <c r="O53" s="27">
        <f t="shared" si="30"/>
        <v>4.0791812460476251</v>
      </c>
      <c r="P53" s="27">
        <f t="shared" si="31"/>
        <v>4.1760912590556813</v>
      </c>
      <c r="Q53" s="27">
        <f t="shared" si="17"/>
        <v>4.2552725051033065</v>
      </c>
      <c r="R53" s="27">
        <f t="shared" si="18"/>
        <v>4.7781512503836439</v>
      </c>
      <c r="S53" s="27">
        <f t="shared" si="32"/>
        <v>4.8750612633917001</v>
      </c>
      <c r="T53" s="27">
        <f t="shared" si="20"/>
        <v>4.9030899869919438</v>
      </c>
      <c r="U53" s="27">
        <f t="shared" si="21"/>
        <v>4.9542425094393252</v>
      </c>
      <c r="V53" s="27">
        <f t="shared" si="22"/>
        <v>5</v>
      </c>
      <c r="W53" s="27">
        <f t="shared" si="33"/>
        <v>5.0969100130080562</v>
      </c>
      <c r="X53" s="27">
        <f t="shared" si="34"/>
        <v>5.1760912590556813</v>
      </c>
    </row>
    <row r="54" spans="1:24" x14ac:dyDescent="0.2">
      <c r="A54" s="26">
        <f t="shared" si="15"/>
        <v>36615</v>
      </c>
      <c r="C54" s="29">
        <v>1749.71</v>
      </c>
      <c r="D54" s="33">
        <v>16057.19</v>
      </c>
      <c r="E54" s="33">
        <v>68788</v>
      </c>
      <c r="F54" s="27">
        <f t="shared" si="0"/>
        <v>3.242966073922648</v>
      </c>
      <c r="G54" s="27">
        <f t="shared" si="16"/>
        <v>4.2056695462807845</v>
      </c>
      <c r="H54" s="27">
        <f t="shared" si="1"/>
        <v>4.8375126825911812</v>
      </c>
      <c r="I54" s="27">
        <f t="shared" si="25"/>
        <v>2.7781512503836434</v>
      </c>
      <c r="J54" s="27">
        <f t="shared" si="26"/>
        <v>2.9542425094393248</v>
      </c>
      <c r="K54" s="27">
        <f t="shared" si="27"/>
        <v>3.0791812460476247</v>
      </c>
      <c r="L54" s="27">
        <f t="shared" si="28"/>
        <v>3.1760912590556813</v>
      </c>
      <c r="M54" s="27">
        <f t="shared" si="4"/>
        <v>3.255272505103306</v>
      </c>
      <c r="N54" s="27">
        <f t="shared" si="29"/>
        <v>3.9542425094393248</v>
      </c>
      <c r="O54" s="27">
        <f t="shared" si="30"/>
        <v>4.0791812460476251</v>
      </c>
      <c r="P54" s="27">
        <f t="shared" si="31"/>
        <v>4.1760912590556813</v>
      </c>
      <c r="Q54" s="27">
        <f t="shared" si="17"/>
        <v>4.2552725051033065</v>
      </c>
      <c r="R54" s="27">
        <f t="shared" si="18"/>
        <v>4.7781512503836439</v>
      </c>
      <c r="S54" s="27">
        <f t="shared" si="32"/>
        <v>4.8750612633917001</v>
      </c>
      <c r="T54" s="27">
        <f t="shared" si="20"/>
        <v>4.9030899869919438</v>
      </c>
      <c r="U54" s="27">
        <f t="shared" si="21"/>
        <v>4.9542425094393252</v>
      </c>
      <c r="V54" s="27">
        <f t="shared" si="22"/>
        <v>5</v>
      </c>
      <c r="W54" s="27">
        <f t="shared" si="33"/>
        <v>5.0969100130080562</v>
      </c>
      <c r="X54" s="27">
        <f t="shared" si="34"/>
        <v>5.1760912590556813</v>
      </c>
    </row>
    <row r="55" spans="1:24" x14ac:dyDescent="0.2">
      <c r="A55" s="26">
        <f t="shared" si="15"/>
        <v>36646</v>
      </c>
      <c r="C55" s="29">
        <v>1685.8</v>
      </c>
      <c r="D55" s="33">
        <v>15928.24</v>
      </c>
      <c r="E55" s="33">
        <v>68814</v>
      </c>
      <c r="F55" s="27">
        <f t="shared" si="0"/>
        <v>3.2268060495007274</v>
      </c>
      <c r="G55" s="27">
        <f t="shared" si="16"/>
        <v>4.2021677908346717</v>
      </c>
      <c r="H55" s="27">
        <f t="shared" si="1"/>
        <v>4.8376768031223341</v>
      </c>
      <c r="I55" s="27">
        <f t="shared" si="25"/>
        <v>2.7781512503836434</v>
      </c>
      <c r="J55" s="27">
        <f t="shared" si="26"/>
        <v>2.9542425094393248</v>
      </c>
      <c r="K55" s="27">
        <f t="shared" si="27"/>
        <v>3.0791812460476247</v>
      </c>
      <c r="L55" s="27">
        <f t="shared" si="28"/>
        <v>3.1760912590556813</v>
      </c>
      <c r="M55" s="27">
        <f t="shared" si="4"/>
        <v>3.255272505103306</v>
      </c>
      <c r="N55" s="27">
        <f t="shared" si="29"/>
        <v>3.9542425094393248</v>
      </c>
      <c r="O55" s="27">
        <f t="shared" si="30"/>
        <v>4.0791812460476251</v>
      </c>
      <c r="P55" s="27">
        <f t="shared" si="31"/>
        <v>4.1760912590556813</v>
      </c>
      <c r="Q55" s="27">
        <f t="shared" si="17"/>
        <v>4.2552725051033065</v>
      </c>
      <c r="R55" s="27">
        <f t="shared" si="18"/>
        <v>4.7781512503836439</v>
      </c>
      <c r="S55" s="27">
        <f t="shared" si="32"/>
        <v>4.8750612633917001</v>
      </c>
      <c r="T55" s="27">
        <f t="shared" si="20"/>
        <v>4.9030899869919438</v>
      </c>
      <c r="U55" s="27">
        <f t="shared" si="21"/>
        <v>4.9542425094393252</v>
      </c>
      <c r="V55" s="27">
        <f t="shared" si="22"/>
        <v>5</v>
      </c>
      <c r="W55" s="27">
        <f t="shared" si="33"/>
        <v>5.0969100130080562</v>
      </c>
      <c r="X55" s="27">
        <f t="shared" si="34"/>
        <v>5.1760912590556813</v>
      </c>
    </row>
    <row r="56" spans="1:24" x14ac:dyDescent="0.2">
      <c r="A56" s="26">
        <f t="shared" si="15"/>
        <v>36677</v>
      </c>
      <c r="C56" s="29">
        <v>1704.1</v>
      </c>
      <c r="D56" s="33">
        <v>16281.77</v>
      </c>
      <c r="E56" s="33">
        <v>69619</v>
      </c>
      <c r="F56" s="27">
        <f t="shared" si="0"/>
        <v>3.2314950764482293</v>
      </c>
      <c r="G56" s="27">
        <f t="shared" si="16"/>
        <v>4.211701615507021</v>
      </c>
      <c r="H56" s="27">
        <f t="shared" si="1"/>
        <v>4.8427277808327718</v>
      </c>
      <c r="I56" s="27">
        <f t="shared" si="25"/>
        <v>2.7781512503836434</v>
      </c>
      <c r="J56" s="27">
        <f t="shared" si="26"/>
        <v>2.9542425094393248</v>
      </c>
      <c r="K56" s="27">
        <f t="shared" si="27"/>
        <v>3.0791812460476247</v>
      </c>
      <c r="L56" s="27">
        <f t="shared" si="28"/>
        <v>3.1760912590556813</v>
      </c>
      <c r="M56" s="27">
        <f t="shared" si="4"/>
        <v>3.255272505103306</v>
      </c>
      <c r="N56" s="27">
        <f t="shared" si="29"/>
        <v>3.9542425094393248</v>
      </c>
      <c r="O56" s="27">
        <f t="shared" si="30"/>
        <v>4.0791812460476251</v>
      </c>
      <c r="P56" s="27">
        <f t="shared" si="31"/>
        <v>4.1760912590556813</v>
      </c>
      <c r="Q56" s="27">
        <f t="shared" si="17"/>
        <v>4.2552725051033065</v>
      </c>
      <c r="R56" s="27">
        <f t="shared" si="18"/>
        <v>4.7781512503836439</v>
      </c>
      <c r="S56" s="27">
        <f t="shared" si="32"/>
        <v>4.8750612633917001</v>
      </c>
      <c r="T56" s="27">
        <f t="shared" si="20"/>
        <v>4.9030899869919438</v>
      </c>
      <c r="U56" s="27">
        <f t="shared" si="21"/>
        <v>4.9542425094393252</v>
      </c>
      <c r="V56" s="27">
        <f t="shared" si="22"/>
        <v>5</v>
      </c>
      <c r="W56" s="27">
        <f t="shared" si="33"/>
        <v>5.0969100130080562</v>
      </c>
      <c r="X56" s="27">
        <f t="shared" si="34"/>
        <v>5.1760912590556813</v>
      </c>
    </row>
    <row r="57" spans="1:24" x14ac:dyDescent="0.2">
      <c r="A57" s="26">
        <f>A56+25</f>
        <v>36702</v>
      </c>
      <c r="C57" s="29">
        <v>1691.49</v>
      </c>
      <c r="D57" s="33">
        <v>15949.76</v>
      </c>
      <c r="E57" s="33">
        <v>69180</v>
      </c>
      <c r="F57" s="27">
        <f t="shared" si="0"/>
        <v>3.2282694346054321</v>
      </c>
      <c r="G57" s="27">
        <f t="shared" si="16"/>
        <v>4.2027541525054355</v>
      </c>
      <c r="H57" s="27">
        <f t="shared" si="1"/>
        <v>4.8399805576783423</v>
      </c>
      <c r="I57" s="27">
        <f t="shared" si="25"/>
        <v>2.7781512503836434</v>
      </c>
      <c r="J57" s="27">
        <f t="shared" si="26"/>
        <v>2.9542425094393248</v>
      </c>
      <c r="K57" s="27">
        <f t="shared" si="27"/>
        <v>3.0791812460476247</v>
      </c>
      <c r="L57" s="27">
        <f t="shared" si="28"/>
        <v>3.1760912590556813</v>
      </c>
      <c r="M57" s="27">
        <f t="shared" si="4"/>
        <v>3.255272505103306</v>
      </c>
      <c r="N57" s="27">
        <f t="shared" si="29"/>
        <v>3.9542425094393248</v>
      </c>
      <c r="O57" s="27">
        <f t="shared" si="30"/>
        <v>4.0791812460476251</v>
      </c>
      <c r="P57" s="27">
        <f t="shared" si="31"/>
        <v>4.1760912590556813</v>
      </c>
      <c r="Q57" s="27">
        <f t="shared" si="17"/>
        <v>4.2552725051033065</v>
      </c>
      <c r="R57" s="27">
        <f t="shared" si="18"/>
        <v>4.7781512503836439</v>
      </c>
      <c r="S57" s="27">
        <f t="shared" si="32"/>
        <v>4.8750612633917001</v>
      </c>
      <c r="T57" s="27">
        <f t="shared" si="20"/>
        <v>4.9030899869919438</v>
      </c>
      <c r="U57" s="27">
        <f t="shared" si="21"/>
        <v>4.9542425094393252</v>
      </c>
      <c r="V57" s="27">
        <f t="shared" si="22"/>
        <v>5</v>
      </c>
      <c r="W57" s="27">
        <f t="shared" si="33"/>
        <v>5.0969100130080562</v>
      </c>
      <c r="X57" s="27">
        <f t="shared" si="34"/>
        <v>5.1760912590556813</v>
      </c>
    </row>
    <row r="58" spans="1:24" x14ac:dyDescent="0.2">
      <c r="A58" s="26">
        <f t="shared" ref="A58:A66" si="35">A57+31</f>
        <v>36733</v>
      </c>
      <c r="C58" s="29">
        <v>1771.89</v>
      </c>
      <c r="D58" s="33">
        <v>16215.23</v>
      </c>
      <c r="E58" s="33">
        <v>69541</v>
      </c>
      <c r="F58" s="27">
        <f t="shared" si="0"/>
        <v>3.2484367571244812</v>
      </c>
      <c r="G58" s="27">
        <f t="shared" si="16"/>
        <v>4.2099231131707198</v>
      </c>
      <c r="H58" s="27">
        <f t="shared" si="1"/>
        <v>4.8422409315494157</v>
      </c>
      <c r="I58" s="27">
        <f t="shared" si="25"/>
        <v>2.7781512503836434</v>
      </c>
      <c r="J58" s="27">
        <f t="shared" si="26"/>
        <v>2.9542425094393248</v>
      </c>
      <c r="K58" s="27">
        <f t="shared" si="27"/>
        <v>3.0791812460476247</v>
      </c>
      <c r="L58" s="27">
        <f t="shared" si="28"/>
        <v>3.1760912590556813</v>
      </c>
      <c r="M58" s="27">
        <f t="shared" si="4"/>
        <v>3.255272505103306</v>
      </c>
      <c r="N58" s="27">
        <f t="shared" si="29"/>
        <v>3.9542425094393248</v>
      </c>
      <c r="O58" s="27">
        <f t="shared" si="30"/>
        <v>4.0791812460476251</v>
      </c>
      <c r="P58" s="27">
        <f t="shared" si="31"/>
        <v>4.1760912590556813</v>
      </c>
      <c r="Q58" s="27">
        <f t="shared" si="17"/>
        <v>4.2552725051033065</v>
      </c>
      <c r="R58" s="27">
        <f t="shared" si="18"/>
        <v>4.7781512503836439</v>
      </c>
      <c r="S58" s="27">
        <f t="shared" si="32"/>
        <v>4.8750612633917001</v>
      </c>
      <c r="T58" s="27">
        <f t="shared" si="20"/>
        <v>4.9030899869919438</v>
      </c>
      <c r="U58" s="27">
        <f t="shared" si="21"/>
        <v>4.9542425094393252</v>
      </c>
      <c r="V58" s="27">
        <f t="shared" si="22"/>
        <v>5</v>
      </c>
      <c r="W58" s="27">
        <f t="shared" si="33"/>
        <v>5.0969100130080562</v>
      </c>
      <c r="X58" s="27">
        <f t="shared" si="34"/>
        <v>5.1760912590556813</v>
      </c>
    </row>
    <row r="59" spans="1:24" x14ac:dyDescent="0.2">
      <c r="A59" s="26">
        <f t="shared" si="35"/>
        <v>36764</v>
      </c>
      <c r="C59" s="29">
        <v>1875.81</v>
      </c>
      <c r="D59" s="33">
        <v>16497.21</v>
      </c>
      <c r="E59" s="33">
        <v>68998</v>
      </c>
      <c r="F59" s="27">
        <f t="shared" si="0"/>
        <v>3.2731888467667005</v>
      </c>
      <c r="G59" s="27">
        <f t="shared" si="16"/>
        <v>4.2174105027558317</v>
      </c>
      <c r="H59" s="27">
        <f t="shared" si="1"/>
        <v>4.8388365023089612</v>
      </c>
      <c r="I59" s="27">
        <f t="shared" si="25"/>
        <v>2.7781512503836434</v>
      </c>
      <c r="J59" s="27">
        <f t="shared" si="26"/>
        <v>2.9542425094393248</v>
      </c>
      <c r="K59" s="27">
        <f t="shared" si="27"/>
        <v>3.0791812460476247</v>
      </c>
      <c r="L59" s="27">
        <f t="shared" si="28"/>
        <v>3.1760912590556813</v>
      </c>
      <c r="M59" s="27">
        <f t="shared" si="4"/>
        <v>3.255272505103306</v>
      </c>
      <c r="N59" s="27">
        <f t="shared" si="29"/>
        <v>3.9542425094393248</v>
      </c>
      <c r="O59" s="27">
        <f t="shared" si="30"/>
        <v>4.0791812460476251</v>
      </c>
      <c r="P59" s="27">
        <f t="shared" si="31"/>
        <v>4.1760912590556813</v>
      </c>
      <c r="Q59" s="27">
        <f t="shared" si="17"/>
        <v>4.2552725051033065</v>
      </c>
      <c r="R59" s="27">
        <f t="shared" si="18"/>
        <v>4.7781512503836439</v>
      </c>
      <c r="S59" s="27">
        <f t="shared" si="32"/>
        <v>4.8750612633917001</v>
      </c>
      <c r="T59" s="27">
        <f t="shared" si="20"/>
        <v>4.9030899869919438</v>
      </c>
      <c r="U59" s="27">
        <f t="shared" si="21"/>
        <v>4.9542425094393252</v>
      </c>
      <c r="V59" s="27">
        <f t="shared" si="22"/>
        <v>5</v>
      </c>
      <c r="W59" s="27">
        <f t="shared" si="33"/>
        <v>5.0969100130080562</v>
      </c>
      <c r="X59" s="27">
        <f t="shared" si="34"/>
        <v>5.1760912590556813</v>
      </c>
    </row>
    <row r="60" spans="1:24" x14ac:dyDescent="0.2">
      <c r="A60" s="26">
        <f t="shared" si="35"/>
        <v>36795</v>
      </c>
      <c r="C60" s="29">
        <v>1744.01</v>
      </c>
      <c r="D60" s="33">
        <v>15639.74</v>
      </c>
      <c r="E60" s="33">
        <v>68705</v>
      </c>
      <c r="F60" s="27">
        <f t="shared" si="0"/>
        <v>3.241548970810062</v>
      </c>
      <c r="G60" s="27">
        <f t="shared" si="16"/>
        <v>4.1942295289345788</v>
      </c>
      <c r="H60" s="27">
        <f t="shared" si="1"/>
        <v>4.8369883439502814</v>
      </c>
      <c r="I60" s="27">
        <f t="shared" si="25"/>
        <v>2.7781512503836434</v>
      </c>
      <c r="J60" s="27">
        <f t="shared" si="26"/>
        <v>2.9542425094393248</v>
      </c>
      <c r="K60" s="27">
        <f t="shared" si="27"/>
        <v>3.0791812460476247</v>
      </c>
      <c r="L60" s="27">
        <f t="shared" si="28"/>
        <v>3.1760912590556813</v>
      </c>
      <c r="M60" s="27">
        <f t="shared" si="4"/>
        <v>3.255272505103306</v>
      </c>
      <c r="N60" s="27">
        <f t="shared" si="29"/>
        <v>3.9542425094393248</v>
      </c>
      <c r="O60" s="27">
        <f t="shared" si="30"/>
        <v>4.0791812460476251</v>
      </c>
      <c r="P60" s="27">
        <f t="shared" si="31"/>
        <v>4.1760912590556813</v>
      </c>
      <c r="Q60" s="27">
        <f t="shared" si="17"/>
        <v>4.2552725051033065</v>
      </c>
      <c r="R60" s="27">
        <f t="shared" si="18"/>
        <v>4.7781512503836439</v>
      </c>
      <c r="S60" s="27">
        <f t="shared" si="32"/>
        <v>4.8750612633917001</v>
      </c>
      <c r="T60" s="27">
        <f t="shared" si="20"/>
        <v>4.9030899869919438</v>
      </c>
      <c r="U60" s="27">
        <f t="shared" si="21"/>
        <v>4.9542425094393252</v>
      </c>
      <c r="V60" s="27">
        <f t="shared" si="22"/>
        <v>5</v>
      </c>
      <c r="W60" s="27">
        <f t="shared" si="33"/>
        <v>5.0969100130080562</v>
      </c>
      <c r="X60" s="27">
        <f t="shared" si="34"/>
        <v>5.1760912590556813</v>
      </c>
    </row>
    <row r="61" spans="1:24" x14ac:dyDescent="0.2">
      <c r="A61" s="26">
        <f t="shared" si="35"/>
        <v>36826</v>
      </c>
      <c r="C61" s="29">
        <v>1777.82</v>
      </c>
      <c r="D61" s="33">
        <v>16102.66</v>
      </c>
      <c r="E61" s="33">
        <v>69567</v>
      </c>
      <c r="F61" s="27">
        <f t="shared" si="0"/>
        <v>3.2498877875880625</v>
      </c>
      <c r="G61" s="27">
        <f t="shared" si="16"/>
        <v>4.206897623106439</v>
      </c>
      <c r="H61" s="27">
        <f t="shared" si="1"/>
        <v>4.8424032752918453</v>
      </c>
      <c r="I61" s="27">
        <f t="shared" si="25"/>
        <v>2.7781512503836434</v>
      </c>
      <c r="J61" s="27">
        <f t="shared" si="26"/>
        <v>2.9542425094393248</v>
      </c>
      <c r="K61" s="27">
        <f t="shared" si="27"/>
        <v>3.0791812460476247</v>
      </c>
      <c r="L61" s="27">
        <f t="shared" si="28"/>
        <v>3.1760912590556813</v>
      </c>
      <c r="M61" s="27">
        <f t="shared" si="4"/>
        <v>3.255272505103306</v>
      </c>
      <c r="N61" s="27">
        <f t="shared" si="29"/>
        <v>3.9542425094393248</v>
      </c>
      <c r="O61" s="27">
        <f t="shared" si="30"/>
        <v>4.0791812460476251</v>
      </c>
      <c r="P61" s="27">
        <f t="shared" si="31"/>
        <v>4.1760912590556813</v>
      </c>
      <c r="Q61" s="27">
        <f t="shared" si="17"/>
        <v>4.2552725051033065</v>
      </c>
      <c r="R61" s="27">
        <f t="shared" si="18"/>
        <v>4.7781512503836439</v>
      </c>
      <c r="S61" s="27">
        <f t="shared" si="32"/>
        <v>4.8750612633917001</v>
      </c>
      <c r="T61" s="27">
        <f t="shared" si="20"/>
        <v>4.9030899869919438</v>
      </c>
      <c r="U61" s="27">
        <f t="shared" si="21"/>
        <v>4.9542425094393252</v>
      </c>
      <c r="V61" s="27">
        <f t="shared" si="22"/>
        <v>5</v>
      </c>
      <c r="W61" s="27">
        <f t="shared" si="33"/>
        <v>5.0969100130080562</v>
      </c>
      <c r="X61" s="27">
        <f t="shared" si="34"/>
        <v>5.1760912590556813</v>
      </c>
    </row>
    <row r="62" spans="1:24" x14ac:dyDescent="0.2">
      <c r="A62" s="26">
        <f t="shared" si="35"/>
        <v>36857</v>
      </c>
      <c r="C62" s="29">
        <v>1754.07</v>
      </c>
      <c r="D62" s="33">
        <v>15969.78</v>
      </c>
      <c r="E62" s="33">
        <v>69172</v>
      </c>
      <c r="F62" s="27">
        <f t="shared" si="0"/>
        <v>3.2440469208470821</v>
      </c>
      <c r="G62" s="27">
        <f t="shared" si="16"/>
        <v>4.2032989333304602</v>
      </c>
      <c r="H62" s="27">
        <f t="shared" si="1"/>
        <v>4.8399303328047001</v>
      </c>
      <c r="I62" s="27">
        <f t="shared" si="25"/>
        <v>2.7781512503836434</v>
      </c>
      <c r="J62" s="27">
        <f t="shared" si="26"/>
        <v>2.9542425094393248</v>
      </c>
      <c r="K62" s="27">
        <f t="shared" si="27"/>
        <v>3.0791812460476247</v>
      </c>
      <c r="L62" s="27">
        <f t="shared" si="28"/>
        <v>3.1760912590556813</v>
      </c>
      <c r="M62" s="27">
        <f t="shared" si="4"/>
        <v>3.255272505103306</v>
      </c>
      <c r="N62" s="27">
        <f t="shared" si="29"/>
        <v>3.9542425094393248</v>
      </c>
      <c r="O62" s="27">
        <f t="shared" si="30"/>
        <v>4.0791812460476251</v>
      </c>
      <c r="P62" s="27">
        <f t="shared" si="31"/>
        <v>4.1760912590556813</v>
      </c>
      <c r="Q62" s="27">
        <f t="shared" si="17"/>
        <v>4.2552725051033065</v>
      </c>
      <c r="R62" s="27">
        <f t="shared" si="18"/>
        <v>4.7781512503836439</v>
      </c>
      <c r="S62" s="27">
        <f t="shared" si="32"/>
        <v>4.8750612633917001</v>
      </c>
      <c r="T62" s="27">
        <f t="shared" si="20"/>
        <v>4.9030899869919438</v>
      </c>
      <c r="U62" s="27">
        <f t="shared" si="21"/>
        <v>4.9542425094393252</v>
      </c>
      <c r="V62" s="27">
        <f t="shared" si="22"/>
        <v>5</v>
      </c>
      <c r="W62" s="27">
        <f t="shared" si="33"/>
        <v>5.0969100130080562</v>
      </c>
      <c r="X62" s="27">
        <f t="shared" si="34"/>
        <v>5.1760912590556813</v>
      </c>
    </row>
    <row r="63" spans="1:24" x14ac:dyDescent="0.2">
      <c r="A63" s="26">
        <f t="shared" si="35"/>
        <v>36888</v>
      </c>
      <c r="C63" s="29">
        <v>1765.39</v>
      </c>
      <c r="D63" s="33">
        <v>16077.98</v>
      </c>
      <c r="E63" s="33">
        <v>69256</v>
      </c>
      <c r="F63" s="27">
        <f t="shared" si="0"/>
        <v>3.2468406622099018</v>
      </c>
      <c r="G63" s="27">
        <f t="shared" si="16"/>
        <v>4.2062314840915045</v>
      </c>
      <c r="H63" s="27">
        <f t="shared" si="1"/>
        <v>4.840457404509233</v>
      </c>
      <c r="I63" s="27">
        <f t="shared" si="25"/>
        <v>2.7781512503836434</v>
      </c>
      <c r="J63" s="27">
        <f t="shared" si="26"/>
        <v>2.9542425094393248</v>
      </c>
      <c r="K63" s="27">
        <f t="shared" si="27"/>
        <v>3.0791812460476247</v>
      </c>
      <c r="L63" s="27">
        <f t="shared" si="28"/>
        <v>3.1760912590556813</v>
      </c>
      <c r="M63" s="27">
        <f t="shared" si="4"/>
        <v>3.255272505103306</v>
      </c>
      <c r="N63" s="27">
        <f t="shared" si="29"/>
        <v>3.9542425094393248</v>
      </c>
      <c r="O63" s="27">
        <f t="shared" si="30"/>
        <v>4.0791812460476251</v>
      </c>
      <c r="P63" s="27">
        <f t="shared" si="31"/>
        <v>4.1760912590556813</v>
      </c>
      <c r="Q63" s="27">
        <f t="shared" si="17"/>
        <v>4.2552725051033065</v>
      </c>
      <c r="R63" s="27">
        <f t="shared" si="18"/>
        <v>4.7781512503836439</v>
      </c>
      <c r="S63" s="27">
        <f t="shared" si="32"/>
        <v>4.8750612633917001</v>
      </c>
      <c r="T63" s="27">
        <f t="shared" si="20"/>
        <v>4.9030899869919438</v>
      </c>
      <c r="U63" s="27">
        <f t="shared" si="21"/>
        <v>4.9542425094393252</v>
      </c>
      <c r="V63" s="27">
        <f t="shared" si="22"/>
        <v>5</v>
      </c>
      <c r="W63" s="27">
        <f t="shared" si="33"/>
        <v>5.0969100130080562</v>
      </c>
      <c r="X63" s="27">
        <f t="shared" si="34"/>
        <v>5.1760912590556813</v>
      </c>
    </row>
    <row r="64" spans="1:24" x14ac:dyDescent="0.2">
      <c r="A64" s="26">
        <f t="shared" si="35"/>
        <v>36919</v>
      </c>
      <c r="B64" s="28" t="s">
        <v>61</v>
      </c>
      <c r="C64" s="32">
        <v>1759.3</v>
      </c>
      <c r="D64" s="32">
        <v>16616.919999999998</v>
      </c>
      <c r="E64" s="32">
        <v>69533</v>
      </c>
      <c r="F64" s="27">
        <f t="shared" si="0"/>
        <v>3.2453399026953242</v>
      </c>
      <c r="G64" s="27">
        <f t="shared" si="16"/>
        <v>4.2205505290170837</v>
      </c>
      <c r="H64" s="27">
        <f t="shared" si="1"/>
        <v>4.8421909674172401</v>
      </c>
      <c r="I64" s="27">
        <f t="shared" si="25"/>
        <v>2.7781512503836434</v>
      </c>
      <c r="J64" s="27">
        <f t="shared" si="26"/>
        <v>2.9542425094393248</v>
      </c>
      <c r="K64" s="27">
        <f t="shared" si="27"/>
        <v>3.0791812460476247</v>
      </c>
      <c r="L64" s="27">
        <f t="shared" si="28"/>
        <v>3.1760912590556813</v>
      </c>
      <c r="M64" s="27">
        <f t="shared" si="4"/>
        <v>3.255272505103306</v>
      </c>
      <c r="N64" s="27">
        <f t="shared" si="29"/>
        <v>3.9542425094393248</v>
      </c>
      <c r="O64" s="27">
        <f t="shared" si="30"/>
        <v>4.0791812460476251</v>
      </c>
      <c r="P64" s="27">
        <f t="shared" si="31"/>
        <v>4.1760912590556813</v>
      </c>
      <c r="Q64" s="27">
        <f t="shared" si="17"/>
        <v>4.2552725051033065</v>
      </c>
      <c r="R64" s="27">
        <f t="shared" si="18"/>
        <v>4.7781512503836439</v>
      </c>
      <c r="S64" s="27">
        <f t="shared" si="32"/>
        <v>4.8750612633917001</v>
      </c>
      <c r="T64" s="27">
        <f t="shared" si="20"/>
        <v>4.9030899869919438</v>
      </c>
      <c r="U64" s="27">
        <f t="shared" si="21"/>
        <v>4.9542425094393252</v>
      </c>
      <c r="V64" s="27">
        <f t="shared" si="22"/>
        <v>5</v>
      </c>
      <c r="W64" s="27">
        <f t="shared" si="33"/>
        <v>5.0969100130080562</v>
      </c>
      <c r="X64" s="27">
        <f t="shared" si="34"/>
        <v>5.1760912590556813</v>
      </c>
    </row>
    <row r="65" spans="1:24" x14ac:dyDescent="0.2">
      <c r="A65" s="26">
        <f t="shared" si="35"/>
        <v>36950</v>
      </c>
      <c r="C65" s="32">
        <v>1511.97</v>
      </c>
      <c r="D65" s="32">
        <v>15909.8</v>
      </c>
      <c r="E65" s="32">
        <v>69029</v>
      </c>
      <c r="F65" s="27">
        <f t="shared" si="0"/>
        <v>3.179543174125695</v>
      </c>
      <c r="G65" s="27">
        <f t="shared" si="16"/>
        <v>4.2016647202221735</v>
      </c>
      <c r="H65" s="27">
        <f t="shared" si="1"/>
        <v>4.8390315819551954</v>
      </c>
      <c r="I65" s="27">
        <f t="shared" si="25"/>
        <v>2.7781512503836434</v>
      </c>
      <c r="J65" s="27">
        <f t="shared" si="26"/>
        <v>2.9542425094393248</v>
      </c>
      <c r="K65" s="27">
        <f t="shared" si="27"/>
        <v>3.0791812460476247</v>
      </c>
      <c r="L65" s="27">
        <f t="shared" si="28"/>
        <v>3.1760912590556813</v>
      </c>
      <c r="M65" s="27">
        <f t="shared" si="4"/>
        <v>3.255272505103306</v>
      </c>
      <c r="N65" s="27">
        <f t="shared" si="29"/>
        <v>3.9542425094393248</v>
      </c>
      <c r="O65" s="27">
        <f t="shared" si="30"/>
        <v>4.0791812460476251</v>
      </c>
      <c r="P65" s="27">
        <f t="shared" si="31"/>
        <v>4.1760912590556813</v>
      </c>
      <c r="Q65" s="27">
        <f t="shared" si="17"/>
        <v>4.2552725051033065</v>
      </c>
      <c r="R65" s="27">
        <f t="shared" si="18"/>
        <v>4.7781512503836439</v>
      </c>
      <c r="S65" s="27">
        <f t="shared" si="32"/>
        <v>4.8750612633917001</v>
      </c>
      <c r="T65" s="27">
        <f t="shared" si="20"/>
        <v>4.9030899869919438</v>
      </c>
      <c r="U65" s="27">
        <f t="shared" si="21"/>
        <v>4.9542425094393252</v>
      </c>
      <c r="V65" s="27">
        <f t="shared" si="22"/>
        <v>5</v>
      </c>
      <c r="W65" s="27">
        <f t="shared" si="33"/>
        <v>5.0969100130080562</v>
      </c>
      <c r="X65" s="27">
        <f t="shared" si="34"/>
        <v>5.1760912590556813</v>
      </c>
    </row>
    <row r="66" spans="1:24" x14ac:dyDescent="0.2">
      <c r="A66" s="26">
        <f t="shared" si="35"/>
        <v>36981</v>
      </c>
      <c r="C66" s="32">
        <v>1670.43</v>
      </c>
      <c r="D66" s="32">
        <v>15808.54</v>
      </c>
      <c r="E66" s="32">
        <v>68782</v>
      </c>
      <c r="F66" s="27">
        <f t="shared" si="0"/>
        <v>3.2228282810811848</v>
      </c>
      <c r="G66" s="27">
        <f t="shared" si="16"/>
        <v>4.1988917624545055</v>
      </c>
      <c r="H66" s="27">
        <f t="shared" si="1"/>
        <v>4.8374747998130596</v>
      </c>
      <c r="I66" s="27">
        <f t="shared" si="25"/>
        <v>2.7781512503836434</v>
      </c>
      <c r="J66" s="27">
        <f t="shared" si="26"/>
        <v>2.9542425094393248</v>
      </c>
      <c r="K66" s="27">
        <f t="shared" si="27"/>
        <v>3.0791812460476247</v>
      </c>
      <c r="L66" s="27">
        <f t="shared" si="28"/>
        <v>3.1760912590556813</v>
      </c>
      <c r="M66" s="27">
        <f t="shared" si="4"/>
        <v>3.255272505103306</v>
      </c>
      <c r="N66" s="27">
        <f t="shared" si="29"/>
        <v>3.9542425094393248</v>
      </c>
      <c r="O66" s="27">
        <f t="shared" si="30"/>
        <v>4.0791812460476251</v>
      </c>
      <c r="P66" s="27">
        <f t="shared" si="31"/>
        <v>4.1760912590556813</v>
      </c>
      <c r="Q66" s="27">
        <f t="shared" si="17"/>
        <v>4.2552725051033065</v>
      </c>
      <c r="R66" s="27">
        <f t="shared" si="18"/>
        <v>4.7781512503836439</v>
      </c>
      <c r="S66" s="27">
        <f t="shared" si="32"/>
        <v>4.8750612633917001</v>
      </c>
      <c r="T66" s="27">
        <f t="shared" si="20"/>
        <v>4.9030899869919438</v>
      </c>
      <c r="U66" s="27">
        <f t="shared" si="21"/>
        <v>4.9542425094393252</v>
      </c>
      <c r="V66" s="27">
        <f t="shared" si="22"/>
        <v>5</v>
      </c>
      <c r="W66" s="27">
        <f t="shared" si="33"/>
        <v>5.0969100130080562</v>
      </c>
      <c r="X66" s="27">
        <f t="shared" si="34"/>
        <v>5.1760912590556813</v>
      </c>
    </row>
    <row r="67" spans="1:24" x14ac:dyDescent="0.2">
      <c r="A67" s="26">
        <f>A66+28</f>
        <v>37009</v>
      </c>
      <c r="C67" s="32">
        <v>1729.82</v>
      </c>
      <c r="D67" s="32">
        <v>15844.69</v>
      </c>
      <c r="E67" s="32">
        <v>68954</v>
      </c>
      <c r="F67" s="27">
        <f t="shared" si="0"/>
        <v>3.2380009140687789</v>
      </c>
      <c r="G67" s="27">
        <f t="shared" si="16"/>
        <v>4.1998837466751731</v>
      </c>
      <c r="H67" s="27">
        <f t="shared" si="1"/>
        <v>4.8385594645298537</v>
      </c>
      <c r="I67" s="27">
        <f t="shared" si="25"/>
        <v>2.7781512503836434</v>
      </c>
      <c r="J67" s="27">
        <f t="shared" si="26"/>
        <v>2.9542425094393248</v>
      </c>
      <c r="K67" s="27">
        <f t="shared" si="27"/>
        <v>3.0791812460476247</v>
      </c>
      <c r="L67" s="27">
        <f t="shared" si="28"/>
        <v>3.1760912590556813</v>
      </c>
      <c r="M67" s="27">
        <f t="shared" si="4"/>
        <v>3.255272505103306</v>
      </c>
      <c r="N67" s="27">
        <f t="shared" si="29"/>
        <v>3.9542425094393248</v>
      </c>
      <c r="O67" s="27">
        <f t="shared" si="30"/>
        <v>4.0791812460476251</v>
      </c>
      <c r="P67" s="27">
        <f t="shared" si="31"/>
        <v>4.1760912590556813</v>
      </c>
      <c r="Q67" s="27">
        <f t="shared" si="17"/>
        <v>4.2552725051033065</v>
      </c>
      <c r="R67" s="27">
        <f t="shared" si="18"/>
        <v>4.7781512503836439</v>
      </c>
      <c r="S67" s="27">
        <f t="shared" si="32"/>
        <v>4.8750612633917001</v>
      </c>
      <c r="T67" s="27">
        <f t="shared" si="20"/>
        <v>4.9030899869919438</v>
      </c>
      <c r="U67" s="27">
        <f t="shared" si="21"/>
        <v>4.9542425094393252</v>
      </c>
      <c r="V67" s="27">
        <f t="shared" si="22"/>
        <v>5</v>
      </c>
      <c r="W67" s="27">
        <f t="shared" si="33"/>
        <v>5.0969100130080562</v>
      </c>
      <c r="X67" s="27">
        <f t="shared" si="34"/>
        <v>5.1760912590556813</v>
      </c>
    </row>
    <row r="68" spans="1:24" x14ac:dyDescent="0.2">
      <c r="A68" s="26">
        <f>A67+31</f>
        <v>37040</v>
      </c>
      <c r="C68" s="32">
        <v>1671.61</v>
      </c>
      <c r="D68" s="32">
        <v>15547.99</v>
      </c>
      <c r="E68" s="32">
        <v>68425</v>
      </c>
      <c r="F68" s="27">
        <f t="shared" ref="F68:F131" si="36">LOG10(C68)</f>
        <v>3.2231349605404018</v>
      </c>
      <c r="G68" s="27">
        <f t="shared" si="16"/>
        <v>4.191674252634157</v>
      </c>
      <c r="H68" s="27">
        <f t="shared" ref="H68:H131" si="37">LOG10(E68)</f>
        <v>4.8352148060821616</v>
      </c>
      <c r="I68" s="27">
        <f t="shared" si="25"/>
        <v>2.7781512503836434</v>
      </c>
      <c r="J68" s="27">
        <f t="shared" si="26"/>
        <v>2.9542425094393248</v>
      </c>
      <c r="K68" s="27">
        <f t="shared" si="27"/>
        <v>3.0791812460476247</v>
      </c>
      <c r="L68" s="27">
        <f t="shared" si="28"/>
        <v>3.1760912590556813</v>
      </c>
      <c r="M68" s="27">
        <f t="shared" ref="M68:M131" si="38">LOG10(1800)</f>
        <v>3.255272505103306</v>
      </c>
      <c r="N68" s="27">
        <f t="shared" si="29"/>
        <v>3.9542425094393248</v>
      </c>
      <c r="O68" s="27">
        <f t="shared" si="30"/>
        <v>4.0791812460476251</v>
      </c>
      <c r="P68" s="27">
        <f t="shared" si="31"/>
        <v>4.1760912590556813</v>
      </c>
      <c r="Q68" s="27">
        <f t="shared" si="17"/>
        <v>4.2552725051033065</v>
      </c>
      <c r="R68" s="27">
        <f t="shared" si="18"/>
        <v>4.7781512503836439</v>
      </c>
      <c r="S68" s="27">
        <f t="shared" si="32"/>
        <v>4.8750612633917001</v>
      </c>
      <c r="T68" s="27">
        <f t="shared" si="20"/>
        <v>4.9030899869919438</v>
      </c>
      <c r="U68" s="27">
        <f t="shared" si="21"/>
        <v>4.9542425094393252</v>
      </c>
      <c r="V68" s="27">
        <f t="shared" si="22"/>
        <v>5</v>
      </c>
      <c r="W68" s="27">
        <f t="shared" si="33"/>
        <v>5.0969100130080562</v>
      </c>
      <c r="X68" s="27">
        <f t="shared" si="34"/>
        <v>5.1760912590556813</v>
      </c>
    </row>
    <row r="69" spans="1:24" x14ac:dyDescent="0.2">
      <c r="A69" s="26">
        <f>A68+31</f>
        <v>37071</v>
      </c>
      <c r="C69" s="32">
        <v>1696.84</v>
      </c>
      <c r="D69" s="32">
        <v>15752.29</v>
      </c>
      <c r="E69" s="32">
        <v>68947</v>
      </c>
      <c r="F69" s="27">
        <f t="shared" si="36"/>
        <v>3.2296408933529892</v>
      </c>
      <c r="G69" s="27">
        <f t="shared" si="16"/>
        <v>4.1973436985744765</v>
      </c>
      <c r="H69" s="27">
        <f t="shared" si="37"/>
        <v>4.838515374039198</v>
      </c>
      <c r="I69" s="27">
        <f t="shared" si="25"/>
        <v>2.7781512503836434</v>
      </c>
      <c r="J69" s="27">
        <f t="shared" si="26"/>
        <v>2.9542425094393248</v>
      </c>
      <c r="K69" s="27">
        <f t="shared" si="27"/>
        <v>3.0791812460476247</v>
      </c>
      <c r="L69" s="27">
        <f t="shared" si="28"/>
        <v>3.1760912590556813</v>
      </c>
      <c r="M69" s="27">
        <f t="shared" si="38"/>
        <v>3.255272505103306</v>
      </c>
      <c r="N69" s="27">
        <f t="shared" si="29"/>
        <v>3.9542425094393248</v>
      </c>
      <c r="O69" s="27">
        <f t="shared" si="30"/>
        <v>4.0791812460476251</v>
      </c>
      <c r="P69" s="27">
        <f t="shared" si="31"/>
        <v>4.1760912590556813</v>
      </c>
      <c r="Q69" s="27">
        <f t="shared" si="17"/>
        <v>4.2552725051033065</v>
      </c>
      <c r="R69" s="27">
        <f t="shared" si="18"/>
        <v>4.7781512503836439</v>
      </c>
      <c r="S69" s="27">
        <f t="shared" si="32"/>
        <v>4.8750612633917001</v>
      </c>
      <c r="T69" s="27">
        <f t="shared" si="20"/>
        <v>4.9030899869919438</v>
      </c>
      <c r="U69" s="27">
        <f t="shared" si="21"/>
        <v>4.9542425094393252</v>
      </c>
      <c r="V69" s="27">
        <f t="shared" si="22"/>
        <v>5</v>
      </c>
      <c r="W69" s="27">
        <f t="shared" si="33"/>
        <v>5.0969100130080562</v>
      </c>
      <c r="X69" s="27">
        <f t="shared" si="34"/>
        <v>5.1760912590556813</v>
      </c>
    </row>
    <row r="70" spans="1:24" x14ac:dyDescent="0.2">
      <c r="A70" s="26">
        <f>A69+31</f>
        <v>37102</v>
      </c>
      <c r="C70" s="32">
        <v>1659.9</v>
      </c>
      <c r="D70" s="32">
        <v>15509.79</v>
      </c>
      <c r="E70" s="32">
        <v>68837</v>
      </c>
      <c r="F70" s="27">
        <f t="shared" si="36"/>
        <v>3.2200819249338148</v>
      </c>
      <c r="G70" s="27">
        <f t="shared" si="16"/>
        <v>4.1906059175777166</v>
      </c>
      <c r="H70" s="27">
        <f t="shared" si="37"/>
        <v>4.8378219349873657</v>
      </c>
      <c r="I70" s="27">
        <f t="shared" si="25"/>
        <v>2.7781512503836434</v>
      </c>
      <c r="J70" s="27">
        <f t="shared" si="26"/>
        <v>2.9542425094393248</v>
      </c>
      <c r="K70" s="27">
        <f t="shared" si="27"/>
        <v>3.0791812460476247</v>
      </c>
      <c r="L70" s="27">
        <f t="shared" si="28"/>
        <v>3.1760912590556813</v>
      </c>
      <c r="M70" s="27">
        <f t="shared" si="38"/>
        <v>3.255272505103306</v>
      </c>
      <c r="N70" s="27">
        <f t="shared" si="29"/>
        <v>3.9542425094393248</v>
      </c>
      <c r="O70" s="27">
        <f t="shared" si="30"/>
        <v>4.0791812460476251</v>
      </c>
      <c r="P70" s="27">
        <f t="shared" si="31"/>
        <v>4.1760912590556813</v>
      </c>
      <c r="Q70" s="27">
        <f t="shared" si="17"/>
        <v>4.2552725051033065</v>
      </c>
      <c r="R70" s="27">
        <f t="shared" si="18"/>
        <v>4.7781512503836439</v>
      </c>
      <c r="S70" s="27">
        <f t="shared" si="32"/>
        <v>4.8750612633917001</v>
      </c>
      <c r="T70" s="27">
        <f t="shared" si="20"/>
        <v>4.9030899869919438</v>
      </c>
      <c r="U70" s="27">
        <f t="shared" si="21"/>
        <v>4.9542425094393252</v>
      </c>
      <c r="V70" s="27">
        <f t="shared" si="22"/>
        <v>5</v>
      </c>
      <c r="W70" s="27">
        <f t="shared" si="33"/>
        <v>5.0969100130080562</v>
      </c>
      <c r="X70" s="27">
        <f t="shared" si="34"/>
        <v>5.1760912590556813</v>
      </c>
    </row>
    <row r="71" spans="1:24" x14ac:dyDescent="0.2">
      <c r="A71" s="26">
        <f>A70+31</f>
        <v>37133</v>
      </c>
      <c r="C71" s="32">
        <v>1605.36</v>
      </c>
      <c r="D71" s="32">
        <v>15795.56</v>
      </c>
      <c r="E71" s="32">
        <v>68786</v>
      </c>
      <c r="F71" s="27">
        <f t="shared" si="36"/>
        <v>3.2055724376642392</v>
      </c>
      <c r="G71" s="27">
        <f t="shared" si="16"/>
        <v>4.1985350275566882</v>
      </c>
      <c r="H71" s="27">
        <f t="shared" si="37"/>
        <v>4.8375000553656315</v>
      </c>
      <c r="I71" s="27">
        <f t="shared" si="25"/>
        <v>2.7781512503836434</v>
      </c>
      <c r="J71" s="27">
        <f t="shared" si="26"/>
        <v>2.9542425094393248</v>
      </c>
      <c r="K71" s="27">
        <f t="shared" si="27"/>
        <v>3.0791812460476247</v>
      </c>
      <c r="L71" s="27">
        <f t="shared" si="28"/>
        <v>3.1760912590556813</v>
      </c>
      <c r="M71" s="27">
        <f t="shared" si="38"/>
        <v>3.255272505103306</v>
      </c>
      <c r="N71" s="27">
        <f t="shared" si="29"/>
        <v>3.9542425094393248</v>
      </c>
      <c r="O71" s="27">
        <f t="shared" si="30"/>
        <v>4.0791812460476251</v>
      </c>
      <c r="P71" s="27">
        <f t="shared" si="31"/>
        <v>4.1760912590556813</v>
      </c>
      <c r="Q71" s="27">
        <f t="shared" si="17"/>
        <v>4.2552725051033065</v>
      </c>
      <c r="R71" s="27">
        <f t="shared" si="18"/>
        <v>4.7781512503836439</v>
      </c>
      <c r="S71" s="27">
        <f t="shared" si="32"/>
        <v>4.8750612633917001</v>
      </c>
      <c r="T71" s="27">
        <f t="shared" si="20"/>
        <v>4.9030899869919438</v>
      </c>
      <c r="U71" s="27">
        <f t="shared" si="21"/>
        <v>4.9542425094393252</v>
      </c>
      <c r="V71" s="27">
        <f t="shared" si="22"/>
        <v>5</v>
      </c>
      <c r="W71" s="27">
        <f t="shared" si="33"/>
        <v>5.0969100130080562</v>
      </c>
      <c r="X71" s="27">
        <f t="shared" si="34"/>
        <v>5.1760912590556813</v>
      </c>
    </row>
    <row r="72" spans="1:24" x14ac:dyDescent="0.2">
      <c r="A72" s="26">
        <f>A71+31</f>
        <v>37164</v>
      </c>
      <c r="C72" s="32">
        <v>1594.05</v>
      </c>
      <c r="D72" s="32">
        <v>15627.23</v>
      </c>
      <c r="E72" s="32">
        <v>69150</v>
      </c>
      <c r="F72" s="27">
        <f t="shared" si="36"/>
        <v>3.2025019396344554</v>
      </c>
      <c r="G72" s="27">
        <f t="shared" si="16"/>
        <v>4.1938820041019191</v>
      </c>
      <c r="H72" s="27">
        <f t="shared" si="37"/>
        <v>4.8397921844453293</v>
      </c>
      <c r="I72" s="27">
        <f t="shared" si="25"/>
        <v>2.7781512503836434</v>
      </c>
      <c r="J72" s="27">
        <f t="shared" si="26"/>
        <v>2.9542425094393248</v>
      </c>
      <c r="K72" s="27">
        <f t="shared" si="27"/>
        <v>3.0791812460476247</v>
      </c>
      <c r="L72" s="27">
        <f t="shared" si="28"/>
        <v>3.1760912590556813</v>
      </c>
      <c r="M72" s="27">
        <f t="shared" si="38"/>
        <v>3.255272505103306</v>
      </c>
      <c r="N72" s="27">
        <f t="shared" si="29"/>
        <v>3.9542425094393248</v>
      </c>
      <c r="O72" s="27">
        <f t="shared" si="30"/>
        <v>4.0791812460476251</v>
      </c>
      <c r="P72" s="27">
        <f t="shared" si="31"/>
        <v>4.1760912590556813</v>
      </c>
      <c r="Q72" s="27">
        <f t="shared" ref="Q72:Q103" si="39">LOG10(18000)</f>
        <v>4.2552725051033065</v>
      </c>
      <c r="R72" s="27">
        <f t="shared" ref="R72:R103" si="40">LOG10(60000)</f>
        <v>4.7781512503836439</v>
      </c>
      <c r="S72" s="27">
        <f t="shared" si="32"/>
        <v>4.8750612633917001</v>
      </c>
      <c r="T72" s="27">
        <f t="shared" ref="T72:T103" si="41">LOG10(80000)</f>
        <v>4.9030899869919438</v>
      </c>
      <c r="U72" s="27">
        <f t="shared" ref="U72:U103" si="42">LOG10(90000)</f>
        <v>4.9542425094393252</v>
      </c>
      <c r="V72" s="27">
        <f t="shared" ref="V72:V103" si="43">LOG10(100000)</f>
        <v>5</v>
      </c>
      <c r="W72" s="27">
        <f t="shared" si="33"/>
        <v>5.0969100130080562</v>
      </c>
      <c r="X72" s="27">
        <f t="shared" si="34"/>
        <v>5.1760912590556813</v>
      </c>
    </row>
    <row r="73" spans="1:24" x14ac:dyDescent="0.2">
      <c r="A73" s="26">
        <f>A72+25</f>
        <v>37189</v>
      </c>
      <c r="C73" s="32">
        <v>1552.48</v>
      </c>
      <c r="D73" s="32">
        <v>15384.94</v>
      </c>
      <c r="E73" s="32">
        <v>68678</v>
      </c>
      <c r="F73" s="27">
        <f t="shared" si="36"/>
        <v>3.191026014036646</v>
      </c>
      <c r="G73" s="27">
        <f t="shared" si="16"/>
        <v>4.187095806874038</v>
      </c>
      <c r="H73" s="27">
        <f t="shared" si="37"/>
        <v>4.8368176394065996</v>
      </c>
      <c r="I73" s="27">
        <f t="shared" si="25"/>
        <v>2.7781512503836434</v>
      </c>
      <c r="J73" s="27">
        <f t="shared" si="26"/>
        <v>2.9542425094393248</v>
      </c>
      <c r="K73" s="27">
        <f t="shared" si="27"/>
        <v>3.0791812460476247</v>
      </c>
      <c r="L73" s="27">
        <f t="shared" si="28"/>
        <v>3.1760912590556813</v>
      </c>
      <c r="M73" s="27">
        <f t="shared" si="38"/>
        <v>3.255272505103306</v>
      </c>
      <c r="N73" s="27">
        <f t="shared" si="29"/>
        <v>3.9542425094393248</v>
      </c>
      <c r="O73" s="27">
        <f t="shared" si="30"/>
        <v>4.0791812460476251</v>
      </c>
      <c r="P73" s="27">
        <f t="shared" si="31"/>
        <v>4.1760912590556813</v>
      </c>
      <c r="Q73" s="27">
        <f t="shared" si="39"/>
        <v>4.2552725051033065</v>
      </c>
      <c r="R73" s="27">
        <f t="shared" si="40"/>
        <v>4.7781512503836439</v>
      </c>
      <c r="S73" s="27">
        <f t="shared" si="32"/>
        <v>4.8750612633917001</v>
      </c>
      <c r="T73" s="27">
        <f t="shared" si="41"/>
        <v>4.9030899869919438</v>
      </c>
      <c r="U73" s="27">
        <f t="shared" si="42"/>
        <v>4.9542425094393252</v>
      </c>
      <c r="V73" s="27">
        <f t="shared" si="43"/>
        <v>5</v>
      </c>
      <c r="W73" s="27">
        <f t="shared" si="33"/>
        <v>5.0969100130080562</v>
      </c>
      <c r="X73" s="27">
        <f t="shared" si="34"/>
        <v>5.1760912590556813</v>
      </c>
    </row>
    <row r="74" spans="1:24" x14ac:dyDescent="0.2">
      <c r="A74" s="26">
        <f>A73+31</f>
        <v>37220</v>
      </c>
      <c r="C74" s="32">
        <v>1553.39</v>
      </c>
      <c r="D74" s="32">
        <v>15244.04</v>
      </c>
      <c r="E74" s="32">
        <v>68657</v>
      </c>
      <c r="F74" s="27">
        <f t="shared" si="36"/>
        <v>3.1912805050422843</v>
      </c>
      <c r="G74" s="27">
        <f t="shared" si="16"/>
        <v>4.1831000796800613</v>
      </c>
      <c r="H74" s="27">
        <f t="shared" si="37"/>
        <v>4.8366848228020771</v>
      </c>
      <c r="I74" s="27">
        <f t="shared" si="25"/>
        <v>2.7781512503836434</v>
      </c>
      <c r="J74" s="27">
        <f t="shared" si="26"/>
        <v>2.9542425094393248</v>
      </c>
      <c r="K74" s="27">
        <f t="shared" si="27"/>
        <v>3.0791812460476247</v>
      </c>
      <c r="L74" s="27">
        <f t="shared" si="28"/>
        <v>3.1760912590556813</v>
      </c>
      <c r="M74" s="27">
        <f t="shared" si="38"/>
        <v>3.255272505103306</v>
      </c>
      <c r="N74" s="27">
        <f t="shared" si="29"/>
        <v>3.9542425094393248</v>
      </c>
      <c r="O74" s="27">
        <f t="shared" si="30"/>
        <v>4.0791812460476251</v>
      </c>
      <c r="P74" s="27">
        <f t="shared" si="31"/>
        <v>4.1760912590556813</v>
      </c>
      <c r="Q74" s="27">
        <f t="shared" si="39"/>
        <v>4.2552725051033065</v>
      </c>
      <c r="R74" s="27">
        <f t="shared" si="40"/>
        <v>4.7781512503836439</v>
      </c>
      <c r="S74" s="27">
        <f t="shared" si="32"/>
        <v>4.8750612633917001</v>
      </c>
      <c r="T74" s="27">
        <f t="shared" si="41"/>
        <v>4.9030899869919438</v>
      </c>
      <c r="U74" s="27">
        <f t="shared" si="42"/>
        <v>4.9542425094393252</v>
      </c>
      <c r="V74" s="27">
        <f t="shared" si="43"/>
        <v>5</v>
      </c>
      <c r="W74" s="27">
        <f t="shared" si="33"/>
        <v>5.0969100130080562</v>
      </c>
      <c r="X74" s="27">
        <f t="shared" si="34"/>
        <v>5.1760912590556813</v>
      </c>
    </row>
    <row r="75" spans="1:24" x14ac:dyDescent="0.2">
      <c r="A75" s="26">
        <f>A74+31</f>
        <v>37251</v>
      </c>
      <c r="C75" s="32">
        <v>1397.57</v>
      </c>
      <c r="D75" s="32">
        <v>14625.35</v>
      </c>
      <c r="E75" s="32">
        <v>66691</v>
      </c>
      <c r="F75" s="27">
        <f t="shared" si="36"/>
        <v>3.1453735695834224</v>
      </c>
      <c r="G75" s="27">
        <f t="shared" si="16"/>
        <v>4.1651062680020718</v>
      </c>
      <c r="H75" s="27">
        <f t="shared" si="37"/>
        <v>4.8240672295078095</v>
      </c>
      <c r="I75" s="27">
        <f t="shared" si="25"/>
        <v>2.7781512503836434</v>
      </c>
      <c r="J75" s="27">
        <f t="shared" si="26"/>
        <v>2.9542425094393248</v>
      </c>
      <c r="K75" s="27">
        <f t="shared" si="27"/>
        <v>3.0791812460476247</v>
      </c>
      <c r="L75" s="27">
        <f t="shared" si="28"/>
        <v>3.1760912590556813</v>
      </c>
      <c r="M75" s="27">
        <f t="shared" si="38"/>
        <v>3.255272505103306</v>
      </c>
      <c r="N75" s="27">
        <f t="shared" si="29"/>
        <v>3.9542425094393248</v>
      </c>
      <c r="O75" s="27">
        <f t="shared" si="30"/>
        <v>4.0791812460476251</v>
      </c>
      <c r="P75" s="27">
        <f t="shared" si="31"/>
        <v>4.1760912590556813</v>
      </c>
      <c r="Q75" s="27">
        <f t="shared" si="39"/>
        <v>4.2552725051033065</v>
      </c>
      <c r="R75" s="27">
        <f t="shared" si="40"/>
        <v>4.7781512503836439</v>
      </c>
      <c r="S75" s="27">
        <f t="shared" si="32"/>
        <v>4.8750612633917001</v>
      </c>
      <c r="T75" s="27">
        <f t="shared" si="41"/>
        <v>4.9030899869919438</v>
      </c>
      <c r="U75" s="27">
        <f t="shared" si="42"/>
        <v>4.9542425094393252</v>
      </c>
      <c r="V75" s="27">
        <f t="shared" si="43"/>
        <v>5</v>
      </c>
      <c r="W75" s="27">
        <f t="shared" si="33"/>
        <v>5.0969100130080562</v>
      </c>
      <c r="X75" s="27">
        <f t="shared" si="34"/>
        <v>5.1760912590556813</v>
      </c>
    </row>
    <row r="76" spans="1:24" x14ac:dyDescent="0.2">
      <c r="A76" s="26">
        <f>A75+31</f>
        <v>37282</v>
      </c>
      <c r="B76" s="28" t="s">
        <v>60</v>
      </c>
      <c r="C76" s="32">
        <v>1486.54</v>
      </c>
      <c r="D76" s="32">
        <v>14923.1</v>
      </c>
      <c r="E76" s="32">
        <v>69881</v>
      </c>
      <c r="F76" s="27">
        <f t="shared" si="36"/>
        <v>3.1721765997471811</v>
      </c>
      <c r="G76" s="27">
        <f t="shared" si="16"/>
        <v>4.1738590492122754</v>
      </c>
      <c r="H76" s="27">
        <f t="shared" si="37"/>
        <v>4.844359111127357</v>
      </c>
      <c r="I76" s="27">
        <f t="shared" si="25"/>
        <v>2.7781512503836434</v>
      </c>
      <c r="J76" s="27">
        <f t="shared" si="26"/>
        <v>2.9542425094393248</v>
      </c>
      <c r="K76" s="27">
        <f t="shared" si="27"/>
        <v>3.0791812460476247</v>
      </c>
      <c r="L76" s="27">
        <f t="shared" si="28"/>
        <v>3.1760912590556813</v>
      </c>
      <c r="M76" s="27">
        <f t="shared" si="38"/>
        <v>3.255272505103306</v>
      </c>
      <c r="N76" s="27">
        <f t="shared" si="29"/>
        <v>3.9542425094393248</v>
      </c>
      <c r="O76" s="27">
        <f t="shared" si="30"/>
        <v>4.0791812460476251</v>
      </c>
      <c r="P76" s="27">
        <f t="shared" si="31"/>
        <v>4.1760912590556813</v>
      </c>
      <c r="Q76" s="27">
        <f t="shared" si="39"/>
        <v>4.2552725051033065</v>
      </c>
      <c r="R76" s="27">
        <f t="shared" si="40"/>
        <v>4.7781512503836439</v>
      </c>
      <c r="S76" s="27">
        <f t="shared" si="32"/>
        <v>4.8750612633917001</v>
      </c>
      <c r="T76" s="27">
        <f t="shared" si="41"/>
        <v>4.9030899869919438</v>
      </c>
      <c r="U76" s="27">
        <f t="shared" si="42"/>
        <v>4.9542425094393252</v>
      </c>
      <c r="V76" s="27">
        <f t="shared" si="43"/>
        <v>5</v>
      </c>
      <c r="W76" s="27">
        <f t="shared" si="33"/>
        <v>5.0969100130080562</v>
      </c>
      <c r="X76" s="27">
        <f t="shared" si="34"/>
        <v>5.1760912590556813</v>
      </c>
    </row>
    <row r="77" spans="1:24" x14ac:dyDescent="0.2">
      <c r="A77" s="26">
        <f t="shared" ref="A77:A83" si="44">+A76+31</f>
        <v>37313</v>
      </c>
      <c r="C77" s="32">
        <v>1659.68</v>
      </c>
      <c r="D77" s="32">
        <v>15376.75</v>
      </c>
      <c r="E77" s="32">
        <v>70867</v>
      </c>
      <c r="F77" s="27">
        <f t="shared" si="36"/>
        <v>3.220024360551478</v>
      </c>
      <c r="G77" s="27">
        <f t="shared" si="16"/>
        <v>4.1868645535267195</v>
      </c>
      <c r="H77" s="27">
        <f t="shared" si="37"/>
        <v>4.8504440482402424</v>
      </c>
      <c r="I77" s="27">
        <f t="shared" si="25"/>
        <v>2.7781512503836434</v>
      </c>
      <c r="J77" s="27">
        <f t="shared" si="26"/>
        <v>2.9542425094393248</v>
      </c>
      <c r="K77" s="27">
        <f t="shared" si="27"/>
        <v>3.0791812460476247</v>
      </c>
      <c r="L77" s="27">
        <f t="shared" si="28"/>
        <v>3.1760912590556813</v>
      </c>
      <c r="M77" s="27">
        <f t="shared" si="38"/>
        <v>3.255272505103306</v>
      </c>
      <c r="N77" s="27">
        <f t="shared" si="29"/>
        <v>3.9542425094393248</v>
      </c>
      <c r="O77" s="27">
        <f t="shared" si="30"/>
        <v>4.0791812460476251</v>
      </c>
      <c r="P77" s="27">
        <f t="shared" si="31"/>
        <v>4.1760912590556813</v>
      </c>
      <c r="Q77" s="27">
        <f t="shared" si="39"/>
        <v>4.2552725051033065</v>
      </c>
      <c r="R77" s="27">
        <f t="shared" si="40"/>
        <v>4.7781512503836439</v>
      </c>
      <c r="S77" s="27">
        <f t="shared" si="32"/>
        <v>4.8750612633917001</v>
      </c>
      <c r="T77" s="27">
        <f t="shared" si="41"/>
        <v>4.9030899869919438</v>
      </c>
      <c r="U77" s="27">
        <f t="shared" si="42"/>
        <v>4.9542425094393252</v>
      </c>
      <c r="V77" s="27">
        <f t="shared" si="43"/>
        <v>5</v>
      </c>
      <c r="W77" s="27">
        <f t="shared" si="33"/>
        <v>5.0969100130080562</v>
      </c>
      <c r="X77" s="27">
        <f t="shared" si="34"/>
        <v>5.1760912590556813</v>
      </c>
    </row>
    <row r="78" spans="1:24" x14ac:dyDescent="0.2">
      <c r="A78" s="26">
        <f t="shared" si="44"/>
        <v>37344</v>
      </c>
      <c r="C78" s="32">
        <v>1655.08</v>
      </c>
      <c r="D78" s="32">
        <v>15855.3</v>
      </c>
      <c r="E78" s="32">
        <v>71262</v>
      </c>
      <c r="F78" s="27">
        <f t="shared" si="36"/>
        <v>3.2188189906911067</v>
      </c>
      <c r="G78" s="27">
        <f t="shared" si="16"/>
        <v>4.2001744637779268</v>
      </c>
      <c r="H78" s="27">
        <f t="shared" si="37"/>
        <v>4.8528580068555103</v>
      </c>
      <c r="I78" s="27">
        <f t="shared" si="25"/>
        <v>2.7781512503836434</v>
      </c>
      <c r="J78" s="27">
        <f t="shared" si="26"/>
        <v>2.9542425094393248</v>
      </c>
      <c r="K78" s="27">
        <f t="shared" si="27"/>
        <v>3.0791812460476247</v>
      </c>
      <c r="L78" s="27">
        <f t="shared" si="28"/>
        <v>3.1760912590556813</v>
      </c>
      <c r="M78" s="27">
        <f t="shared" si="38"/>
        <v>3.255272505103306</v>
      </c>
      <c r="N78" s="27">
        <f t="shared" si="29"/>
        <v>3.9542425094393248</v>
      </c>
      <c r="O78" s="27">
        <f t="shared" si="30"/>
        <v>4.0791812460476251</v>
      </c>
      <c r="P78" s="27">
        <f t="shared" si="31"/>
        <v>4.1760912590556813</v>
      </c>
      <c r="Q78" s="27">
        <f t="shared" si="39"/>
        <v>4.2552725051033065</v>
      </c>
      <c r="R78" s="27">
        <f t="shared" si="40"/>
        <v>4.7781512503836439</v>
      </c>
      <c r="S78" s="27">
        <f t="shared" si="32"/>
        <v>4.8750612633917001</v>
      </c>
      <c r="T78" s="27">
        <f t="shared" si="41"/>
        <v>4.9030899869919438</v>
      </c>
      <c r="U78" s="27">
        <f t="shared" si="42"/>
        <v>4.9542425094393252</v>
      </c>
      <c r="V78" s="27">
        <f t="shared" si="43"/>
        <v>5</v>
      </c>
      <c r="W78" s="27">
        <f t="shared" si="33"/>
        <v>5.0969100130080562</v>
      </c>
      <c r="X78" s="27">
        <f t="shared" si="34"/>
        <v>5.1760912590556813</v>
      </c>
    </row>
    <row r="79" spans="1:24" x14ac:dyDescent="0.2">
      <c r="A79" s="26">
        <f t="shared" si="44"/>
        <v>37375</v>
      </c>
      <c r="C79" s="32">
        <v>1635.09</v>
      </c>
      <c r="D79" s="32">
        <v>15413.89</v>
      </c>
      <c r="E79" s="32">
        <v>71822</v>
      </c>
      <c r="F79" s="27">
        <f t="shared" si="36"/>
        <v>3.2135416624566324</v>
      </c>
      <c r="G79" s="27">
        <f t="shared" si="16"/>
        <v>4.1879122553530213</v>
      </c>
      <c r="H79" s="27">
        <f t="shared" si="37"/>
        <v>4.8562574945921995</v>
      </c>
      <c r="I79" s="27">
        <f t="shared" si="25"/>
        <v>2.7781512503836434</v>
      </c>
      <c r="J79" s="27">
        <f t="shared" si="26"/>
        <v>2.9542425094393248</v>
      </c>
      <c r="K79" s="27">
        <f t="shared" si="27"/>
        <v>3.0791812460476247</v>
      </c>
      <c r="L79" s="27">
        <f t="shared" si="28"/>
        <v>3.1760912590556813</v>
      </c>
      <c r="M79" s="27">
        <f t="shared" si="38"/>
        <v>3.255272505103306</v>
      </c>
      <c r="N79" s="27">
        <f t="shared" si="29"/>
        <v>3.9542425094393248</v>
      </c>
      <c r="O79" s="27">
        <f t="shared" si="30"/>
        <v>4.0791812460476251</v>
      </c>
      <c r="P79" s="27">
        <f t="shared" si="31"/>
        <v>4.1760912590556813</v>
      </c>
      <c r="Q79" s="27">
        <f t="shared" si="39"/>
        <v>4.2552725051033065</v>
      </c>
      <c r="R79" s="27">
        <f t="shared" si="40"/>
        <v>4.7781512503836439</v>
      </c>
      <c r="S79" s="27">
        <f t="shared" si="32"/>
        <v>4.8750612633917001</v>
      </c>
      <c r="T79" s="27">
        <f t="shared" si="41"/>
        <v>4.9030899869919438</v>
      </c>
      <c r="U79" s="27">
        <f t="shared" si="42"/>
        <v>4.9542425094393252</v>
      </c>
      <c r="V79" s="27">
        <f t="shared" si="43"/>
        <v>5</v>
      </c>
      <c r="W79" s="27">
        <f t="shared" si="33"/>
        <v>5.0969100130080562</v>
      </c>
      <c r="X79" s="27">
        <f t="shared" si="34"/>
        <v>5.1760912590556813</v>
      </c>
    </row>
    <row r="80" spans="1:24" x14ac:dyDescent="0.2">
      <c r="A80" s="26">
        <f t="shared" si="44"/>
        <v>37406</v>
      </c>
      <c r="C80" s="32">
        <v>1674.25</v>
      </c>
      <c r="D80" s="32">
        <v>15313.44</v>
      </c>
      <c r="E80" s="32">
        <v>73059</v>
      </c>
      <c r="F80" s="27">
        <f t="shared" si="36"/>
        <v>3.223820307608217</v>
      </c>
      <c r="G80" s="27">
        <f t="shared" si="16"/>
        <v>4.1850727612536289</v>
      </c>
      <c r="H80" s="27">
        <f t="shared" si="37"/>
        <v>4.8636737234815079</v>
      </c>
      <c r="I80" s="27">
        <f t="shared" si="25"/>
        <v>2.7781512503836434</v>
      </c>
      <c r="J80" s="27">
        <f t="shared" si="26"/>
        <v>2.9542425094393248</v>
      </c>
      <c r="K80" s="27">
        <f t="shared" si="27"/>
        <v>3.0791812460476247</v>
      </c>
      <c r="L80" s="27">
        <f t="shared" si="28"/>
        <v>3.1760912590556813</v>
      </c>
      <c r="M80" s="27">
        <f t="shared" si="38"/>
        <v>3.255272505103306</v>
      </c>
      <c r="N80" s="27">
        <f t="shared" si="29"/>
        <v>3.9542425094393248</v>
      </c>
      <c r="O80" s="27">
        <f t="shared" si="30"/>
        <v>4.0791812460476251</v>
      </c>
      <c r="P80" s="27">
        <f t="shared" si="31"/>
        <v>4.1760912590556813</v>
      </c>
      <c r="Q80" s="27">
        <f t="shared" si="39"/>
        <v>4.2552725051033065</v>
      </c>
      <c r="R80" s="27">
        <f t="shared" si="40"/>
        <v>4.7781512503836439</v>
      </c>
      <c r="S80" s="27">
        <f t="shared" si="32"/>
        <v>4.8750612633917001</v>
      </c>
      <c r="T80" s="27">
        <f t="shared" si="41"/>
        <v>4.9030899869919438</v>
      </c>
      <c r="U80" s="27">
        <f t="shared" si="42"/>
        <v>4.9542425094393252</v>
      </c>
      <c r="V80" s="27">
        <f t="shared" si="43"/>
        <v>5</v>
      </c>
      <c r="W80" s="27">
        <f t="shared" si="33"/>
        <v>5.0969100130080562</v>
      </c>
      <c r="X80" s="27">
        <f t="shared" si="34"/>
        <v>5.1760912590556813</v>
      </c>
    </row>
    <row r="81" spans="1:24" x14ac:dyDescent="0.2">
      <c r="A81" s="26">
        <f t="shared" si="44"/>
        <v>37437</v>
      </c>
      <c r="C81" s="32">
        <v>1674.14</v>
      </c>
      <c r="D81" s="32">
        <v>15810.99</v>
      </c>
      <c r="E81" s="32">
        <v>73658</v>
      </c>
      <c r="F81" s="27">
        <f t="shared" si="36"/>
        <v>3.2237917730629424</v>
      </c>
      <c r="G81" s="27">
        <f t="shared" si="16"/>
        <v>4.1989590639914223</v>
      </c>
      <c r="H81" s="27">
        <f t="shared" si="37"/>
        <v>4.8672199224912553</v>
      </c>
      <c r="I81" s="27">
        <f t="shared" si="25"/>
        <v>2.7781512503836434</v>
      </c>
      <c r="J81" s="27">
        <f t="shared" si="26"/>
        <v>2.9542425094393248</v>
      </c>
      <c r="K81" s="27">
        <f t="shared" si="27"/>
        <v>3.0791812460476247</v>
      </c>
      <c r="L81" s="27">
        <f t="shared" si="28"/>
        <v>3.1760912590556813</v>
      </c>
      <c r="M81" s="27">
        <f t="shared" si="38"/>
        <v>3.255272505103306</v>
      </c>
      <c r="N81" s="27">
        <f t="shared" si="29"/>
        <v>3.9542425094393248</v>
      </c>
      <c r="O81" s="27">
        <f t="shared" si="30"/>
        <v>4.0791812460476251</v>
      </c>
      <c r="P81" s="27">
        <f t="shared" si="31"/>
        <v>4.1760912590556813</v>
      </c>
      <c r="Q81" s="27">
        <f t="shared" si="39"/>
        <v>4.2552725051033065</v>
      </c>
      <c r="R81" s="27">
        <f t="shared" si="40"/>
        <v>4.7781512503836439</v>
      </c>
      <c r="S81" s="27">
        <f t="shared" si="32"/>
        <v>4.8750612633917001</v>
      </c>
      <c r="T81" s="27">
        <f t="shared" si="41"/>
        <v>4.9030899869919438</v>
      </c>
      <c r="U81" s="27">
        <f t="shared" si="42"/>
        <v>4.9542425094393252</v>
      </c>
      <c r="V81" s="27">
        <f t="shared" si="43"/>
        <v>5</v>
      </c>
      <c r="W81" s="27">
        <f t="shared" si="33"/>
        <v>5.0969100130080562</v>
      </c>
      <c r="X81" s="27">
        <f t="shared" si="34"/>
        <v>5.1760912590556813</v>
      </c>
    </row>
    <row r="82" spans="1:24" x14ac:dyDescent="0.2">
      <c r="A82" s="26">
        <f t="shared" si="44"/>
        <v>37468</v>
      </c>
      <c r="C82" s="32">
        <v>1714.66</v>
      </c>
      <c r="D82" s="32">
        <v>15865.38</v>
      </c>
      <c r="E82" s="32">
        <v>74250</v>
      </c>
      <c r="F82" s="27">
        <f t="shared" si="36"/>
        <v>3.2341780166454681</v>
      </c>
      <c r="G82" s="27">
        <f t="shared" si="16"/>
        <v>4.2004504785748944</v>
      </c>
      <c r="H82" s="27">
        <f t="shared" si="37"/>
        <v>4.8706964579892498</v>
      </c>
      <c r="I82" s="27">
        <f t="shared" si="25"/>
        <v>2.7781512503836434</v>
      </c>
      <c r="J82" s="27">
        <f t="shared" si="26"/>
        <v>2.9542425094393248</v>
      </c>
      <c r="K82" s="27">
        <f t="shared" si="27"/>
        <v>3.0791812460476247</v>
      </c>
      <c r="L82" s="27">
        <f t="shared" si="28"/>
        <v>3.1760912590556813</v>
      </c>
      <c r="M82" s="27">
        <f t="shared" si="38"/>
        <v>3.255272505103306</v>
      </c>
      <c r="N82" s="27">
        <f t="shared" si="29"/>
        <v>3.9542425094393248</v>
      </c>
      <c r="O82" s="27">
        <f t="shared" si="30"/>
        <v>4.0791812460476251</v>
      </c>
      <c r="P82" s="27">
        <f t="shared" si="31"/>
        <v>4.1760912590556813</v>
      </c>
      <c r="Q82" s="27">
        <f t="shared" si="39"/>
        <v>4.2552725051033065</v>
      </c>
      <c r="R82" s="27">
        <f t="shared" si="40"/>
        <v>4.7781512503836439</v>
      </c>
      <c r="S82" s="27">
        <f t="shared" si="32"/>
        <v>4.8750612633917001</v>
      </c>
      <c r="T82" s="27">
        <f t="shared" si="41"/>
        <v>4.9030899869919438</v>
      </c>
      <c r="U82" s="27">
        <f t="shared" si="42"/>
        <v>4.9542425094393252</v>
      </c>
      <c r="V82" s="27">
        <f t="shared" si="43"/>
        <v>5</v>
      </c>
      <c r="W82" s="27">
        <f t="shared" si="33"/>
        <v>5.0969100130080562</v>
      </c>
      <c r="X82" s="27">
        <f t="shared" si="34"/>
        <v>5.1760912590556813</v>
      </c>
    </row>
    <row r="83" spans="1:24" x14ac:dyDescent="0.2">
      <c r="A83" s="26">
        <f t="shared" si="44"/>
        <v>37499</v>
      </c>
      <c r="C83" s="32">
        <v>1791.89</v>
      </c>
      <c r="D83" s="32">
        <v>15981.6</v>
      </c>
      <c r="E83" s="32">
        <v>75288</v>
      </c>
      <c r="F83" s="27">
        <f t="shared" si="36"/>
        <v>3.2533113458064089</v>
      </c>
      <c r="G83" s="27">
        <f t="shared" si="16"/>
        <v>4.2036202566041503</v>
      </c>
      <c r="H83" s="27">
        <f t="shared" si="37"/>
        <v>4.876725760409351</v>
      </c>
      <c r="I83" s="27">
        <f t="shared" si="25"/>
        <v>2.7781512503836434</v>
      </c>
      <c r="J83" s="27">
        <f t="shared" si="26"/>
        <v>2.9542425094393248</v>
      </c>
      <c r="K83" s="27">
        <f t="shared" si="27"/>
        <v>3.0791812460476247</v>
      </c>
      <c r="L83" s="27">
        <f t="shared" si="28"/>
        <v>3.1760912590556813</v>
      </c>
      <c r="M83" s="27">
        <f t="shared" si="38"/>
        <v>3.255272505103306</v>
      </c>
      <c r="N83" s="27">
        <f t="shared" si="29"/>
        <v>3.9542425094393248</v>
      </c>
      <c r="O83" s="27">
        <f t="shared" si="30"/>
        <v>4.0791812460476251</v>
      </c>
      <c r="P83" s="27">
        <f t="shared" si="31"/>
        <v>4.1760912590556813</v>
      </c>
      <c r="Q83" s="27">
        <f t="shared" si="39"/>
        <v>4.2552725051033065</v>
      </c>
      <c r="R83" s="27">
        <f t="shared" si="40"/>
        <v>4.7781512503836439</v>
      </c>
      <c r="S83" s="27">
        <f t="shared" si="32"/>
        <v>4.8750612633917001</v>
      </c>
      <c r="T83" s="27">
        <f t="shared" si="41"/>
        <v>4.9030899869919438</v>
      </c>
      <c r="U83" s="27">
        <f t="shared" si="42"/>
        <v>4.9542425094393252</v>
      </c>
      <c r="V83" s="27">
        <f t="shared" si="43"/>
        <v>5</v>
      </c>
      <c r="W83" s="27">
        <f t="shared" si="33"/>
        <v>5.0969100130080562</v>
      </c>
      <c r="X83" s="27">
        <f t="shared" si="34"/>
        <v>5.1760912590556813</v>
      </c>
    </row>
    <row r="84" spans="1:24" x14ac:dyDescent="0.2">
      <c r="A84" s="26">
        <v>37500</v>
      </c>
      <c r="C84" s="32">
        <v>1768.64</v>
      </c>
      <c r="D84" s="32">
        <v>16152.42</v>
      </c>
      <c r="E84" s="32">
        <v>75715</v>
      </c>
      <c r="F84" s="27">
        <f t="shared" si="36"/>
        <v>3.2476394429016811</v>
      </c>
      <c r="G84" s="27">
        <f t="shared" si="16"/>
        <v>4.208237598735912</v>
      </c>
      <c r="H84" s="27">
        <f t="shared" si="37"/>
        <v>4.8791819266849599</v>
      </c>
      <c r="I84" s="27">
        <f t="shared" ref="I84:I115" si="45">LOG10(600)</f>
        <v>2.7781512503836434</v>
      </c>
      <c r="J84" s="27">
        <f t="shared" ref="J84:J115" si="46">LOG10(900)</f>
        <v>2.9542425094393248</v>
      </c>
      <c r="K84" s="27">
        <f t="shared" ref="K84:K115" si="47">LOG10(1200)</f>
        <v>3.0791812460476247</v>
      </c>
      <c r="L84" s="27">
        <f t="shared" ref="L84:L115" si="48">LOG10(1500)</f>
        <v>3.1760912590556813</v>
      </c>
      <c r="M84" s="27">
        <f t="shared" si="38"/>
        <v>3.255272505103306</v>
      </c>
      <c r="N84" s="27">
        <f t="shared" ref="N84:N115" si="49">LOG10(9000)</f>
        <v>3.9542425094393248</v>
      </c>
      <c r="O84" s="27">
        <f t="shared" ref="O84:O115" si="50">LOG10(12000)</f>
        <v>4.0791812460476251</v>
      </c>
      <c r="P84" s="27">
        <f t="shared" ref="P84:P115" si="51">LOG10(15000)</f>
        <v>4.1760912590556813</v>
      </c>
      <c r="Q84" s="27">
        <f t="shared" si="39"/>
        <v>4.2552725051033065</v>
      </c>
      <c r="R84" s="27">
        <f t="shared" si="40"/>
        <v>4.7781512503836439</v>
      </c>
      <c r="S84" s="27">
        <f t="shared" ref="S84:S115" si="52">LOG10(75000)</f>
        <v>4.8750612633917001</v>
      </c>
      <c r="T84" s="27">
        <f t="shared" si="41"/>
        <v>4.9030899869919438</v>
      </c>
      <c r="U84" s="27">
        <f t="shared" si="42"/>
        <v>4.9542425094393252</v>
      </c>
      <c r="V84" s="27">
        <f t="shared" si="43"/>
        <v>5</v>
      </c>
      <c r="W84" s="27">
        <f t="shared" ref="W84:W115" si="53">LOG10(125000)</f>
        <v>5.0969100130080562</v>
      </c>
      <c r="X84" s="27">
        <f t="shared" ref="X84:X115" si="54">LOG10(150000)</f>
        <v>5.1760912590556813</v>
      </c>
    </row>
    <row r="85" spans="1:24" x14ac:dyDescent="0.2">
      <c r="A85" s="26">
        <v>37530</v>
      </c>
      <c r="C85" s="32">
        <v>1717.66</v>
      </c>
      <c r="D85" s="32">
        <v>15859.26</v>
      </c>
      <c r="E85" s="32">
        <v>75926</v>
      </c>
      <c r="F85" s="27">
        <f t="shared" si="36"/>
        <v>3.2349372021395313</v>
      </c>
      <c r="G85" s="27">
        <f t="shared" si="16"/>
        <v>4.2002829190840876</v>
      </c>
      <c r="H85" s="27">
        <f t="shared" si="37"/>
        <v>4.8803905205984934</v>
      </c>
      <c r="I85" s="27">
        <f t="shared" si="45"/>
        <v>2.7781512503836434</v>
      </c>
      <c r="J85" s="27">
        <f t="shared" si="46"/>
        <v>2.9542425094393248</v>
      </c>
      <c r="K85" s="27">
        <f t="shared" si="47"/>
        <v>3.0791812460476247</v>
      </c>
      <c r="L85" s="27">
        <f t="shared" si="48"/>
        <v>3.1760912590556813</v>
      </c>
      <c r="M85" s="27">
        <f t="shared" si="38"/>
        <v>3.255272505103306</v>
      </c>
      <c r="N85" s="27">
        <f t="shared" si="49"/>
        <v>3.9542425094393248</v>
      </c>
      <c r="O85" s="27">
        <f t="shared" si="50"/>
        <v>4.0791812460476251</v>
      </c>
      <c r="P85" s="27">
        <f t="shared" si="51"/>
        <v>4.1760912590556813</v>
      </c>
      <c r="Q85" s="27">
        <f t="shared" si="39"/>
        <v>4.2552725051033065</v>
      </c>
      <c r="R85" s="27">
        <f t="shared" si="40"/>
        <v>4.7781512503836439</v>
      </c>
      <c r="S85" s="27">
        <f t="shared" si="52"/>
        <v>4.8750612633917001</v>
      </c>
      <c r="T85" s="27">
        <f t="shared" si="41"/>
        <v>4.9030899869919438</v>
      </c>
      <c r="U85" s="27">
        <f t="shared" si="42"/>
        <v>4.9542425094393252</v>
      </c>
      <c r="V85" s="27">
        <f t="shared" si="43"/>
        <v>5</v>
      </c>
      <c r="W85" s="27">
        <f t="shared" si="53"/>
        <v>5.0969100130080562</v>
      </c>
      <c r="X85" s="27">
        <f t="shared" si="54"/>
        <v>5.1760912590556813</v>
      </c>
    </row>
    <row r="86" spans="1:24" x14ac:dyDescent="0.2">
      <c r="A86" s="26">
        <v>37561</v>
      </c>
      <c r="C86" s="32">
        <v>1763.52</v>
      </c>
      <c r="D86" s="32">
        <v>15774.84</v>
      </c>
      <c r="E86" s="32">
        <v>76507</v>
      </c>
      <c r="F86" s="27">
        <f t="shared" si="36"/>
        <v>3.2463803893453766</v>
      </c>
      <c r="G86" s="27">
        <f t="shared" si="16"/>
        <v>4.1979649630052691</v>
      </c>
      <c r="H86" s="27">
        <f t="shared" si="37"/>
        <v>4.8837011726999444</v>
      </c>
      <c r="I86" s="27">
        <f t="shared" si="45"/>
        <v>2.7781512503836434</v>
      </c>
      <c r="J86" s="27">
        <f t="shared" si="46"/>
        <v>2.9542425094393248</v>
      </c>
      <c r="K86" s="27">
        <f t="shared" si="47"/>
        <v>3.0791812460476247</v>
      </c>
      <c r="L86" s="27">
        <f t="shared" si="48"/>
        <v>3.1760912590556813</v>
      </c>
      <c r="M86" s="27">
        <f t="shared" si="38"/>
        <v>3.255272505103306</v>
      </c>
      <c r="N86" s="27">
        <f t="shared" si="49"/>
        <v>3.9542425094393248</v>
      </c>
      <c r="O86" s="27">
        <f t="shared" si="50"/>
        <v>4.0791812460476251</v>
      </c>
      <c r="P86" s="27">
        <f t="shared" si="51"/>
        <v>4.1760912590556813</v>
      </c>
      <c r="Q86" s="27">
        <f t="shared" si="39"/>
        <v>4.2552725051033065</v>
      </c>
      <c r="R86" s="27">
        <f t="shared" si="40"/>
        <v>4.7781512503836439</v>
      </c>
      <c r="S86" s="27">
        <f t="shared" si="52"/>
        <v>4.8750612633917001</v>
      </c>
      <c r="T86" s="27">
        <f t="shared" si="41"/>
        <v>4.9030899869919438</v>
      </c>
      <c r="U86" s="27">
        <f t="shared" si="42"/>
        <v>4.9542425094393252</v>
      </c>
      <c r="V86" s="27">
        <f t="shared" si="43"/>
        <v>5</v>
      </c>
      <c r="W86" s="27">
        <f t="shared" si="53"/>
        <v>5.0969100130080562</v>
      </c>
      <c r="X86" s="27">
        <f t="shared" si="54"/>
        <v>5.1760912590556813</v>
      </c>
    </row>
    <row r="87" spans="1:24" x14ac:dyDescent="0.2">
      <c r="A87" s="26">
        <v>37591</v>
      </c>
      <c r="C87" s="32">
        <v>1727.8</v>
      </c>
      <c r="D87" s="32">
        <v>15841.22</v>
      </c>
      <c r="E87" s="32">
        <v>76682</v>
      </c>
      <c r="F87" s="27">
        <f t="shared" si="36"/>
        <v>3.2374934696687281</v>
      </c>
      <c r="G87" s="27">
        <f t="shared" si="16"/>
        <v>4.1997886254141319</v>
      </c>
      <c r="H87" s="27">
        <f t="shared" si="37"/>
        <v>4.8846934315095796</v>
      </c>
      <c r="I87" s="27">
        <f t="shared" si="45"/>
        <v>2.7781512503836434</v>
      </c>
      <c r="J87" s="27">
        <f t="shared" si="46"/>
        <v>2.9542425094393248</v>
      </c>
      <c r="K87" s="27">
        <f t="shared" si="47"/>
        <v>3.0791812460476247</v>
      </c>
      <c r="L87" s="27">
        <f t="shared" si="48"/>
        <v>3.1760912590556813</v>
      </c>
      <c r="M87" s="27">
        <f t="shared" si="38"/>
        <v>3.255272505103306</v>
      </c>
      <c r="N87" s="27">
        <f t="shared" si="49"/>
        <v>3.9542425094393248</v>
      </c>
      <c r="O87" s="27">
        <f t="shared" si="50"/>
        <v>4.0791812460476251</v>
      </c>
      <c r="P87" s="27">
        <f t="shared" si="51"/>
        <v>4.1760912590556813</v>
      </c>
      <c r="Q87" s="27">
        <f t="shared" si="39"/>
        <v>4.2552725051033065</v>
      </c>
      <c r="R87" s="27">
        <f t="shared" si="40"/>
        <v>4.7781512503836439</v>
      </c>
      <c r="S87" s="27">
        <f t="shared" si="52"/>
        <v>4.8750612633917001</v>
      </c>
      <c r="T87" s="27">
        <f t="shared" si="41"/>
        <v>4.9030899869919438</v>
      </c>
      <c r="U87" s="27">
        <f t="shared" si="42"/>
        <v>4.9542425094393252</v>
      </c>
      <c r="V87" s="27">
        <f t="shared" si="43"/>
        <v>5</v>
      </c>
      <c r="W87" s="27">
        <f t="shared" si="53"/>
        <v>5.0969100130080562</v>
      </c>
      <c r="X87" s="27">
        <f t="shared" si="54"/>
        <v>5.1760912590556813</v>
      </c>
    </row>
    <row r="88" spans="1:24" x14ac:dyDescent="0.2">
      <c r="A88" s="26">
        <v>37622</v>
      </c>
      <c r="B88" s="28" t="s">
        <v>59</v>
      </c>
      <c r="C88" s="32">
        <v>1628.5</v>
      </c>
      <c r="D88" s="32">
        <v>15762.63</v>
      </c>
      <c r="E88" s="32">
        <v>76111</v>
      </c>
      <c r="F88" s="27">
        <f t="shared" si="36"/>
        <v>3.211787762900892</v>
      </c>
      <c r="G88" s="27">
        <f t="shared" si="16"/>
        <v>4.1976286813765276</v>
      </c>
      <c r="H88" s="27">
        <f t="shared" si="37"/>
        <v>4.8814474280460951</v>
      </c>
      <c r="I88" s="27">
        <f t="shared" si="45"/>
        <v>2.7781512503836434</v>
      </c>
      <c r="J88" s="27">
        <f t="shared" si="46"/>
        <v>2.9542425094393248</v>
      </c>
      <c r="K88" s="27">
        <f t="shared" si="47"/>
        <v>3.0791812460476247</v>
      </c>
      <c r="L88" s="27">
        <f t="shared" si="48"/>
        <v>3.1760912590556813</v>
      </c>
      <c r="M88" s="27">
        <f t="shared" si="38"/>
        <v>3.255272505103306</v>
      </c>
      <c r="N88" s="27">
        <f t="shared" si="49"/>
        <v>3.9542425094393248</v>
      </c>
      <c r="O88" s="27">
        <f t="shared" si="50"/>
        <v>4.0791812460476251</v>
      </c>
      <c r="P88" s="27">
        <f t="shared" si="51"/>
        <v>4.1760912590556813</v>
      </c>
      <c r="Q88" s="27">
        <f t="shared" si="39"/>
        <v>4.2552725051033065</v>
      </c>
      <c r="R88" s="27">
        <f t="shared" si="40"/>
        <v>4.7781512503836439</v>
      </c>
      <c r="S88" s="27">
        <f t="shared" si="52"/>
        <v>4.8750612633917001</v>
      </c>
      <c r="T88" s="27">
        <f t="shared" si="41"/>
        <v>4.9030899869919438</v>
      </c>
      <c r="U88" s="27">
        <f t="shared" si="42"/>
        <v>4.9542425094393252</v>
      </c>
      <c r="V88" s="27">
        <f t="shared" si="43"/>
        <v>5</v>
      </c>
      <c r="W88" s="27">
        <f t="shared" si="53"/>
        <v>5.0969100130080562</v>
      </c>
      <c r="X88" s="27">
        <f t="shared" si="54"/>
        <v>5.1760912590556813</v>
      </c>
    </row>
    <row r="89" spans="1:24" x14ac:dyDescent="0.2">
      <c r="A89" s="26">
        <v>37653</v>
      </c>
      <c r="C89" s="32">
        <v>1652.75</v>
      </c>
      <c r="D89" s="32">
        <v>15708.42</v>
      </c>
      <c r="E89" s="32">
        <v>75975</v>
      </c>
      <c r="F89" s="27">
        <f t="shared" si="36"/>
        <v>3.218207165833002</v>
      </c>
      <c r="G89" s="27">
        <f t="shared" si="16"/>
        <v>4.196132504595063</v>
      </c>
      <c r="H89" s="27">
        <f t="shared" si="37"/>
        <v>4.8806707087519801</v>
      </c>
      <c r="I89" s="27">
        <f t="shared" si="45"/>
        <v>2.7781512503836434</v>
      </c>
      <c r="J89" s="27">
        <f t="shared" si="46"/>
        <v>2.9542425094393248</v>
      </c>
      <c r="K89" s="27">
        <f t="shared" si="47"/>
        <v>3.0791812460476247</v>
      </c>
      <c r="L89" s="27">
        <f t="shared" si="48"/>
        <v>3.1760912590556813</v>
      </c>
      <c r="M89" s="27">
        <f t="shared" si="38"/>
        <v>3.255272505103306</v>
      </c>
      <c r="N89" s="27">
        <f t="shared" si="49"/>
        <v>3.9542425094393248</v>
      </c>
      <c r="O89" s="27">
        <f t="shared" si="50"/>
        <v>4.0791812460476251</v>
      </c>
      <c r="P89" s="27">
        <f t="shared" si="51"/>
        <v>4.1760912590556813</v>
      </c>
      <c r="Q89" s="27">
        <f t="shared" si="39"/>
        <v>4.2552725051033065</v>
      </c>
      <c r="R89" s="27">
        <f t="shared" si="40"/>
        <v>4.7781512503836439</v>
      </c>
      <c r="S89" s="27">
        <f t="shared" si="52"/>
        <v>4.8750612633917001</v>
      </c>
      <c r="T89" s="27">
        <f t="shared" si="41"/>
        <v>4.9030899869919438</v>
      </c>
      <c r="U89" s="27">
        <f t="shared" si="42"/>
        <v>4.9542425094393252</v>
      </c>
      <c r="V89" s="27">
        <f t="shared" si="43"/>
        <v>5</v>
      </c>
      <c r="W89" s="27">
        <f t="shared" si="53"/>
        <v>5.0969100130080562</v>
      </c>
      <c r="X89" s="27">
        <f t="shared" si="54"/>
        <v>5.1760912590556813</v>
      </c>
    </row>
    <row r="90" spans="1:24" x14ac:dyDescent="0.2">
      <c r="A90" s="26">
        <v>37681</v>
      </c>
      <c r="C90" s="32">
        <v>1741.89</v>
      </c>
      <c r="D90" s="32">
        <v>16259.66</v>
      </c>
      <c r="E90" s="32">
        <v>77555</v>
      </c>
      <c r="F90" s="27">
        <f t="shared" si="36"/>
        <v>3.2410207259291726</v>
      </c>
      <c r="G90" s="27">
        <f t="shared" si="16"/>
        <v>4.2111114599746751</v>
      </c>
      <c r="H90" s="27">
        <f t="shared" si="37"/>
        <v>4.8896098021807033</v>
      </c>
      <c r="I90" s="27">
        <f t="shared" si="45"/>
        <v>2.7781512503836434</v>
      </c>
      <c r="J90" s="27">
        <f t="shared" si="46"/>
        <v>2.9542425094393248</v>
      </c>
      <c r="K90" s="27">
        <f t="shared" si="47"/>
        <v>3.0791812460476247</v>
      </c>
      <c r="L90" s="27">
        <f t="shared" si="48"/>
        <v>3.1760912590556813</v>
      </c>
      <c r="M90" s="27">
        <f t="shared" si="38"/>
        <v>3.255272505103306</v>
      </c>
      <c r="N90" s="27">
        <f t="shared" si="49"/>
        <v>3.9542425094393248</v>
      </c>
      <c r="O90" s="27">
        <f t="shared" si="50"/>
        <v>4.0791812460476251</v>
      </c>
      <c r="P90" s="27">
        <f t="shared" si="51"/>
        <v>4.1760912590556813</v>
      </c>
      <c r="Q90" s="27">
        <f t="shared" si="39"/>
        <v>4.2552725051033065</v>
      </c>
      <c r="R90" s="27">
        <f t="shared" si="40"/>
        <v>4.7781512503836439</v>
      </c>
      <c r="S90" s="27">
        <f t="shared" si="52"/>
        <v>4.8750612633917001</v>
      </c>
      <c r="T90" s="27">
        <f t="shared" si="41"/>
        <v>4.9030899869919438</v>
      </c>
      <c r="U90" s="27">
        <f t="shared" si="42"/>
        <v>4.9542425094393252</v>
      </c>
      <c r="V90" s="27">
        <f t="shared" si="43"/>
        <v>5</v>
      </c>
      <c r="W90" s="27">
        <f t="shared" si="53"/>
        <v>5.0969100130080562</v>
      </c>
      <c r="X90" s="27">
        <f t="shared" si="54"/>
        <v>5.1760912590556813</v>
      </c>
    </row>
    <row r="91" spans="1:24" x14ac:dyDescent="0.2">
      <c r="A91" s="26">
        <v>37712</v>
      </c>
      <c r="C91" s="32">
        <v>1712.16</v>
      </c>
      <c r="D91" s="32">
        <v>15999.59</v>
      </c>
      <c r="E91" s="32">
        <v>78225</v>
      </c>
      <c r="F91" s="27">
        <f t="shared" si="36"/>
        <v>3.2335443467139413</v>
      </c>
      <c r="G91" s="27">
        <f t="shared" si="16"/>
        <v>4.2041088537172362</v>
      </c>
      <c r="H91" s="27">
        <f t="shared" si="37"/>
        <v>4.893345571818231</v>
      </c>
      <c r="I91" s="27">
        <f t="shared" si="45"/>
        <v>2.7781512503836434</v>
      </c>
      <c r="J91" s="27">
        <f t="shared" si="46"/>
        <v>2.9542425094393248</v>
      </c>
      <c r="K91" s="27">
        <f t="shared" si="47"/>
        <v>3.0791812460476247</v>
      </c>
      <c r="L91" s="27">
        <f t="shared" si="48"/>
        <v>3.1760912590556813</v>
      </c>
      <c r="M91" s="27">
        <f t="shared" si="38"/>
        <v>3.255272505103306</v>
      </c>
      <c r="N91" s="27">
        <f t="shared" si="49"/>
        <v>3.9542425094393248</v>
      </c>
      <c r="O91" s="27">
        <f t="shared" si="50"/>
        <v>4.0791812460476251</v>
      </c>
      <c r="P91" s="27">
        <f t="shared" si="51"/>
        <v>4.1760912590556813</v>
      </c>
      <c r="Q91" s="27">
        <f t="shared" si="39"/>
        <v>4.2552725051033065</v>
      </c>
      <c r="R91" s="27">
        <f t="shared" si="40"/>
        <v>4.7781512503836439</v>
      </c>
      <c r="S91" s="27">
        <f t="shared" si="52"/>
        <v>4.8750612633917001</v>
      </c>
      <c r="T91" s="27">
        <f t="shared" si="41"/>
        <v>4.9030899869919438</v>
      </c>
      <c r="U91" s="27">
        <f t="shared" si="42"/>
        <v>4.9542425094393252</v>
      </c>
      <c r="V91" s="27">
        <f t="shared" si="43"/>
        <v>5</v>
      </c>
      <c r="W91" s="27">
        <f t="shared" si="53"/>
        <v>5.0969100130080562</v>
      </c>
      <c r="X91" s="27">
        <f t="shared" si="54"/>
        <v>5.1760912590556813</v>
      </c>
    </row>
    <row r="92" spans="1:24" x14ac:dyDescent="0.2">
      <c r="A92" s="26">
        <v>37742</v>
      </c>
      <c r="C92" s="32">
        <v>1664.71</v>
      </c>
      <c r="D92" s="32">
        <v>16036.48</v>
      </c>
      <c r="E92" s="32">
        <v>78142</v>
      </c>
      <c r="F92" s="27">
        <f t="shared" si="36"/>
        <v>3.2213385883713213</v>
      </c>
      <c r="G92" s="27">
        <f t="shared" si="16"/>
        <v>4.205109046969322</v>
      </c>
      <c r="H92" s="27">
        <f t="shared" si="37"/>
        <v>4.8928845225510154</v>
      </c>
      <c r="I92" s="27">
        <f t="shared" si="45"/>
        <v>2.7781512503836434</v>
      </c>
      <c r="J92" s="27">
        <f t="shared" si="46"/>
        <v>2.9542425094393248</v>
      </c>
      <c r="K92" s="27">
        <f t="shared" si="47"/>
        <v>3.0791812460476247</v>
      </c>
      <c r="L92" s="27">
        <f t="shared" si="48"/>
        <v>3.1760912590556813</v>
      </c>
      <c r="M92" s="27">
        <f t="shared" si="38"/>
        <v>3.255272505103306</v>
      </c>
      <c r="N92" s="27">
        <f t="shared" si="49"/>
        <v>3.9542425094393248</v>
      </c>
      <c r="O92" s="27">
        <f t="shared" si="50"/>
        <v>4.0791812460476251</v>
      </c>
      <c r="P92" s="27">
        <f t="shared" si="51"/>
        <v>4.1760912590556813</v>
      </c>
      <c r="Q92" s="27">
        <f t="shared" si="39"/>
        <v>4.2552725051033065</v>
      </c>
      <c r="R92" s="27">
        <f t="shared" si="40"/>
        <v>4.7781512503836439</v>
      </c>
      <c r="S92" s="27">
        <f t="shared" si="52"/>
        <v>4.8750612633917001</v>
      </c>
      <c r="T92" s="27">
        <f t="shared" si="41"/>
        <v>4.9030899869919438</v>
      </c>
      <c r="U92" s="27">
        <f t="shared" si="42"/>
        <v>4.9542425094393252</v>
      </c>
      <c r="V92" s="27">
        <f t="shared" si="43"/>
        <v>5</v>
      </c>
      <c r="W92" s="27">
        <f t="shared" si="53"/>
        <v>5.0969100130080562</v>
      </c>
      <c r="X92" s="27">
        <f t="shared" si="54"/>
        <v>5.1760912590556813</v>
      </c>
    </row>
    <row r="93" spans="1:24" x14ac:dyDescent="0.2">
      <c r="A93" s="26">
        <v>37773</v>
      </c>
      <c r="C93" s="32">
        <v>1681.3</v>
      </c>
      <c r="D93" s="32">
        <v>15585.36</v>
      </c>
      <c r="E93" s="32">
        <v>78548</v>
      </c>
      <c r="F93" s="27">
        <f t="shared" si="36"/>
        <v>3.2256452129754534</v>
      </c>
      <c r="G93" s="27">
        <f t="shared" si="16"/>
        <v>4.192716838323336</v>
      </c>
      <c r="H93" s="27">
        <f t="shared" si="37"/>
        <v>4.895135131450826</v>
      </c>
      <c r="I93" s="27">
        <f t="shared" si="45"/>
        <v>2.7781512503836434</v>
      </c>
      <c r="J93" s="27">
        <f t="shared" si="46"/>
        <v>2.9542425094393248</v>
      </c>
      <c r="K93" s="27">
        <f t="shared" si="47"/>
        <v>3.0791812460476247</v>
      </c>
      <c r="L93" s="27">
        <f t="shared" si="48"/>
        <v>3.1760912590556813</v>
      </c>
      <c r="M93" s="27">
        <f t="shared" si="38"/>
        <v>3.255272505103306</v>
      </c>
      <c r="N93" s="27">
        <f t="shared" si="49"/>
        <v>3.9542425094393248</v>
      </c>
      <c r="O93" s="27">
        <f t="shared" si="50"/>
        <v>4.0791812460476251</v>
      </c>
      <c r="P93" s="27">
        <f t="shared" si="51"/>
        <v>4.1760912590556813</v>
      </c>
      <c r="Q93" s="27">
        <f t="shared" si="39"/>
        <v>4.2552725051033065</v>
      </c>
      <c r="R93" s="27">
        <f t="shared" si="40"/>
        <v>4.7781512503836439</v>
      </c>
      <c r="S93" s="27">
        <f t="shared" si="52"/>
        <v>4.8750612633917001</v>
      </c>
      <c r="T93" s="27">
        <f t="shared" si="41"/>
        <v>4.9030899869919438</v>
      </c>
      <c r="U93" s="27">
        <f t="shared" si="42"/>
        <v>4.9542425094393252</v>
      </c>
      <c r="V93" s="27">
        <f t="shared" si="43"/>
        <v>5</v>
      </c>
      <c r="W93" s="27">
        <f t="shared" si="53"/>
        <v>5.0969100130080562</v>
      </c>
      <c r="X93" s="27">
        <f t="shared" si="54"/>
        <v>5.1760912590556813</v>
      </c>
    </row>
    <row r="94" spans="1:24" x14ac:dyDescent="0.2">
      <c r="A94" s="26">
        <v>37803</v>
      </c>
      <c r="C94" s="32">
        <v>1288.68</v>
      </c>
      <c r="D94" s="32">
        <v>15779.88</v>
      </c>
      <c r="E94" s="32">
        <v>78950</v>
      </c>
      <c r="F94" s="27">
        <f t="shared" si="36"/>
        <v>3.1101450884259001</v>
      </c>
      <c r="G94" s="27">
        <f t="shared" si="16"/>
        <v>4.1981036962412093</v>
      </c>
      <c r="H94" s="27">
        <f t="shared" si="37"/>
        <v>4.8973521343443132</v>
      </c>
      <c r="I94" s="27">
        <f t="shared" si="45"/>
        <v>2.7781512503836434</v>
      </c>
      <c r="J94" s="27">
        <f t="shared" si="46"/>
        <v>2.9542425094393248</v>
      </c>
      <c r="K94" s="27">
        <f t="shared" si="47"/>
        <v>3.0791812460476247</v>
      </c>
      <c r="L94" s="27">
        <f t="shared" si="48"/>
        <v>3.1760912590556813</v>
      </c>
      <c r="M94" s="27">
        <f t="shared" si="38"/>
        <v>3.255272505103306</v>
      </c>
      <c r="N94" s="27">
        <f t="shared" si="49"/>
        <v>3.9542425094393248</v>
      </c>
      <c r="O94" s="27">
        <f t="shared" si="50"/>
        <v>4.0791812460476251</v>
      </c>
      <c r="P94" s="27">
        <f t="shared" si="51"/>
        <v>4.1760912590556813</v>
      </c>
      <c r="Q94" s="27">
        <f t="shared" si="39"/>
        <v>4.2552725051033065</v>
      </c>
      <c r="R94" s="27">
        <f t="shared" si="40"/>
        <v>4.7781512503836439</v>
      </c>
      <c r="S94" s="27">
        <f t="shared" si="52"/>
        <v>4.8750612633917001</v>
      </c>
      <c r="T94" s="27">
        <f t="shared" si="41"/>
        <v>4.9030899869919438</v>
      </c>
      <c r="U94" s="27">
        <f t="shared" si="42"/>
        <v>4.9542425094393252</v>
      </c>
      <c r="V94" s="27">
        <f t="shared" si="43"/>
        <v>5</v>
      </c>
      <c r="W94" s="27">
        <f t="shared" si="53"/>
        <v>5.0969100130080562</v>
      </c>
      <c r="X94" s="27">
        <f t="shared" si="54"/>
        <v>5.1760912590556813</v>
      </c>
    </row>
    <row r="95" spans="1:24" x14ac:dyDescent="0.2">
      <c r="A95" s="26">
        <v>37834</v>
      </c>
      <c r="C95" s="32">
        <v>1600.66</v>
      </c>
      <c r="D95" s="32">
        <v>15902.24</v>
      </c>
      <c r="E95" s="32">
        <v>79165</v>
      </c>
      <c r="F95" s="27">
        <f t="shared" si="36"/>
        <v>3.2042990921909076</v>
      </c>
      <c r="G95" s="27">
        <f t="shared" si="16"/>
        <v>4.2014583036361897</v>
      </c>
      <c r="H95" s="27">
        <f t="shared" si="37"/>
        <v>4.8985332161032549</v>
      </c>
      <c r="I95" s="27">
        <f t="shared" si="45"/>
        <v>2.7781512503836434</v>
      </c>
      <c r="J95" s="27">
        <f t="shared" si="46"/>
        <v>2.9542425094393248</v>
      </c>
      <c r="K95" s="27">
        <f t="shared" si="47"/>
        <v>3.0791812460476247</v>
      </c>
      <c r="L95" s="27">
        <f t="shared" si="48"/>
        <v>3.1760912590556813</v>
      </c>
      <c r="M95" s="27">
        <f t="shared" si="38"/>
        <v>3.255272505103306</v>
      </c>
      <c r="N95" s="27">
        <f t="shared" si="49"/>
        <v>3.9542425094393248</v>
      </c>
      <c r="O95" s="27">
        <f t="shared" si="50"/>
        <v>4.0791812460476251</v>
      </c>
      <c r="P95" s="27">
        <f t="shared" si="51"/>
        <v>4.1760912590556813</v>
      </c>
      <c r="Q95" s="27">
        <f t="shared" si="39"/>
        <v>4.2552725051033065</v>
      </c>
      <c r="R95" s="27">
        <f t="shared" si="40"/>
        <v>4.7781512503836439</v>
      </c>
      <c r="S95" s="27">
        <f t="shared" si="52"/>
        <v>4.8750612633917001</v>
      </c>
      <c r="T95" s="27">
        <f t="shared" si="41"/>
        <v>4.9030899869919438</v>
      </c>
      <c r="U95" s="27">
        <f t="shared" si="42"/>
        <v>4.9542425094393252</v>
      </c>
      <c r="V95" s="27">
        <f t="shared" si="43"/>
        <v>5</v>
      </c>
      <c r="W95" s="27">
        <f t="shared" si="53"/>
        <v>5.0969100130080562</v>
      </c>
      <c r="X95" s="27">
        <f t="shared" si="54"/>
        <v>5.1760912590556813</v>
      </c>
    </row>
    <row r="96" spans="1:24" x14ac:dyDescent="0.2">
      <c r="A96" s="26">
        <v>37865</v>
      </c>
      <c r="C96" s="32">
        <v>1570.66</v>
      </c>
      <c r="D96" s="32">
        <v>15805.99</v>
      </c>
      <c r="E96" s="32">
        <v>79555</v>
      </c>
      <c r="F96" s="27">
        <f t="shared" si="36"/>
        <v>3.1960821837002844</v>
      </c>
      <c r="G96" s="27">
        <f t="shared" si="16"/>
        <v>4.1988217028375354</v>
      </c>
      <c r="H96" s="27">
        <f t="shared" si="37"/>
        <v>4.9006674800752466</v>
      </c>
      <c r="I96" s="27">
        <f t="shared" si="45"/>
        <v>2.7781512503836434</v>
      </c>
      <c r="J96" s="27">
        <f t="shared" si="46"/>
        <v>2.9542425094393248</v>
      </c>
      <c r="K96" s="27">
        <f t="shared" si="47"/>
        <v>3.0791812460476247</v>
      </c>
      <c r="L96" s="27">
        <f t="shared" si="48"/>
        <v>3.1760912590556813</v>
      </c>
      <c r="M96" s="27">
        <f t="shared" si="38"/>
        <v>3.255272505103306</v>
      </c>
      <c r="N96" s="27">
        <f t="shared" si="49"/>
        <v>3.9542425094393248</v>
      </c>
      <c r="O96" s="27">
        <f t="shared" si="50"/>
        <v>4.0791812460476251</v>
      </c>
      <c r="P96" s="27">
        <f t="shared" si="51"/>
        <v>4.1760912590556813</v>
      </c>
      <c r="Q96" s="27">
        <f t="shared" si="39"/>
        <v>4.2552725051033065</v>
      </c>
      <c r="R96" s="27">
        <f t="shared" si="40"/>
        <v>4.7781512503836439</v>
      </c>
      <c r="S96" s="27">
        <f t="shared" si="52"/>
        <v>4.8750612633917001</v>
      </c>
      <c r="T96" s="27">
        <f t="shared" si="41"/>
        <v>4.9030899869919438</v>
      </c>
      <c r="U96" s="27">
        <f t="shared" si="42"/>
        <v>4.9542425094393252</v>
      </c>
      <c r="V96" s="27">
        <f t="shared" si="43"/>
        <v>5</v>
      </c>
      <c r="W96" s="27">
        <f t="shared" si="53"/>
        <v>5.0969100130080562</v>
      </c>
      <c r="X96" s="27">
        <f t="shared" si="54"/>
        <v>5.1760912590556813</v>
      </c>
    </row>
    <row r="97" spans="1:24" x14ac:dyDescent="0.2">
      <c r="A97" s="26">
        <v>37895</v>
      </c>
      <c r="C97" s="32">
        <v>1842.21</v>
      </c>
      <c r="D97" s="32">
        <v>16237.74</v>
      </c>
      <c r="E97" s="32">
        <v>80827</v>
      </c>
      <c r="F97" s="27">
        <f t="shared" si="36"/>
        <v>3.2653391354388934</v>
      </c>
      <c r="G97" s="27">
        <f t="shared" si="16"/>
        <v>4.2105255831668655</v>
      </c>
      <c r="H97" s="27">
        <f t="shared" si="37"/>
        <v>4.9075564596890056</v>
      </c>
      <c r="I97" s="27">
        <f t="shared" si="45"/>
        <v>2.7781512503836434</v>
      </c>
      <c r="J97" s="27">
        <f t="shared" si="46"/>
        <v>2.9542425094393248</v>
      </c>
      <c r="K97" s="27">
        <f t="shared" si="47"/>
        <v>3.0791812460476247</v>
      </c>
      <c r="L97" s="27">
        <f t="shared" si="48"/>
        <v>3.1760912590556813</v>
      </c>
      <c r="M97" s="27">
        <f t="shared" si="38"/>
        <v>3.255272505103306</v>
      </c>
      <c r="N97" s="27">
        <f t="shared" si="49"/>
        <v>3.9542425094393248</v>
      </c>
      <c r="O97" s="27">
        <f t="shared" si="50"/>
        <v>4.0791812460476251</v>
      </c>
      <c r="P97" s="27">
        <f t="shared" si="51"/>
        <v>4.1760912590556813</v>
      </c>
      <c r="Q97" s="27">
        <f t="shared" si="39"/>
        <v>4.2552725051033065</v>
      </c>
      <c r="R97" s="27">
        <f t="shared" si="40"/>
        <v>4.7781512503836439</v>
      </c>
      <c r="S97" s="27">
        <f t="shared" si="52"/>
        <v>4.8750612633917001</v>
      </c>
      <c r="T97" s="27">
        <f t="shared" si="41"/>
        <v>4.9030899869919438</v>
      </c>
      <c r="U97" s="27">
        <f t="shared" si="42"/>
        <v>4.9542425094393252</v>
      </c>
      <c r="V97" s="27">
        <f t="shared" si="43"/>
        <v>5</v>
      </c>
      <c r="W97" s="27">
        <f t="shared" si="53"/>
        <v>5.0969100130080562</v>
      </c>
      <c r="X97" s="27">
        <f t="shared" si="54"/>
        <v>5.1760912590556813</v>
      </c>
    </row>
    <row r="98" spans="1:24" x14ac:dyDescent="0.2">
      <c r="A98" s="26">
        <v>37926</v>
      </c>
      <c r="C98" s="32">
        <v>1694.55</v>
      </c>
      <c r="D98" s="32">
        <v>16470.41</v>
      </c>
      <c r="E98" s="32">
        <v>81941</v>
      </c>
      <c r="F98" s="27">
        <f t="shared" si="36"/>
        <v>3.2290543878111846</v>
      </c>
      <c r="G98" s="27">
        <f t="shared" si="16"/>
        <v>4.2167044102518014</v>
      </c>
      <c r="H98" s="27">
        <f t="shared" si="37"/>
        <v>4.9135012597371119</v>
      </c>
      <c r="I98" s="27">
        <f t="shared" si="45"/>
        <v>2.7781512503836434</v>
      </c>
      <c r="J98" s="27">
        <f t="shared" si="46"/>
        <v>2.9542425094393248</v>
      </c>
      <c r="K98" s="27">
        <f t="shared" si="47"/>
        <v>3.0791812460476247</v>
      </c>
      <c r="L98" s="27">
        <f t="shared" si="48"/>
        <v>3.1760912590556813</v>
      </c>
      <c r="M98" s="27">
        <f t="shared" si="38"/>
        <v>3.255272505103306</v>
      </c>
      <c r="N98" s="27">
        <f t="shared" si="49"/>
        <v>3.9542425094393248</v>
      </c>
      <c r="O98" s="27">
        <f t="shared" si="50"/>
        <v>4.0791812460476251</v>
      </c>
      <c r="P98" s="27">
        <f t="shared" si="51"/>
        <v>4.1760912590556813</v>
      </c>
      <c r="Q98" s="27">
        <f t="shared" si="39"/>
        <v>4.2552725051033065</v>
      </c>
      <c r="R98" s="27">
        <f t="shared" si="40"/>
        <v>4.7781512503836439</v>
      </c>
      <c r="S98" s="27">
        <f t="shared" si="52"/>
        <v>4.8750612633917001</v>
      </c>
      <c r="T98" s="27">
        <f t="shared" si="41"/>
        <v>4.9030899869919438</v>
      </c>
      <c r="U98" s="27">
        <f t="shared" si="42"/>
        <v>4.9542425094393252</v>
      </c>
      <c r="V98" s="27">
        <f t="shared" si="43"/>
        <v>5</v>
      </c>
      <c r="W98" s="27">
        <f t="shared" si="53"/>
        <v>5.0969100130080562</v>
      </c>
      <c r="X98" s="27">
        <f t="shared" si="54"/>
        <v>5.1760912590556813</v>
      </c>
    </row>
    <row r="99" spans="1:24" x14ac:dyDescent="0.2">
      <c r="A99" s="26">
        <v>37956</v>
      </c>
      <c r="C99" s="32">
        <v>1699.9</v>
      </c>
      <c r="D99" s="32">
        <v>16367.95</v>
      </c>
      <c r="E99" s="32">
        <v>82109</v>
      </c>
      <c r="F99" s="27">
        <f t="shared" si="36"/>
        <v>3.2304233738926404</v>
      </c>
      <c r="G99" s="27">
        <f t="shared" si="16"/>
        <v>4.2139942897089169</v>
      </c>
      <c r="H99" s="27">
        <f t="shared" si="37"/>
        <v>4.9143907629186483</v>
      </c>
      <c r="I99" s="27">
        <f t="shared" si="45"/>
        <v>2.7781512503836434</v>
      </c>
      <c r="J99" s="27">
        <f t="shared" si="46"/>
        <v>2.9542425094393248</v>
      </c>
      <c r="K99" s="27">
        <f t="shared" si="47"/>
        <v>3.0791812460476247</v>
      </c>
      <c r="L99" s="27">
        <f t="shared" si="48"/>
        <v>3.1760912590556813</v>
      </c>
      <c r="M99" s="27">
        <f t="shared" si="38"/>
        <v>3.255272505103306</v>
      </c>
      <c r="N99" s="27">
        <f t="shared" si="49"/>
        <v>3.9542425094393248</v>
      </c>
      <c r="O99" s="27">
        <f t="shared" si="50"/>
        <v>4.0791812460476251</v>
      </c>
      <c r="P99" s="27">
        <f t="shared" si="51"/>
        <v>4.1760912590556813</v>
      </c>
      <c r="Q99" s="27">
        <f t="shared" si="39"/>
        <v>4.2552725051033065</v>
      </c>
      <c r="R99" s="27">
        <f t="shared" si="40"/>
        <v>4.7781512503836439</v>
      </c>
      <c r="S99" s="27">
        <f t="shared" si="52"/>
        <v>4.8750612633917001</v>
      </c>
      <c r="T99" s="27">
        <f t="shared" si="41"/>
        <v>4.9030899869919438</v>
      </c>
      <c r="U99" s="27">
        <f t="shared" si="42"/>
        <v>4.9542425094393252</v>
      </c>
      <c r="V99" s="27">
        <f t="shared" si="43"/>
        <v>5</v>
      </c>
      <c r="W99" s="27">
        <f t="shared" si="53"/>
        <v>5.0969100130080562</v>
      </c>
      <c r="X99" s="27">
        <f t="shared" si="54"/>
        <v>5.1760912590556813</v>
      </c>
    </row>
    <row r="100" spans="1:24" x14ac:dyDescent="0.2">
      <c r="A100" s="26">
        <v>37987</v>
      </c>
      <c r="B100" s="28" t="s">
        <v>58</v>
      </c>
      <c r="C100" s="32">
        <v>1760.09</v>
      </c>
      <c r="D100" s="32">
        <v>16729.18</v>
      </c>
      <c r="E100" s="32">
        <v>83161</v>
      </c>
      <c r="F100" s="27">
        <f t="shared" si="36"/>
        <v>3.2455348754868969</v>
      </c>
      <c r="G100" s="27">
        <f t="shared" si="16"/>
        <v>4.2234746540405252</v>
      </c>
      <c r="H100" s="27">
        <f t="shared" si="37"/>
        <v>4.9199197030243997</v>
      </c>
      <c r="I100" s="27">
        <f t="shared" si="45"/>
        <v>2.7781512503836434</v>
      </c>
      <c r="J100" s="27">
        <f t="shared" si="46"/>
        <v>2.9542425094393248</v>
      </c>
      <c r="K100" s="27">
        <f t="shared" si="47"/>
        <v>3.0791812460476247</v>
      </c>
      <c r="L100" s="27">
        <f t="shared" si="48"/>
        <v>3.1760912590556813</v>
      </c>
      <c r="M100" s="27">
        <f t="shared" si="38"/>
        <v>3.255272505103306</v>
      </c>
      <c r="N100" s="27">
        <f t="shared" si="49"/>
        <v>3.9542425094393248</v>
      </c>
      <c r="O100" s="27">
        <f t="shared" si="50"/>
        <v>4.0791812460476251</v>
      </c>
      <c r="P100" s="27">
        <f t="shared" si="51"/>
        <v>4.1760912590556813</v>
      </c>
      <c r="Q100" s="27">
        <f t="shared" si="39"/>
        <v>4.2552725051033065</v>
      </c>
      <c r="R100" s="27">
        <f t="shared" si="40"/>
        <v>4.7781512503836439</v>
      </c>
      <c r="S100" s="27">
        <f t="shared" si="52"/>
        <v>4.8750612633917001</v>
      </c>
      <c r="T100" s="27">
        <f t="shared" si="41"/>
        <v>4.9030899869919438</v>
      </c>
      <c r="U100" s="27">
        <f t="shared" si="42"/>
        <v>4.9542425094393252</v>
      </c>
      <c r="V100" s="27">
        <f t="shared" si="43"/>
        <v>5</v>
      </c>
      <c r="W100" s="27">
        <f t="shared" si="53"/>
        <v>5.0969100130080562</v>
      </c>
      <c r="X100" s="27">
        <f t="shared" si="54"/>
        <v>5.1760912590556813</v>
      </c>
    </row>
    <row r="101" spans="1:24" x14ac:dyDescent="0.2">
      <c r="A101" s="26">
        <v>38018</v>
      </c>
      <c r="C101" s="32">
        <v>1744.69</v>
      </c>
      <c r="D101" s="32">
        <v>16643.16</v>
      </c>
      <c r="E101" s="32">
        <v>83829</v>
      </c>
      <c r="F101" s="27">
        <f t="shared" si="36"/>
        <v>3.2417182718399209</v>
      </c>
      <c r="G101" s="27">
        <f t="shared" si="16"/>
        <v>4.2212357883170899</v>
      </c>
      <c r="H101" s="27">
        <f t="shared" si="37"/>
        <v>4.9233942854707493</v>
      </c>
      <c r="I101" s="27">
        <f t="shared" si="45"/>
        <v>2.7781512503836434</v>
      </c>
      <c r="J101" s="27">
        <f t="shared" si="46"/>
        <v>2.9542425094393248</v>
      </c>
      <c r="K101" s="27">
        <f t="shared" si="47"/>
        <v>3.0791812460476247</v>
      </c>
      <c r="L101" s="27">
        <f t="shared" si="48"/>
        <v>3.1760912590556813</v>
      </c>
      <c r="M101" s="27">
        <f t="shared" si="38"/>
        <v>3.255272505103306</v>
      </c>
      <c r="N101" s="27">
        <f t="shared" si="49"/>
        <v>3.9542425094393248</v>
      </c>
      <c r="O101" s="27">
        <f t="shared" si="50"/>
        <v>4.0791812460476251</v>
      </c>
      <c r="P101" s="27">
        <f t="shared" si="51"/>
        <v>4.1760912590556813</v>
      </c>
      <c r="Q101" s="27">
        <f t="shared" si="39"/>
        <v>4.2552725051033065</v>
      </c>
      <c r="R101" s="27">
        <f t="shared" si="40"/>
        <v>4.7781512503836439</v>
      </c>
      <c r="S101" s="27">
        <f t="shared" si="52"/>
        <v>4.8750612633917001</v>
      </c>
      <c r="T101" s="27">
        <f t="shared" si="41"/>
        <v>4.9030899869919438</v>
      </c>
      <c r="U101" s="27">
        <f t="shared" si="42"/>
        <v>4.9542425094393252</v>
      </c>
      <c r="V101" s="27">
        <f t="shared" si="43"/>
        <v>5</v>
      </c>
      <c r="W101" s="27">
        <f t="shared" si="53"/>
        <v>5.0969100130080562</v>
      </c>
      <c r="X101" s="27">
        <f t="shared" si="54"/>
        <v>5.1760912590556813</v>
      </c>
    </row>
    <row r="102" spans="1:24" x14ac:dyDescent="0.2">
      <c r="A102" s="26">
        <v>38047</v>
      </c>
      <c r="C102" s="32">
        <v>1682.54</v>
      </c>
      <c r="D102" s="32">
        <v>16379.49</v>
      </c>
      <c r="E102" s="32">
        <v>83764</v>
      </c>
      <c r="F102" s="27">
        <f t="shared" si="36"/>
        <v>3.2259653977535359</v>
      </c>
      <c r="G102" s="27">
        <f t="shared" si="16"/>
        <v>4.2143003752245249</v>
      </c>
      <c r="H102" s="27">
        <f t="shared" si="37"/>
        <v>4.9230574081221832</v>
      </c>
      <c r="I102" s="27">
        <f t="shared" si="45"/>
        <v>2.7781512503836434</v>
      </c>
      <c r="J102" s="27">
        <f t="shared" si="46"/>
        <v>2.9542425094393248</v>
      </c>
      <c r="K102" s="27">
        <f t="shared" si="47"/>
        <v>3.0791812460476247</v>
      </c>
      <c r="L102" s="27">
        <f t="shared" si="48"/>
        <v>3.1760912590556813</v>
      </c>
      <c r="M102" s="27">
        <f t="shared" si="38"/>
        <v>3.255272505103306</v>
      </c>
      <c r="N102" s="27">
        <f t="shared" si="49"/>
        <v>3.9542425094393248</v>
      </c>
      <c r="O102" s="27">
        <f t="shared" si="50"/>
        <v>4.0791812460476251</v>
      </c>
      <c r="P102" s="27">
        <f t="shared" si="51"/>
        <v>4.1760912590556813</v>
      </c>
      <c r="Q102" s="27">
        <f t="shared" si="39"/>
        <v>4.2552725051033065</v>
      </c>
      <c r="R102" s="27">
        <f t="shared" si="40"/>
        <v>4.7781512503836439</v>
      </c>
      <c r="S102" s="27">
        <f t="shared" si="52"/>
        <v>4.8750612633917001</v>
      </c>
      <c r="T102" s="27">
        <f t="shared" si="41"/>
        <v>4.9030899869919438</v>
      </c>
      <c r="U102" s="27">
        <f t="shared" si="42"/>
        <v>4.9542425094393252</v>
      </c>
      <c r="V102" s="27">
        <f t="shared" si="43"/>
        <v>5</v>
      </c>
      <c r="W102" s="27">
        <f t="shared" si="53"/>
        <v>5.0969100130080562</v>
      </c>
      <c r="X102" s="27">
        <f t="shared" si="54"/>
        <v>5.1760912590556813</v>
      </c>
    </row>
    <row r="103" spans="1:24" x14ac:dyDescent="0.2">
      <c r="A103" s="26">
        <v>38078</v>
      </c>
      <c r="C103" s="32">
        <v>1707.95</v>
      </c>
      <c r="D103" s="32">
        <v>16537.2</v>
      </c>
      <c r="E103" s="32">
        <v>83705</v>
      </c>
      <c r="F103" s="27">
        <f t="shared" si="36"/>
        <v>3.2324751526281972</v>
      </c>
      <c r="G103" s="27">
        <f t="shared" si="16"/>
        <v>4.2184619787661495</v>
      </c>
      <c r="H103" s="27">
        <f t="shared" si="37"/>
        <v>4.922751400735832</v>
      </c>
      <c r="I103" s="27">
        <f t="shared" si="45"/>
        <v>2.7781512503836434</v>
      </c>
      <c r="J103" s="27">
        <f t="shared" si="46"/>
        <v>2.9542425094393248</v>
      </c>
      <c r="K103" s="27">
        <f t="shared" si="47"/>
        <v>3.0791812460476247</v>
      </c>
      <c r="L103" s="27">
        <f t="shared" si="48"/>
        <v>3.1760912590556813</v>
      </c>
      <c r="M103" s="27">
        <f t="shared" si="38"/>
        <v>3.255272505103306</v>
      </c>
      <c r="N103" s="27">
        <f t="shared" si="49"/>
        <v>3.9542425094393248</v>
      </c>
      <c r="O103" s="27">
        <f t="shared" si="50"/>
        <v>4.0791812460476251</v>
      </c>
      <c r="P103" s="27">
        <f t="shared" si="51"/>
        <v>4.1760912590556813</v>
      </c>
      <c r="Q103" s="27">
        <f t="shared" si="39"/>
        <v>4.2552725051033065</v>
      </c>
      <c r="R103" s="27">
        <f t="shared" si="40"/>
        <v>4.7781512503836439</v>
      </c>
      <c r="S103" s="27">
        <f t="shared" si="52"/>
        <v>4.8750612633917001</v>
      </c>
      <c r="T103" s="27">
        <f t="shared" si="41"/>
        <v>4.9030899869919438</v>
      </c>
      <c r="U103" s="27">
        <f t="shared" si="42"/>
        <v>4.9542425094393252</v>
      </c>
      <c r="V103" s="27">
        <f t="shared" si="43"/>
        <v>5</v>
      </c>
      <c r="W103" s="27">
        <f t="shared" si="53"/>
        <v>5.0969100130080562</v>
      </c>
      <c r="X103" s="27">
        <f t="shared" si="54"/>
        <v>5.1760912590556813</v>
      </c>
    </row>
    <row r="104" spans="1:24" x14ac:dyDescent="0.2">
      <c r="A104" s="26">
        <v>38108</v>
      </c>
      <c r="C104" s="32">
        <v>1748.74</v>
      </c>
      <c r="D104" s="32">
        <v>16768.96</v>
      </c>
      <c r="E104" s="32">
        <v>81928</v>
      </c>
      <c r="F104" s="27">
        <f t="shared" si="36"/>
        <v>3.2427252440361318</v>
      </c>
      <c r="G104" s="27">
        <f t="shared" ref="G104:G167" si="55">LOG10(D104)</f>
        <v>4.2245061287797938</v>
      </c>
      <c r="H104" s="27">
        <f t="shared" si="37"/>
        <v>4.9134323531315109</v>
      </c>
      <c r="I104" s="27">
        <f t="shared" si="45"/>
        <v>2.7781512503836434</v>
      </c>
      <c r="J104" s="27">
        <f t="shared" si="46"/>
        <v>2.9542425094393248</v>
      </c>
      <c r="K104" s="27">
        <f t="shared" si="47"/>
        <v>3.0791812460476247</v>
      </c>
      <c r="L104" s="27">
        <f t="shared" si="48"/>
        <v>3.1760912590556813</v>
      </c>
      <c r="M104" s="27">
        <f t="shared" si="38"/>
        <v>3.255272505103306</v>
      </c>
      <c r="N104" s="27">
        <f t="shared" si="49"/>
        <v>3.9542425094393248</v>
      </c>
      <c r="O104" s="27">
        <f t="shared" si="50"/>
        <v>4.0791812460476251</v>
      </c>
      <c r="P104" s="27">
        <f t="shared" si="51"/>
        <v>4.1760912590556813</v>
      </c>
      <c r="Q104" s="27">
        <f t="shared" ref="Q104:Q135" si="56">LOG10(18000)</f>
        <v>4.2552725051033065</v>
      </c>
      <c r="R104" s="27">
        <f t="shared" ref="R104:R135" si="57">LOG10(60000)</f>
        <v>4.7781512503836439</v>
      </c>
      <c r="S104" s="27">
        <f t="shared" si="52"/>
        <v>4.8750612633917001</v>
      </c>
      <c r="T104" s="27">
        <f t="shared" ref="T104:T135" si="58">LOG10(80000)</f>
        <v>4.9030899869919438</v>
      </c>
      <c r="U104" s="27">
        <f t="shared" ref="U104:U135" si="59">LOG10(90000)</f>
        <v>4.9542425094393252</v>
      </c>
      <c r="V104" s="27">
        <f t="shared" ref="V104:V135" si="60">LOG10(100000)</f>
        <v>5</v>
      </c>
      <c r="W104" s="27">
        <f t="shared" si="53"/>
        <v>5.0969100130080562</v>
      </c>
      <c r="X104" s="27">
        <f t="shared" si="54"/>
        <v>5.1760912590556813</v>
      </c>
    </row>
    <row r="105" spans="1:24" x14ac:dyDescent="0.2">
      <c r="A105" s="26">
        <v>38139</v>
      </c>
      <c r="C105" s="32">
        <v>1716.78</v>
      </c>
      <c r="D105" s="32">
        <v>17026.189999999999</v>
      </c>
      <c r="E105" s="32">
        <v>84621</v>
      </c>
      <c r="F105" s="27">
        <f t="shared" si="36"/>
        <v>3.2347146452438285</v>
      </c>
      <c r="G105" s="27">
        <f t="shared" si="55"/>
        <v>4.2311174754965704</v>
      </c>
      <c r="H105" s="27">
        <f t="shared" si="37"/>
        <v>4.9274781532561569</v>
      </c>
      <c r="I105" s="27">
        <f t="shared" si="45"/>
        <v>2.7781512503836434</v>
      </c>
      <c r="J105" s="27">
        <f t="shared" si="46"/>
        <v>2.9542425094393248</v>
      </c>
      <c r="K105" s="27">
        <f t="shared" si="47"/>
        <v>3.0791812460476247</v>
      </c>
      <c r="L105" s="27">
        <f t="shared" si="48"/>
        <v>3.1760912590556813</v>
      </c>
      <c r="M105" s="27">
        <f t="shared" si="38"/>
        <v>3.255272505103306</v>
      </c>
      <c r="N105" s="27">
        <f t="shared" si="49"/>
        <v>3.9542425094393248</v>
      </c>
      <c r="O105" s="27">
        <f t="shared" si="50"/>
        <v>4.0791812460476251</v>
      </c>
      <c r="P105" s="27">
        <f t="shared" si="51"/>
        <v>4.1760912590556813</v>
      </c>
      <c r="Q105" s="27">
        <f t="shared" si="56"/>
        <v>4.2552725051033065</v>
      </c>
      <c r="R105" s="27">
        <f t="shared" si="57"/>
        <v>4.7781512503836439</v>
      </c>
      <c r="S105" s="27">
        <f t="shared" si="52"/>
        <v>4.8750612633917001</v>
      </c>
      <c r="T105" s="27">
        <f t="shared" si="58"/>
        <v>4.9030899869919438</v>
      </c>
      <c r="U105" s="27">
        <f t="shared" si="59"/>
        <v>4.9542425094393252</v>
      </c>
      <c r="V105" s="27">
        <f t="shared" si="60"/>
        <v>5</v>
      </c>
      <c r="W105" s="27">
        <f t="shared" si="53"/>
        <v>5.0969100130080562</v>
      </c>
      <c r="X105" s="27">
        <f t="shared" si="54"/>
        <v>5.1760912590556813</v>
      </c>
    </row>
    <row r="106" spans="1:24" x14ac:dyDescent="0.2">
      <c r="A106" s="26">
        <v>38169</v>
      </c>
      <c r="C106" s="32">
        <v>1755.57</v>
      </c>
      <c r="D106" s="32">
        <v>16979.47</v>
      </c>
      <c r="E106" s="32">
        <v>85848</v>
      </c>
      <c r="F106" s="27">
        <f t="shared" si="36"/>
        <v>3.2444181508094259</v>
      </c>
      <c r="G106" s="27">
        <f t="shared" si="55"/>
        <v>4.2299241299793264</v>
      </c>
      <c r="H106" s="27">
        <f t="shared" si="37"/>
        <v>4.9337301818605752</v>
      </c>
      <c r="I106" s="27">
        <f t="shared" si="45"/>
        <v>2.7781512503836434</v>
      </c>
      <c r="J106" s="27">
        <f t="shared" si="46"/>
        <v>2.9542425094393248</v>
      </c>
      <c r="K106" s="27">
        <f t="shared" si="47"/>
        <v>3.0791812460476247</v>
      </c>
      <c r="L106" s="27">
        <f t="shared" si="48"/>
        <v>3.1760912590556813</v>
      </c>
      <c r="M106" s="27">
        <f t="shared" si="38"/>
        <v>3.255272505103306</v>
      </c>
      <c r="N106" s="27">
        <f t="shared" si="49"/>
        <v>3.9542425094393248</v>
      </c>
      <c r="O106" s="27">
        <f t="shared" si="50"/>
        <v>4.0791812460476251</v>
      </c>
      <c r="P106" s="27">
        <f t="shared" si="51"/>
        <v>4.1760912590556813</v>
      </c>
      <c r="Q106" s="27">
        <f t="shared" si="56"/>
        <v>4.2552725051033065</v>
      </c>
      <c r="R106" s="27">
        <f t="shared" si="57"/>
        <v>4.7781512503836439</v>
      </c>
      <c r="S106" s="27">
        <f t="shared" si="52"/>
        <v>4.8750612633917001</v>
      </c>
      <c r="T106" s="27">
        <f t="shared" si="58"/>
        <v>4.9030899869919438</v>
      </c>
      <c r="U106" s="27">
        <f t="shared" si="59"/>
        <v>4.9542425094393252</v>
      </c>
      <c r="V106" s="27">
        <f t="shared" si="60"/>
        <v>5</v>
      </c>
      <c r="W106" s="27">
        <f t="shared" si="53"/>
        <v>5.0969100130080562</v>
      </c>
      <c r="X106" s="27">
        <f t="shared" si="54"/>
        <v>5.1760912590556813</v>
      </c>
    </row>
    <row r="107" spans="1:24" x14ac:dyDescent="0.2">
      <c r="A107" s="26">
        <v>38200</v>
      </c>
      <c r="C107" s="32">
        <v>1602.46</v>
      </c>
      <c r="D107" s="32">
        <v>16730.740000000002</v>
      </c>
      <c r="E107" s="32">
        <v>87190</v>
      </c>
      <c r="F107" s="27">
        <f t="shared" si="36"/>
        <v>3.2047871976316737</v>
      </c>
      <c r="G107" s="27">
        <f t="shared" si="55"/>
        <v>4.2235151502157855</v>
      </c>
      <c r="H107" s="27">
        <f t="shared" si="37"/>
        <v>4.9404666776635286</v>
      </c>
      <c r="I107" s="27">
        <f t="shared" si="45"/>
        <v>2.7781512503836434</v>
      </c>
      <c r="J107" s="27">
        <f t="shared" si="46"/>
        <v>2.9542425094393248</v>
      </c>
      <c r="K107" s="27">
        <f t="shared" si="47"/>
        <v>3.0791812460476247</v>
      </c>
      <c r="L107" s="27">
        <f t="shared" si="48"/>
        <v>3.1760912590556813</v>
      </c>
      <c r="M107" s="27">
        <f t="shared" si="38"/>
        <v>3.255272505103306</v>
      </c>
      <c r="N107" s="27">
        <f t="shared" si="49"/>
        <v>3.9542425094393248</v>
      </c>
      <c r="O107" s="27">
        <f t="shared" si="50"/>
        <v>4.0791812460476251</v>
      </c>
      <c r="P107" s="27">
        <f t="shared" si="51"/>
        <v>4.1760912590556813</v>
      </c>
      <c r="Q107" s="27">
        <f t="shared" si="56"/>
        <v>4.2552725051033065</v>
      </c>
      <c r="R107" s="27">
        <f t="shared" si="57"/>
        <v>4.7781512503836439</v>
      </c>
      <c r="S107" s="27">
        <f t="shared" si="52"/>
        <v>4.8750612633917001</v>
      </c>
      <c r="T107" s="27">
        <f t="shared" si="58"/>
        <v>4.9030899869919438</v>
      </c>
      <c r="U107" s="27">
        <f t="shared" si="59"/>
        <v>4.9542425094393252</v>
      </c>
      <c r="V107" s="27">
        <f t="shared" si="60"/>
        <v>5</v>
      </c>
      <c r="W107" s="27">
        <f t="shared" si="53"/>
        <v>5.0969100130080562</v>
      </c>
      <c r="X107" s="27">
        <f t="shared" si="54"/>
        <v>5.1760912590556813</v>
      </c>
    </row>
    <row r="108" spans="1:24" x14ac:dyDescent="0.2">
      <c r="A108" s="26">
        <v>38231</v>
      </c>
      <c r="C108" s="32">
        <v>1787.6</v>
      </c>
      <c r="D108" s="32">
        <v>16883.09</v>
      </c>
      <c r="E108" s="32">
        <v>88267</v>
      </c>
      <c r="F108" s="27">
        <f t="shared" si="36"/>
        <v>3.2522703459883213</v>
      </c>
      <c r="G108" s="27">
        <f t="shared" si="55"/>
        <v>4.2274519356033604</v>
      </c>
      <c r="H108" s="27">
        <f t="shared" si="37"/>
        <v>4.9457983661298046</v>
      </c>
      <c r="I108" s="27">
        <f t="shared" si="45"/>
        <v>2.7781512503836434</v>
      </c>
      <c r="J108" s="27">
        <f t="shared" si="46"/>
        <v>2.9542425094393248</v>
      </c>
      <c r="K108" s="27">
        <f t="shared" si="47"/>
        <v>3.0791812460476247</v>
      </c>
      <c r="L108" s="27">
        <f t="shared" si="48"/>
        <v>3.1760912590556813</v>
      </c>
      <c r="M108" s="27">
        <f t="shared" si="38"/>
        <v>3.255272505103306</v>
      </c>
      <c r="N108" s="27">
        <f t="shared" si="49"/>
        <v>3.9542425094393248</v>
      </c>
      <c r="O108" s="27">
        <f t="shared" si="50"/>
        <v>4.0791812460476251</v>
      </c>
      <c r="P108" s="27">
        <f t="shared" si="51"/>
        <v>4.1760912590556813</v>
      </c>
      <c r="Q108" s="27">
        <f t="shared" si="56"/>
        <v>4.2552725051033065</v>
      </c>
      <c r="R108" s="27">
        <f t="shared" si="57"/>
        <v>4.7781512503836439</v>
      </c>
      <c r="S108" s="27">
        <f t="shared" si="52"/>
        <v>4.8750612633917001</v>
      </c>
      <c r="T108" s="27">
        <f t="shared" si="58"/>
        <v>4.9030899869919438</v>
      </c>
      <c r="U108" s="27">
        <f t="shared" si="59"/>
        <v>4.9542425094393252</v>
      </c>
      <c r="V108" s="27">
        <f t="shared" si="60"/>
        <v>5</v>
      </c>
      <c r="W108" s="27">
        <f t="shared" si="53"/>
        <v>5.0969100130080562</v>
      </c>
      <c r="X108" s="27">
        <f t="shared" si="54"/>
        <v>5.1760912590556813</v>
      </c>
    </row>
    <row r="109" spans="1:24" x14ac:dyDescent="0.2">
      <c r="A109" s="26">
        <v>38261</v>
      </c>
      <c r="C109" s="32">
        <v>1695.45</v>
      </c>
      <c r="D109" s="32">
        <v>16772.689999999999</v>
      </c>
      <c r="E109" s="32">
        <v>88890</v>
      </c>
      <c r="F109" s="27">
        <f t="shared" si="36"/>
        <v>3.2292849866565509</v>
      </c>
      <c r="G109" s="27">
        <f t="shared" si="55"/>
        <v>4.2246027202369332</v>
      </c>
      <c r="H109" s="27">
        <f t="shared" si="37"/>
        <v>4.948852906199714</v>
      </c>
      <c r="I109" s="27">
        <f t="shared" si="45"/>
        <v>2.7781512503836434</v>
      </c>
      <c r="J109" s="27">
        <f t="shared" si="46"/>
        <v>2.9542425094393248</v>
      </c>
      <c r="K109" s="27">
        <f t="shared" si="47"/>
        <v>3.0791812460476247</v>
      </c>
      <c r="L109" s="27">
        <f t="shared" si="48"/>
        <v>3.1760912590556813</v>
      </c>
      <c r="M109" s="27">
        <f t="shared" si="38"/>
        <v>3.255272505103306</v>
      </c>
      <c r="N109" s="27">
        <f t="shared" si="49"/>
        <v>3.9542425094393248</v>
      </c>
      <c r="O109" s="27">
        <f t="shared" si="50"/>
        <v>4.0791812460476251</v>
      </c>
      <c r="P109" s="27">
        <f t="shared" si="51"/>
        <v>4.1760912590556813</v>
      </c>
      <c r="Q109" s="27">
        <f t="shared" si="56"/>
        <v>4.2552725051033065</v>
      </c>
      <c r="R109" s="27">
        <f t="shared" si="57"/>
        <v>4.7781512503836439</v>
      </c>
      <c r="S109" s="27">
        <f t="shared" si="52"/>
        <v>4.8750612633917001</v>
      </c>
      <c r="T109" s="27">
        <f t="shared" si="58"/>
        <v>4.9030899869919438</v>
      </c>
      <c r="U109" s="27">
        <f t="shared" si="59"/>
        <v>4.9542425094393252</v>
      </c>
      <c r="V109" s="27">
        <f t="shared" si="60"/>
        <v>5</v>
      </c>
      <c r="W109" s="27">
        <f t="shared" si="53"/>
        <v>5.0969100130080562</v>
      </c>
      <c r="X109" s="27">
        <f t="shared" si="54"/>
        <v>5.1760912590556813</v>
      </c>
    </row>
    <row r="110" spans="1:24" x14ac:dyDescent="0.2">
      <c r="A110" s="26">
        <v>38292</v>
      </c>
      <c r="C110" s="32">
        <v>1720.3</v>
      </c>
      <c r="D110" s="32">
        <v>17043.330000000002</v>
      </c>
      <c r="E110" s="32">
        <v>89949</v>
      </c>
      <c r="F110" s="27">
        <f t="shared" si="36"/>
        <v>3.2356041893398375</v>
      </c>
      <c r="G110" s="27">
        <f t="shared" si="55"/>
        <v>4.2315544530675977</v>
      </c>
      <c r="H110" s="27">
        <f t="shared" si="37"/>
        <v>4.9539963394781683</v>
      </c>
      <c r="I110" s="27">
        <f t="shared" si="45"/>
        <v>2.7781512503836434</v>
      </c>
      <c r="J110" s="27">
        <f t="shared" si="46"/>
        <v>2.9542425094393248</v>
      </c>
      <c r="K110" s="27">
        <f t="shared" si="47"/>
        <v>3.0791812460476247</v>
      </c>
      <c r="L110" s="27">
        <f t="shared" si="48"/>
        <v>3.1760912590556813</v>
      </c>
      <c r="M110" s="27">
        <f t="shared" si="38"/>
        <v>3.255272505103306</v>
      </c>
      <c r="N110" s="27">
        <f t="shared" si="49"/>
        <v>3.9542425094393248</v>
      </c>
      <c r="O110" s="27">
        <f t="shared" si="50"/>
        <v>4.0791812460476251</v>
      </c>
      <c r="P110" s="27">
        <f t="shared" si="51"/>
        <v>4.1760912590556813</v>
      </c>
      <c r="Q110" s="27">
        <f t="shared" si="56"/>
        <v>4.2552725051033065</v>
      </c>
      <c r="R110" s="27">
        <f t="shared" si="57"/>
        <v>4.7781512503836439</v>
      </c>
      <c r="S110" s="27">
        <f t="shared" si="52"/>
        <v>4.8750612633917001</v>
      </c>
      <c r="T110" s="27">
        <f t="shared" si="58"/>
        <v>4.9030899869919438</v>
      </c>
      <c r="U110" s="27">
        <f t="shared" si="59"/>
        <v>4.9542425094393252</v>
      </c>
      <c r="V110" s="27">
        <f t="shared" si="60"/>
        <v>5</v>
      </c>
      <c r="W110" s="27">
        <f t="shared" si="53"/>
        <v>5.0969100130080562</v>
      </c>
      <c r="X110" s="27">
        <f t="shared" si="54"/>
        <v>5.1760912590556813</v>
      </c>
    </row>
    <row r="111" spans="1:24" x14ac:dyDescent="0.2">
      <c r="A111" s="26">
        <v>38322</v>
      </c>
      <c r="C111" s="32">
        <v>1857.57</v>
      </c>
      <c r="D111" s="32">
        <v>17149.86</v>
      </c>
      <c r="E111" s="32">
        <v>92638</v>
      </c>
      <c r="F111" s="27">
        <f t="shared" si="36"/>
        <v>3.2689451885380896</v>
      </c>
      <c r="G111" s="27">
        <f t="shared" si="55"/>
        <v>4.2342605791032417</v>
      </c>
      <c r="H111" s="27">
        <f t="shared" si="37"/>
        <v>4.9667891703218334</v>
      </c>
      <c r="I111" s="27">
        <f t="shared" si="45"/>
        <v>2.7781512503836434</v>
      </c>
      <c r="J111" s="27">
        <f t="shared" si="46"/>
        <v>2.9542425094393248</v>
      </c>
      <c r="K111" s="27">
        <f t="shared" si="47"/>
        <v>3.0791812460476247</v>
      </c>
      <c r="L111" s="27">
        <f t="shared" si="48"/>
        <v>3.1760912590556813</v>
      </c>
      <c r="M111" s="27">
        <f t="shared" si="38"/>
        <v>3.255272505103306</v>
      </c>
      <c r="N111" s="27">
        <f t="shared" si="49"/>
        <v>3.9542425094393248</v>
      </c>
      <c r="O111" s="27">
        <f t="shared" si="50"/>
        <v>4.0791812460476251</v>
      </c>
      <c r="P111" s="27">
        <f t="shared" si="51"/>
        <v>4.1760912590556813</v>
      </c>
      <c r="Q111" s="27">
        <f t="shared" si="56"/>
        <v>4.2552725051033065</v>
      </c>
      <c r="R111" s="27">
        <f t="shared" si="57"/>
        <v>4.7781512503836439</v>
      </c>
      <c r="S111" s="27">
        <f t="shared" si="52"/>
        <v>4.8750612633917001</v>
      </c>
      <c r="T111" s="27">
        <f t="shared" si="58"/>
        <v>4.9030899869919438</v>
      </c>
      <c r="U111" s="27">
        <f t="shared" si="59"/>
        <v>4.9542425094393252</v>
      </c>
      <c r="V111" s="27">
        <f t="shared" si="60"/>
        <v>5</v>
      </c>
      <c r="W111" s="27">
        <f t="shared" si="53"/>
        <v>5.0969100130080562</v>
      </c>
      <c r="X111" s="27">
        <f t="shared" si="54"/>
        <v>5.1760912590556813</v>
      </c>
    </row>
    <row r="112" spans="1:24" x14ac:dyDescent="0.2">
      <c r="A112" s="26">
        <v>38353</v>
      </c>
      <c r="B112" s="28" t="s">
        <v>57</v>
      </c>
      <c r="C112" s="32">
        <v>1798.61</v>
      </c>
      <c r="D112" s="32">
        <v>17684.27</v>
      </c>
      <c r="E112" s="32">
        <v>91486</v>
      </c>
      <c r="F112" s="27">
        <f t="shared" si="36"/>
        <v>3.254937003695892</v>
      </c>
      <c r="G112" s="27">
        <f t="shared" si="55"/>
        <v>4.2475871370082627</v>
      </c>
      <c r="H112" s="27">
        <f t="shared" si="37"/>
        <v>4.9613546395534414</v>
      </c>
      <c r="I112" s="27">
        <f t="shared" si="45"/>
        <v>2.7781512503836434</v>
      </c>
      <c r="J112" s="27">
        <f t="shared" si="46"/>
        <v>2.9542425094393248</v>
      </c>
      <c r="K112" s="27">
        <f t="shared" si="47"/>
        <v>3.0791812460476247</v>
      </c>
      <c r="L112" s="27">
        <f t="shared" si="48"/>
        <v>3.1760912590556813</v>
      </c>
      <c r="M112" s="27">
        <f t="shared" si="38"/>
        <v>3.255272505103306</v>
      </c>
      <c r="N112" s="27">
        <f t="shared" si="49"/>
        <v>3.9542425094393248</v>
      </c>
      <c r="O112" s="27">
        <f t="shared" si="50"/>
        <v>4.0791812460476251</v>
      </c>
      <c r="P112" s="27">
        <f t="shared" si="51"/>
        <v>4.1760912590556813</v>
      </c>
      <c r="Q112" s="27">
        <f t="shared" si="56"/>
        <v>4.2552725051033065</v>
      </c>
      <c r="R112" s="27">
        <f t="shared" si="57"/>
        <v>4.7781512503836439</v>
      </c>
      <c r="S112" s="27">
        <f t="shared" si="52"/>
        <v>4.8750612633917001</v>
      </c>
      <c r="T112" s="27">
        <f t="shared" si="58"/>
        <v>4.9030899869919438</v>
      </c>
      <c r="U112" s="27">
        <f t="shared" si="59"/>
        <v>4.9542425094393252</v>
      </c>
      <c r="V112" s="27">
        <f t="shared" si="60"/>
        <v>5</v>
      </c>
      <c r="W112" s="27">
        <f t="shared" si="53"/>
        <v>5.0969100130080562</v>
      </c>
      <c r="X112" s="27">
        <f t="shared" si="54"/>
        <v>5.1760912590556813</v>
      </c>
    </row>
    <row r="113" spans="1:24" x14ac:dyDescent="0.2">
      <c r="A113" s="26">
        <v>38384</v>
      </c>
      <c r="C113" s="32">
        <v>1664.28</v>
      </c>
      <c r="D113" s="32">
        <v>16745.099999999999</v>
      </c>
      <c r="E113" s="32">
        <v>91424</v>
      </c>
      <c r="F113" s="27">
        <f t="shared" si="36"/>
        <v>3.2212263942053689</v>
      </c>
      <c r="G113" s="27">
        <f t="shared" si="55"/>
        <v>4.2238877454452206</v>
      </c>
      <c r="H113" s="27">
        <f t="shared" si="37"/>
        <v>4.9610602187026487</v>
      </c>
      <c r="I113" s="27">
        <f t="shared" si="45"/>
        <v>2.7781512503836434</v>
      </c>
      <c r="J113" s="27">
        <f t="shared" si="46"/>
        <v>2.9542425094393248</v>
      </c>
      <c r="K113" s="27">
        <f t="shared" si="47"/>
        <v>3.0791812460476247</v>
      </c>
      <c r="L113" s="27">
        <f t="shared" si="48"/>
        <v>3.1760912590556813</v>
      </c>
      <c r="M113" s="27">
        <f t="shared" si="38"/>
        <v>3.255272505103306</v>
      </c>
      <c r="N113" s="27">
        <f t="shared" si="49"/>
        <v>3.9542425094393248</v>
      </c>
      <c r="O113" s="27">
        <f t="shared" si="50"/>
        <v>4.0791812460476251</v>
      </c>
      <c r="P113" s="27">
        <f t="shared" si="51"/>
        <v>4.1760912590556813</v>
      </c>
      <c r="Q113" s="27">
        <f t="shared" si="56"/>
        <v>4.2552725051033065</v>
      </c>
      <c r="R113" s="27">
        <f t="shared" si="57"/>
        <v>4.7781512503836439</v>
      </c>
      <c r="S113" s="27">
        <f t="shared" si="52"/>
        <v>4.8750612633917001</v>
      </c>
      <c r="T113" s="27">
        <f t="shared" si="58"/>
        <v>4.9030899869919438</v>
      </c>
      <c r="U113" s="27">
        <f t="shared" si="59"/>
        <v>4.9542425094393252</v>
      </c>
      <c r="V113" s="27">
        <f t="shared" si="60"/>
        <v>5</v>
      </c>
      <c r="W113" s="27">
        <f t="shared" si="53"/>
        <v>5.0969100130080562</v>
      </c>
      <c r="X113" s="27">
        <f t="shared" si="54"/>
        <v>5.1760912590556813</v>
      </c>
    </row>
    <row r="114" spans="1:24" x14ac:dyDescent="0.2">
      <c r="A114" s="26">
        <v>38412</v>
      </c>
      <c r="C114" s="32">
        <v>1549.71</v>
      </c>
      <c r="D114" s="32">
        <v>16425.009999999998</v>
      </c>
      <c r="E114" s="32">
        <v>90708</v>
      </c>
      <c r="F114" s="27">
        <f t="shared" si="36"/>
        <v>3.1902504354714458</v>
      </c>
      <c r="G114" s="27">
        <f t="shared" si="55"/>
        <v>4.2155056426423814</v>
      </c>
      <c r="H114" s="27">
        <f t="shared" si="37"/>
        <v>4.9576455913890936</v>
      </c>
      <c r="I114" s="27">
        <f t="shared" si="45"/>
        <v>2.7781512503836434</v>
      </c>
      <c r="J114" s="27">
        <f t="shared" si="46"/>
        <v>2.9542425094393248</v>
      </c>
      <c r="K114" s="27">
        <f t="shared" si="47"/>
        <v>3.0791812460476247</v>
      </c>
      <c r="L114" s="27">
        <f t="shared" si="48"/>
        <v>3.1760912590556813</v>
      </c>
      <c r="M114" s="27">
        <f t="shared" si="38"/>
        <v>3.255272505103306</v>
      </c>
      <c r="N114" s="27">
        <f t="shared" si="49"/>
        <v>3.9542425094393248</v>
      </c>
      <c r="O114" s="27">
        <f t="shared" si="50"/>
        <v>4.0791812460476251</v>
      </c>
      <c r="P114" s="27">
        <f t="shared" si="51"/>
        <v>4.1760912590556813</v>
      </c>
      <c r="Q114" s="27">
        <f t="shared" si="56"/>
        <v>4.2552725051033065</v>
      </c>
      <c r="R114" s="27">
        <f t="shared" si="57"/>
        <v>4.7781512503836439</v>
      </c>
      <c r="S114" s="27">
        <f t="shared" si="52"/>
        <v>4.8750612633917001</v>
      </c>
      <c r="T114" s="27">
        <f t="shared" si="58"/>
        <v>4.9030899869919438</v>
      </c>
      <c r="U114" s="27">
        <f t="shared" si="59"/>
        <v>4.9542425094393252</v>
      </c>
      <c r="V114" s="27">
        <f t="shared" si="60"/>
        <v>5</v>
      </c>
      <c r="W114" s="27">
        <f t="shared" si="53"/>
        <v>5.0969100130080562</v>
      </c>
      <c r="X114" s="27">
        <f t="shared" si="54"/>
        <v>5.1760912590556813</v>
      </c>
    </row>
    <row r="115" spans="1:24" x14ac:dyDescent="0.2">
      <c r="A115" s="26">
        <v>38443</v>
      </c>
      <c r="C115" s="32">
        <v>1612.32</v>
      </c>
      <c r="D115" s="32">
        <v>16436.919999999998</v>
      </c>
      <c r="E115" s="32">
        <v>93171</v>
      </c>
      <c r="F115" s="27">
        <f t="shared" si="36"/>
        <v>3.2074512412172513</v>
      </c>
      <c r="G115" s="27">
        <f t="shared" si="55"/>
        <v>4.2158204414083658</v>
      </c>
      <c r="H115" s="27">
        <f t="shared" si="37"/>
        <v>4.969280756776377</v>
      </c>
      <c r="I115" s="27">
        <f t="shared" si="45"/>
        <v>2.7781512503836434</v>
      </c>
      <c r="J115" s="27">
        <f t="shared" si="46"/>
        <v>2.9542425094393248</v>
      </c>
      <c r="K115" s="27">
        <f t="shared" si="47"/>
        <v>3.0791812460476247</v>
      </c>
      <c r="L115" s="27">
        <f t="shared" si="48"/>
        <v>3.1760912590556813</v>
      </c>
      <c r="M115" s="27">
        <f t="shared" si="38"/>
        <v>3.255272505103306</v>
      </c>
      <c r="N115" s="27">
        <f t="shared" si="49"/>
        <v>3.9542425094393248</v>
      </c>
      <c r="O115" s="27">
        <f t="shared" si="50"/>
        <v>4.0791812460476251</v>
      </c>
      <c r="P115" s="27">
        <f t="shared" si="51"/>
        <v>4.1760912590556813</v>
      </c>
      <c r="Q115" s="27">
        <f t="shared" si="56"/>
        <v>4.2552725051033065</v>
      </c>
      <c r="R115" s="27">
        <f t="shared" si="57"/>
        <v>4.7781512503836439</v>
      </c>
      <c r="S115" s="27">
        <f t="shared" si="52"/>
        <v>4.8750612633917001</v>
      </c>
      <c r="T115" s="27">
        <f t="shared" si="58"/>
        <v>4.9030899869919438</v>
      </c>
      <c r="U115" s="27">
        <f t="shared" si="59"/>
        <v>4.9542425094393252</v>
      </c>
      <c r="V115" s="27">
        <f t="shared" si="60"/>
        <v>5</v>
      </c>
      <c r="W115" s="27">
        <f t="shared" si="53"/>
        <v>5.0969100130080562</v>
      </c>
      <c r="X115" s="27">
        <f t="shared" si="54"/>
        <v>5.1760912590556813</v>
      </c>
    </row>
    <row r="116" spans="1:24" x14ac:dyDescent="0.2">
      <c r="A116" s="26">
        <v>38473</v>
      </c>
      <c r="C116" s="32">
        <v>1567.61</v>
      </c>
      <c r="D116" s="32">
        <v>15877.18</v>
      </c>
      <c r="E116" s="32">
        <v>92668</v>
      </c>
      <c r="F116" s="27">
        <f t="shared" si="36"/>
        <v>3.1952380252391901</v>
      </c>
      <c r="G116" s="27">
        <f t="shared" si="55"/>
        <v>4.2007733684188464</v>
      </c>
      <c r="H116" s="27">
        <f t="shared" si="37"/>
        <v>4.966929789994925</v>
      </c>
      <c r="I116" s="27">
        <f t="shared" ref="I116:I147" si="61">LOG10(600)</f>
        <v>2.7781512503836434</v>
      </c>
      <c r="J116" s="27">
        <f t="shared" ref="J116:J147" si="62">LOG10(900)</f>
        <v>2.9542425094393248</v>
      </c>
      <c r="K116" s="27">
        <f t="shared" ref="K116:K147" si="63">LOG10(1200)</f>
        <v>3.0791812460476247</v>
      </c>
      <c r="L116" s="27">
        <f t="shared" ref="L116:L147" si="64">LOG10(1500)</f>
        <v>3.1760912590556813</v>
      </c>
      <c r="M116" s="27">
        <f t="shared" si="38"/>
        <v>3.255272505103306</v>
      </c>
      <c r="N116" s="27">
        <f t="shared" ref="N116:N147" si="65">LOG10(9000)</f>
        <v>3.9542425094393248</v>
      </c>
      <c r="O116" s="27">
        <f t="shared" ref="O116:O147" si="66">LOG10(12000)</f>
        <v>4.0791812460476251</v>
      </c>
      <c r="P116" s="27">
        <f t="shared" ref="P116:P147" si="67">LOG10(15000)</f>
        <v>4.1760912590556813</v>
      </c>
      <c r="Q116" s="27">
        <f t="shared" si="56"/>
        <v>4.2552725051033065</v>
      </c>
      <c r="R116" s="27">
        <f t="shared" si="57"/>
        <v>4.7781512503836439</v>
      </c>
      <c r="S116" s="27">
        <f t="shared" ref="S116:S147" si="68">LOG10(75000)</f>
        <v>4.8750612633917001</v>
      </c>
      <c r="T116" s="27">
        <f t="shared" si="58"/>
        <v>4.9030899869919438</v>
      </c>
      <c r="U116" s="27">
        <f t="shared" si="59"/>
        <v>4.9542425094393252</v>
      </c>
      <c r="V116" s="27">
        <f t="shared" si="60"/>
        <v>5</v>
      </c>
      <c r="W116" s="27">
        <f t="shared" ref="W116:W147" si="69">LOG10(125000)</f>
        <v>5.0969100130080562</v>
      </c>
      <c r="X116" s="27">
        <f t="shared" ref="X116:X147" si="70">LOG10(150000)</f>
        <v>5.1760912590556813</v>
      </c>
    </row>
    <row r="117" spans="1:24" x14ac:dyDescent="0.2">
      <c r="A117" s="26">
        <v>38504</v>
      </c>
      <c r="C117" s="32">
        <v>1526.25</v>
      </c>
      <c r="D117" s="32">
        <v>15568.94</v>
      </c>
      <c r="E117" s="32">
        <v>91268</v>
      </c>
      <c r="F117" s="27">
        <f t="shared" si="36"/>
        <v>3.1836256769529387</v>
      </c>
      <c r="G117" s="27">
        <f t="shared" si="55"/>
        <v>4.1922590449495054</v>
      </c>
      <c r="H117" s="27">
        <f t="shared" si="37"/>
        <v>4.9603185337285582</v>
      </c>
      <c r="I117" s="27">
        <f t="shared" si="61"/>
        <v>2.7781512503836434</v>
      </c>
      <c r="J117" s="27">
        <f t="shared" si="62"/>
        <v>2.9542425094393248</v>
      </c>
      <c r="K117" s="27">
        <f t="shared" si="63"/>
        <v>3.0791812460476247</v>
      </c>
      <c r="L117" s="27">
        <f t="shared" si="64"/>
        <v>3.1760912590556813</v>
      </c>
      <c r="M117" s="27">
        <f t="shared" si="38"/>
        <v>3.255272505103306</v>
      </c>
      <c r="N117" s="27">
        <f t="shared" si="65"/>
        <v>3.9542425094393248</v>
      </c>
      <c r="O117" s="27">
        <f t="shared" si="66"/>
        <v>4.0791812460476251</v>
      </c>
      <c r="P117" s="27">
        <f t="shared" si="67"/>
        <v>4.1760912590556813</v>
      </c>
      <c r="Q117" s="27">
        <f t="shared" si="56"/>
        <v>4.2552725051033065</v>
      </c>
      <c r="R117" s="27">
        <f t="shared" si="57"/>
        <v>4.7781512503836439</v>
      </c>
      <c r="S117" s="27">
        <f t="shared" si="68"/>
        <v>4.8750612633917001</v>
      </c>
      <c r="T117" s="27">
        <f t="shared" si="58"/>
        <v>4.9030899869919438</v>
      </c>
      <c r="U117" s="27">
        <f t="shared" si="59"/>
        <v>4.9542425094393252</v>
      </c>
      <c r="V117" s="27">
        <f t="shared" si="60"/>
        <v>5</v>
      </c>
      <c r="W117" s="27">
        <f t="shared" si="69"/>
        <v>5.0969100130080562</v>
      </c>
      <c r="X117" s="27">
        <f t="shared" si="70"/>
        <v>5.1760912590556813</v>
      </c>
    </row>
    <row r="118" spans="1:24" x14ac:dyDescent="0.2">
      <c r="A118" s="26">
        <v>38534</v>
      </c>
      <c r="C118" s="32">
        <v>1518.12</v>
      </c>
      <c r="D118" s="32">
        <v>15506.42</v>
      </c>
      <c r="E118" s="32">
        <v>90958</v>
      </c>
      <c r="F118" s="27">
        <f t="shared" si="36"/>
        <v>3.1813061017821509</v>
      </c>
      <c r="G118" s="27">
        <f t="shared" si="55"/>
        <v>4.1905115429001034</v>
      </c>
      <c r="H118" s="27">
        <f t="shared" si="37"/>
        <v>4.9588409024436064</v>
      </c>
      <c r="I118" s="27">
        <f t="shared" si="61"/>
        <v>2.7781512503836434</v>
      </c>
      <c r="J118" s="27">
        <f t="shared" si="62"/>
        <v>2.9542425094393248</v>
      </c>
      <c r="K118" s="27">
        <f t="shared" si="63"/>
        <v>3.0791812460476247</v>
      </c>
      <c r="L118" s="27">
        <f t="shared" si="64"/>
        <v>3.1760912590556813</v>
      </c>
      <c r="M118" s="27">
        <f t="shared" si="38"/>
        <v>3.255272505103306</v>
      </c>
      <c r="N118" s="27">
        <f t="shared" si="65"/>
        <v>3.9542425094393248</v>
      </c>
      <c r="O118" s="27">
        <f t="shared" si="66"/>
        <v>4.0791812460476251</v>
      </c>
      <c r="P118" s="27">
        <f t="shared" si="67"/>
        <v>4.1760912590556813</v>
      </c>
      <c r="Q118" s="27">
        <f t="shared" si="56"/>
        <v>4.2552725051033065</v>
      </c>
      <c r="R118" s="27">
        <f t="shared" si="57"/>
        <v>4.7781512503836439</v>
      </c>
      <c r="S118" s="27">
        <f t="shared" si="68"/>
        <v>4.8750612633917001</v>
      </c>
      <c r="T118" s="27">
        <f t="shared" si="58"/>
        <v>4.9030899869919438</v>
      </c>
      <c r="U118" s="27">
        <f t="shared" si="59"/>
        <v>4.9542425094393252</v>
      </c>
      <c r="V118" s="27">
        <f t="shared" si="60"/>
        <v>5</v>
      </c>
      <c r="W118" s="27">
        <f t="shared" si="69"/>
        <v>5.0969100130080562</v>
      </c>
      <c r="X118" s="27">
        <f t="shared" si="70"/>
        <v>5.1760912590556813</v>
      </c>
    </row>
    <row r="119" spans="1:24" x14ac:dyDescent="0.2">
      <c r="A119" s="26">
        <v>38565</v>
      </c>
      <c r="C119" s="32">
        <v>1596.2</v>
      </c>
      <c r="D119" s="32">
        <v>15530.15</v>
      </c>
      <c r="E119" s="32">
        <v>93252</v>
      </c>
      <c r="F119" s="27">
        <f t="shared" si="36"/>
        <v>3.2030873064724479</v>
      </c>
      <c r="G119" s="27">
        <f t="shared" si="55"/>
        <v>4.1911756504392912</v>
      </c>
      <c r="H119" s="27">
        <f t="shared" si="37"/>
        <v>4.9696581550077958</v>
      </c>
      <c r="I119" s="27">
        <f t="shared" si="61"/>
        <v>2.7781512503836434</v>
      </c>
      <c r="J119" s="27">
        <f t="shared" si="62"/>
        <v>2.9542425094393248</v>
      </c>
      <c r="K119" s="27">
        <f t="shared" si="63"/>
        <v>3.0791812460476247</v>
      </c>
      <c r="L119" s="27">
        <f t="shared" si="64"/>
        <v>3.1760912590556813</v>
      </c>
      <c r="M119" s="27">
        <f t="shared" si="38"/>
        <v>3.255272505103306</v>
      </c>
      <c r="N119" s="27">
        <f t="shared" si="65"/>
        <v>3.9542425094393248</v>
      </c>
      <c r="O119" s="27">
        <f t="shared" si="66"/>
        <v>4.0791812460476251</v>
      </c>
      <c r="P119" s="27">
        <f t="shared" si="67"/>
        <v>4.1760912590556813</v>
      </c>
      <c r="Q119" s="27">
        <f t="shared" si="56"/>
        <v>4.2552725051033065</v>
      </c>
      <c r="R119" s="27">
        <f t="shared" si="57"/>
        <v>4.7781512503836439</v>
      </c>
      <c r="S119" s="27">
        <f t="shared" si="68"/>
        <v>4.8750612633917001</v>
      </c>
      <c r="T119" s="27">
        <f t="shared" si="58"/>
        <v>4.9030899869919438</v>
      </c>
      <c r="U119" s="27">
        <f t="shared" si="59"/>
        <v>4.9542425094393252</v>
      </c>
      <c r="V119" s="27">
        <f t="shared" si="60"/>
        <v>5</v>
      </c>
      <c r="W119" s="27">
        <f t="shared" si="69"/>
        <v>5.0969100130080562</v>
      </c>
      <c r="X119" s="27">
        <f t="shared" si="70"/>
        <v>5.1760912590556813</v>
      </c>
    </row>
    <row r="120" spans="1:24" x14ac:dyDescent="0.2">
      <c r="A120" s="26">
        <v>38596</v>
      </c>
      <c r="C120" s="32">
        <v>1576.49</v>
      </c>
      <c r="D120" s="32">
        <v>15939.1</v>
      </c>
      <c r="E120" s="32">
        <v>94311</v>
      </c>
      <c r="F120" s="27">
        <f t="shared" si="36"/>
        <v>3.197691220273525</v>
      </c>
      <c r="G120" s="27">
        <f t="shared" si="55"/>
        <v>4.2024637953493915</v>
      </c>
      <c r="H120" s="27">
        <f t="shared" si="37"/>
        <v>4.974562349796634</v>
      </c>
      <c r="I120" s="27">
        <f t="shared" si="61"/>
        <v>2.7781512503836434</v>
      </c>
      <c r="J120" s="27">
        <f t="shared" si="62"/>
        <v>2.9542425094393248</v>
      </c>
      <c r="K120" s="27">
        <f t="shared" si="63"/>
        <v>3.0791812460476247</v>
      </c>
      <c r="L120" s="27">
        <f t="shared" si="64"/>
        <v>3.1760912590556813</v>
      </c>
      <c r="M120" s="27">
        <f t="shared" si="38"/>
        <v>3.255272505103306</v>
      </c>
      <c r="N120" s="27">
        <f t="shared" si="65"/>
        <v>3.9542425094393248</v>
      </c>
      <c r="O120" s="27">
        <f t="shared" si="66"/>
        <v>4.0791812460476251</v>
      </c>
      <c r="P120" s="27">
        <f t="shared" si="67"/>
        <v>4.1760912590556813</v>
      </c>
      <c r="Q120" s="27">
        <f t="shared" si="56"/>
        <v>4.2552725051033065</v>
      </c>
      <c r="R120" s="27">
        <f t="shared" si="57"/>
        <v>4.7781512503836439</v>
      </c>
      <c r="S120" s="27">
        <f t="shared" si="68"/>
        <v>4.8750612633917001</v>
      </c>
      <c r="T120" s="27">
        <f t="shared" si="58"/>
        <v>4.9030899869919438</v>
      </c>
      <c r="U120" s="27">
        <f t="shared" si="59"/>
        <v>4.9542425094393252</v>
      </c>
      <c r="V120" s="27">
        <f t="shared" si="60"/>
        <v>5</v>
      </c>
      <c r="W120" s="27">
        <f t="shared" si="69"/>
        <v>5.0969100130080562</v>
      </c>
      <c r="X120" s="27">
        <f t="shared" si="70"/>
        <v>5.1760912590556813</v>
      </c>
    </row>
    <row r="121" spans="1:24" ht="14.25" customHeight="1" x14ac:dyDescent="0.2">
      <c r="A121" s="26">
        <v>38626</v>
      </c>
      <c r="C121" s="32">
        <v>1703.38</v>
      </c>
      <c r="D121" s="32">
        <v>16690.560000000001</v>
      </c>
      <c r="E121" s="32">
        <v>95685</v>
      </c>
      <c r="F121" s="27">
        <f t="shared" si="36"/>
        <v>3.2313115437310165</v>
      </c>
      <c r="G121" s="27">
        <f t="shared" si="55"/>
        <v>4.2224709083287273</v>
      </c>
      <c r="H121" s="27">
        <f t="shared" si="37"/>
        <v>4.9808438612061421</v>
      </c>
      <c r="I121" s="27">
        <f t="shared" si="61"/>
        <v>2.7781512503836434</v>
      </c>
      <c r="J121" s="27">
        <f t="shared" si="62"/>
        <v>2.9542425094393248</v>
      </c>
      <c r="K121" s="27">
        <f t="shared" si="63"/>
        <v>3.0791812460476247</v>
      </c>
      <c r="L121" s="27">
        <f t="shared" si="64"/>
        <v>3.1760912590556813</v>
      </c>
      <c r="M121" s="27">
        <f t="shared" si="38"/>
        <v>3.255272505103306</v>
      </c>
      <c r="N121" s="27">
        <f t="shared" si="65"/>
        <v>3.9542425094393248</v>
      </c>
      <c r="O121" s="27">
        <f t="shared" si="66"/>
        <v>4.0791812460476251</v>
      </c>
      <c r="P121" s="27">
        <f t="shared" si="67"/>
        <v>4.1760912590556813</v>
      </c>
      <c r="Q121" s="27">
        <f t="shared" si="56"/>
        <v>4.2552725051033065</v>
      </c>
      <c r="R121" s="27">
        <f t="shared" si="57"/>
        <v>4.7781512503836439</v>
      </c>
      <c r="S121" s="27">
        <f t="shared" si="68"/>
        <v>4.8750612633917001</v>
      </c>
      <c r="T121" s="27">
        <f t="shared" si="58"/>
        <v>4.9030899869919438</v>
      </c>
      <c r="U121" s="27">
        <f t="shared" si="59"/>
        <v>4.9542425094393252</v>
      </c>
      <c r="V121" s="27">
        <f t="shared" si="60"/>
        <v>5</v>
      </c>
      <c r="W121" s="27">
        <f t="shared" si="69"/>
        <v>5.0969100130080562</v>
      </c>
      <c r="X121" s="27">
        <f t="shared" si="70"/>
        <v>5.1760912590556813</v>
      </c>
    </row>
    <row r="122" spans="1:24" x14ac:dyDescent="0.2">
      <c r="A122" s="26">
        <v>38657</v>
      </c>
      <c r="C122" s="32">
        <v>1643.46</v>
      </c>
      <c r="D122" s="32">
        <v>16559.78</v>
      </c>
      <c r="E122" s="32">
        <v>95764</v>
      </c>
      <c r="F122" s="27">
        <f t="shared" si="36"/>
        <v>3.2157591382985804</v>
      </c>
      <c r="G122" s="27">
        <f t="shared" si="55"/>
        <v>4.2190545627978544</v>
      </c>
      <c r="H122" s="27">
        <f t="shared" si="37"/>
        <v>4.9812022779752834</v>
      </c>
      <c r="I122" s="27">
        <f t="shared" si="61"/>
        <v>2.7781512503836434</v>
      </c>
      <c r="J122" s="27">
        <f t="shared" si="62"/>
        <v>2.9542425094393248</v>
      </c>
      <c r="K122" s="27">
        <f t="shared" si="63"/>
        <v>3.0791812460476247</v>
      </c>
      <c r="L122" s="27">
        <f t="shared" si="64"/>
        <v>3.1760912590556813</v>
      </c>
      <c r="M122" s="27">
        <f t="shared" si="38"/>
        <v>3.255272505103306</v>
      </c>
      <c r="N122" s="27">
        <f t="shared" si="65"/>
        <v>3.9542425094393248</v>
      </c>
      <c r="O122" s="27">
        <f t="shared" si="66"/>
        <v>4.0791812460476251</v>
      </c>
      <c r="P122" s="27">
        <f t="shared" si="67"/>
        <v>4.1760912590556813</v>
      </c>
      <c r="Q122" s="27">
        <f t="shared" si="56"/>
        <v>4.2552725051033065</v>
      </c>
      <c r="R122" s="27">
        <f t="shared" si="57"/>
        <v>4.7781512503836439</v>
      </c>
      <c r="S122" s="27">
        <f t="shared" si="68"/>
        <v>4.8750612633917001</v>
      </c>
      <c r="T122" s="27">
        <f t="shared" si="58"/>
        <v>4.9030899869919438</v>
      </c>
      <c r="U122" s="27">
        <f t="shared" si="59"/>
        <v>4.9542425094393252</v>
      </c>
      <c r="V122" s="27">
        <f t="shared" si="60"/>
        <v>5</v>
      </c>
      <c r="W122" s="27">
        <f t="shared" si="69"/>
        <v>5.0969100130080562</v>
      </c>
      <c r="X122" s="27">
        <f t="shared" si="70"/>
        <v>5.1760912590556813</v>
      </c>
    </row>
    <row r="123" spans="1:24" x14ac:dyDescent="0.2">
      <c r="A123" s="26">
        <v>38687</v>
      </c>
      <c r="C123" s="32">
        <v>1729.62</v>
      </c>
      <c r="D123" s="32">
        <v>16676.28</v>
      </c>
      <c r="E123" s="32">
        <v>96152</v>
      </c>
      <c r="F123" s="27">
        <f t="shared" si="36"/>
        <v>3.2379506984867903</v>
      </c>
      <c r="G123" s="27">
        <f t="shared" si="55"/>
        <v>4.2220991784567818</v>
      </c>
      <c r="H123" s="27">
        <f t="shared" si="37"/>
        <v>4.982958322167117</v>
      </c>
      <c r="I123" s="27">
        <f t="shared" si="61"/>
        <v>2.7781512503836434</v>
      </c>
      <c r="J123" s="27">
        <f t="shared" si="62"/>
        <v>2.9542425094393248</v>
      </c>
      <c r="K123" s="27">
        <f t="shared" si="63"/>
        <v>3.0791812460476247</v>
      </c>
      <c r="L123" s="27">
        <f t="shared" si="64"/>
        <v>3.1760912590556813</v>
      </c>
      <c r="M123" s="27">
        <f t="shared" si="38"/>
        <v>3.255272505103306</v>
      </c>
      <c r="N123" s="27">
        <f t="shared" si="65"/>
        <v>3.9542425094393248</v>
      </c>
      <c r="O123" s="27">
        <f t="shared" si="66"/>
        <v>4.0791812460476251</v>
      </c>
      <c r="P123" s="27">
        <f t="shared" si="67"/>
        <v>4.1760912590556813</v>
      </c>
      <c r="Q123" s="27">
        <f t="shared" si="56"/>
        <v>4.2552725051033065</v>
      </c>
      <c r="R123" s="27">
        <f t="shared" si="57"/>
        <v>4.7781512503836439</v>
      </c>
      <c r="S123" s="27">
        <f t="shared" si="68"/>
        <v>4.8750612633917001</v>
      </c>
      <c r="T123" s="27">
        <f t="shared" si="58"/>
        <v>4.9030899869919438</v>
      </c>
      <c r="U123" s="27">
        <f t="shared" si="59"/>
        <v>4.9542425094393252</v>
      </c>
      <c r="V123" s="27">
        <f t="shared" si="60"/>
        <v>5</v>
      </c>
      <c r="W123" s="27">
        <f t="shared" si="69"/>
        <v>5.0969100130080562</v>
      </c>
      <c r="X123" s="27">
        <f t="shared" si="70"/>
        <v>5.1760912590556813</v>
      </c>
    </row>
    <row r="124" spans="1:24" x14ac:dyDescent="0.2">
      <c r="A124" s="26">
        <v>38718</v>
      </c>
      <c r="B124" s="28" t="s">
        <v>56</v>
      </c>
      <c r="C124" s="32">
        <v>1707.13</v>
      </c>
      <c r="D124" s="32">
        <v>16571.099999999999</v>
      </c>
      <c r="E124" s="32">
        <v>96637</v>
      </c>
      <c r="F124" s="27">
        <f t="shared" si="36"/>
        <v>3.2322665944204805</v>
      </c>
      <c r="G124" s="27">
        <f t="shared" si="55"/>
        <v>4.2193513381160139</v>
      </c>
      <c r="H124" s="27">
        <f t="shared" si="37"/>
        <v>4.9851434392440597</v>
      </c>
      <c r="I124" s="27">
        <f t="shared" si="61"/>
        <v>2.7781512503836434</v>
      </c>
      <c r="J124" s="27">
        <f t="shared" si="62"/>
        <v>2.9542425094393248</v>
      </c>
      <c r="K124" s="27">
        <f t="shared" si="63"/>
        <v>3.0791812460476247</v>
      </c>
      <c r="L124" s="27">
        <f t="shared" si="64"/>
        <v>3.1760912590556813</v>
      </c>
      <c r="M124" s="27">
        <f t="shared" si="38"/>
        <v>3.255272505103306</v>
      </c>
      <c r="N124" s="27">
        <f t="shared" si="65"/>
        <v>3.9542425094393248</v>
      </c>
      <c r="O124" s="27">
        <f t="shared" si="66"/>
        <v>4.0791812460476251</v>
      </c>
      <c r="P124" s="27">
        <f t="shared" si="67"/>
        <v>4.1760912590556813</v>
      </c>
      <c r="Q124" s="27">
        <f t="shared" si="56"/>
        <v>4.2552725051033065</v>
      </c>
      <c r="R124" s="27">
        <f t="shared" si="57"/>
        <v>4.7781512503836439</v>
      </c>
      <c r="S124" s="27">
        <f t="shared" si="68"/>
        <v>4.8750612633917001</v>
      </c>
      <c r="T124" s="27">
        <f t="shared" si="58"/>
        <v>4.9030899869919438</v>
      </c>
      <c r="U124" s="27">
        <f t="shared" si="59"/>
        <v>4.9542425094393252</v>
      </c>
      <c r="V124" s="27">
        <f t="shared" si="60"/>
        <v>5</v>
      </c>
      <c r="W124" s="27">
        <f t="shared" si="69"/>
        <v>5.0969100130080562</v>
      </c>
      <c r="X124" s="27">
        <f t="shared" si="70"/>
        <v>5.1760912590556813</v>
      </c>
    </row>
    <row r="125" spans="1:24" x14ac:dyDescent="0.2">
      <c r="A125" s="26">
        <v>38749</v>
      </c>
      <c r="C125" s="32">
        <v>1695.47</v>
      </c>
      <c r="D125" s="32">
        <v>16869.009999999998</v>
      </c>
      <c r="E125" s="32">
        <v>98209</v>
      </c>
      <c r="F125" s="27">
        <f t="shared" si="36"/>
        <v>3.229290109684896</v>
      </c>
      <c r="G125" s="27">
        <f t="shared" si="55"/>
        <v>4.2270895956802201</v>
      </c>
      <c r="H125" s="27">
        <f t="shared" si="37"/>
        <v>4.9921512889196862</v>
      </c>
      <c r="I125" s="27">
        <f t="shared" si="61"/>
        <v>2.7781512503836434</v>
      </c>
      <c r="J125" s="27">
        <f t="shared" si="62"/>
        <v>2.9542425094393248</v>
      </c>
      <c r="K125" s="27">
        <f t="shared" si="63"/>
        <v>3.0791812460476247</v>
      </c>
      <c r="L125" s="27">
        <f t="shared" si="64"/>
        <v>3.1760912590556813</v>
      </c>
      <c r="M125" s="27">
        <f t="shared" si="38"/>
        <v>3.255272505103306</v>
      </c>
      <c r="N125" s="27">
        <f t="shared" si="65"/>
        <v>3.9542425094393248</v>
      </c>
      <c r="O125" s="27">
        <f t="shared" si="66"/>
        <v>4.0791812460476251</v>
      </c>
      <c r="P125" s="27">
        <f t="shared" si="67"/>
        <v>4.1760912590556813</v>
      </c>
      <c r="Q125" s="27">
        <f t="shared" si="56"/>
        <v>4.2552725051033065</v>
      </c>
      <c r="R125" s="27">
        <f t="shared" si="57"/>
        <v>4.7781512503836439</v>
      </c>
      <c r="S125" s="27">
        <f t="shared" si="68"/>
        <v>4.8750612633917001</v>
      </c>
      <c r="T125" s="27">
        <f t="shared" si="58"/>
        <v>4.9030899869919438</v>
      </c>
      <c r="U125" s="27">
        <f t="shared" si="59"/>
        <v>4.9542425094393252</v>
      </c>
      <c r="V125" s="27">
        <f t="shared" si="60"/>
        <v>5</v>
      </c>
      <c r="W125" s="27">
        <f t="shared" si="69"/>
        <v>5.0969100130080562</v>
      </c>
      <c r="X125" s="27">
        <f t="shared" si="70"/>
        <v>5.1760912590556813</v>
      </c>
    </row>
    <row r="126" spans="1:24" x14ac:dyDescent="0.2">
      <c r="A126" s="26">
        <v>38777</v>
      </c>
      <c r="C126" s="32">
        <v>1693.32</v>
      </c>
      <c r="D126" s="32">
        <v>17191.57</v>
      </c>
      <c r="E126" s="32">
        <v>99459</v>
      </c>
      <c r="F126" s="27">
        <f t="shared" si="36"/>
        <v>3.2287390379092038</v>
      </c>
      <c r="G126" s="27">
        <f t="shared" si="55"/>
        <v>4.2353155399332083</v>
      </c>
      <c r="H126" s="27">
        <f t="shared" si="37"/>
        <v>4.9976440883502056</v>
      </c>
      <c r="I126" s="27">
        <f t="shared" si="61"/>
        <v>2.7781512503836434</v>
      </c>
      <c r="J126" s="27">
        <f t="shared" si="62"/>
        <v>2.9542425094393248</v>
      </c>
      <c r="K126" s="27">
        <f t="shared" si="63"/>
        <v>3.0791812460476247</v>
      </c>
      <c r="L126" s="27">
        <f t="shared" si="64"/>
        <v>3.1760912590556813</v>
      </c>
      <c r="M126" s="27">
        <f t="shared" si="38"/>
        <v>3.255272505103306</v>
      </c>
      <c r="N126" s="27">
        <f t="shared" si="65"/>
        <v>3.9542425094393248</v>
      </c>
      <c r="O126" s="27">
        <f t="shared" si="66"/>
        <v>4.0791812460476251</v>
      </c>
      <c r="P126" s="27">
        <f t="shared" si="67"/>
        <v>4.1760912590556813</v>
      </c>
      <c r="Q126" s="27">
        <f t="shared" si="56"/>
        <v>4.2552725051033065</v>
      </c>
      <c r="R126" s="27">
        <f t="shared" si="57"/>
        <v>4.7781512503836439</v>
      </c>
      <c r="S126" s="27">
        <f t="shared" si="68"/>
        <v>4.8750612633917001</v>
      </c>
      <c r="T126" s="27">
        <f t="shared" si="58"/>
        <v>4.9030899869919438</v>
      </c>
      <c r="U126" s="27">
        <f t="shared" si="59"/>
        <v>4.9542425094393252</v>
      </c>
      <c r="V126" s="27">
        <f t="shared" si="60"/>
        <v>5</v>
      </c>
      <c r="W126" s="27">
        <f t="shared" si="69"/>
        <v>5.0969100130080562</v>
      </c>
      <c r="X126" s="27">
        <f t="shared" si="70"/>
        <v>5.1760912590556813</v>
      </c>
    </row>
    <row r="127" spans="1:24" x14ac:dyDescent="0.2">
      <c r="A127" s="26">
        <v>38808</v>
      </c>
      <c r="C127" s="32">
        <v>1698.96</v>
      </c>
      <c r="D127" s="32">
        <v>17499.78</v>
      </c>
      <c r="E127" s="32">
        <v>101014</v>
      </c>
      <c r="F127" s="27">
        <f t="shared" si="36"/>
        <v>3.2301831540404562</v>
      </c>
      <c r="G127" s="27">
        <f t="shared" si="55"/>
        <v>4.2430325889499176</v>
      </c>
      <c r="H127" s="27">
        <f t="shared" si="37"/>
        <v>5.0043815688459192</v>
      </c>
      <c r="I127" s="27">
        <f t="shared" si="61"/>
        <v>2.7781512503836434</v>
      </c>
      <c r="J127" s="27">
        <f t="shared" si="62"/>
        <v>2.9542425094393248</v>
      </c>
      <c r="K127" s="27">
        <f t="shared" si="63"/>
        <v>3.0791812460476247</v>
      </c>
      <c r="L127" s="27">
        <f t="shared" si="64"/>
        <v>3.1760912590556813</v>
      </c>
      <c r="M127" s="27">
        <f t="shared" si="38"/>
        <v>3.255272505103306</v>
      </c>
      <c r="N127" s="27">
        <f t="shared" si="65"/>
        <v>3.9542425094393248</v>
      </c>
      <c r="O127" s="27">
        <f t="shared" si="66"/>
        <v>4.0791812460476251</v>
      </c>
      <c r="P127" s="27">
        <f t="shared" si="67"/>
        <v>4.1760912590556813</v>
      </c>
      <c r="Q127" s="27">
        <f t="shared" si="56"/>
        <v>4.2552725051033065</v>
      </c>
      <c r="R127" s="27">
        <f t="shared" si="57"/>
        <v>4.7781512503836439</v>
      </c>
      <c r="S127" s="27">
        <f t="shared" si="68"/>
        <v>4.8750612633917001</v>
      </c>
      <c r="T127" s="27">
        <f t="shared" si="58"/>
        <v>4.9030899869919438</v>
      </c>
      <c r="U127" s="27">
        <f t="shared" si="59"/>
        <v>4.9542425094393252</v>
      </c>
      <c r="V127" s="27">
        <f t="shared" si="60"/>
        <v>5</v>
      </c>
      <c r="W127" s="27">
        <f t="shared" si="69"/>
        <v>5.0969100130080562</v>
      </c>
      <c r="X127" s="27">
        <f t="shared" si="70"/>
        <v>5.1760912590556813</v>
      </c>
    </row>
    <row r="128" spans="1:24" x14ac:dyDescent="0.2">
      <c r="A128" s="26">
        <v>38838</v>
      </c>
      <c r="C128" s="32">
        <v>1721.11</v>
      </c>
      <c r="D128" s="32">
        <v>17535.939999999999</v>
      </c>
      <c r="E128" s="32">
        <v>102232</v>
      </c>
      <c r="F128" s="27">
        <f t="shared" si="36"/>
        <v>3.2358086279489178</v>
      </c>
      <c r="G128" s="27">
        <f t="shared" si="55"/>
        <v>4.243929050848898</v>
      </c>
      <c r="H128" s="27">
        <f t="shared" si="37"/>
        <v>5.0095868571309161</v>
      </c>
      <c r="I128" s="27">
        <f t="shared" si="61"/>
        <v>2.7781512503836434</v>
      </c>
      <c r="J128" s="27">
        <f t="shared" si="62"/>
        <v>2.9542425094393248</v>
      </c>
      <c r="K128" s="27">
        <f t="shared" si="63"/>
        <v>3.0791812460476247</v>
      </c>
      <c r="L128" s="27">
        <f t="shared" si="64"/>
        <v>3.1760912590556813</v>
      </c>
      <c r="M128" s="27">
        <f t="shared" si="38"/>
        <v>3.255272505103306</v>
      </c>
      <c r="N128" s="27">
        <f t="shared" si="65"/>
        <v>3.9542425094393248</v>
      </c>
      <c r="O128" s="27">
        <f t="shared" si="66"/>
        <v>4.0791812460476251</v>
      </c>
      <c r="P128" s="27">
        <f t="shared" si="67"/>
        <v>4.1760912590556813</v>
      </c>
      <c r="Q128" s="27">
        <f t="shared" si="56"/>
        <v>4.2552725051033065</v>
      </c>
      <c r="R128" s="27">
        <f t="shared" si="57"/>
        <v>4.7781512503836439</v>
      </c>
      <c r="S128" s="27">
        <f t="shared" si="68"/>
        <v>4.8750612633917001</v>
      </c>
      <c r="T128" s="27">
        <f t="shared" si="58"/>
        <v>4.9030899869919438</v>
      </c>
      <c r="U128" s="27">
        <f t="shared" si="59"/>
        <v>4.9542425094393252</v>
      </c>
      <c r="V128" s="27">
        <f t="shared" si="60"/>
        <v>5</v>
      </c>
      <c r="W128" s="27">
        <f t="shared" si="69"/>
        <v>5.0969100130080562</v>
      </c>
      <c r="X128" s="27">
        <f t="shared" si="70"/>
        <v>5.1760912590556813</v>
      </c>
    </row>
    <row r="129" spans="1:24" x14ac:dyDescent="0.2">
      <c r="A129" s="26">
        <v>38869</v>
      </c>
      <c r="C129" s="32">
        <v>1693.83</v>
      </c>
      <c r="D129" s="32">
        <v>17527.28</v>
      </c>
      <c r="E129" s="32">
        <v>104075</v>
      </c>
      <c r="F129" s="27">
        <f t="shared" si="36"/>
        <v>3.2288698205361581</v>
      </c>
      <c r="G129" s="27">
        <f t="shared" si="55"/>
        <v>4.2437145246137291</v>
      </c>
      <c r="H129" s="27">
        <f t="shared" si="37"/>
        <v>5.0173464195588151</v>
      </c>
      <c r="I129" s="27">
        <f t="shared" si="61"/>
        <v>2.7781512503836434</v>
      </c>
      <c r="J129" s="27">
        <f t="shared" si="62"/>
        <v>2.9542425094393248</v>
      </c>
      <c r="K129" s="27">
        <f t="shared" si="63"/>
        <v>3.0791812460476247</v>
      </c>
      <c r="L129" s="27">
        <f t="shared" si="64"/>
        <v>3.1760912590556813</v>
      </c>
      <c r="M129" s="27">
        <f t="shared" si="38"/>
        <v>3.255272505103306</v>
      </c>
      <c r="N129" s="27">
        <f t="shared" si="65"/>
        <v>3.9542425094393248</v>
      </c>
      <c r="O129" s="27">
        <f t="shared" si="66"/>
        <v>4.0791812460476251</v>
      </c>
      <c r="P129" s="27">
        <f t="shared" si="67"/>
        <v>4.1760912590556813</v>
      </c>
      <c r="Q129" s="27">
        <f t="shared" si="56"/>
        <v>4.2552725051033065</v>
      </c>
      <c r="R129" s="27">
        <f t="shared" si="57"/>
        <v>4.7781512503836439</v>
      </c>
      <c r="S129" s="27">
        <f t="shared" si="68"/>
        <v>4.8750612633917001</v>
      </c>
      <c r="T129" s="27">
        <f t="shared" si="58"/>
        <v>4.9030899869919438</v>
      </c>
      <c r="U129" s="27">
        <f t="shared" si="59"/>
        <v>4.9542425094393252</v>
      </c>
      <c r="V129" s="27">
        <f t="shared" si="60"/>
        <v>5</v>
      </c>
      <c r="W129" s="27">
        <f t="shared" si="69"/>
        <v>5.0969100130080562</v>
      </c>
      <c r="X129" s="27">
        <f t="shared" si="70"/>
        <v>5.1760912590556813</v>
      </c>
    </row>
    <row r="130" spans="1:24" x14ac:dyDescent="0.2">
      <c r="A130" s="26">
        <v>38899</v>
      </c>
      <c r="C130" s="32">
        <v>1634.63</v>
      </c>
      <c r="D130" s="32">
        <v>17474.27</v>
      </c>
      <c r="E130" s="32">
        <v>103516</v>
      </c>
      <c r="F130" s="27">
        <f t="shared" si="36"/>
        <v>3.2134194651657371</v>
      </c>
      <c r="G130" s="27">
        <f t="shared" si="55"/>
        <v>4.2423990418372393</v>
      </c>
      <c r="H130" s="27">
        <f t="shared" si="37"/>
        <v>5.0150074819153261</v>
      </c>
      <c r="I130" s="27">
        <f t="shared" si="61"/>
        <v>2.7781512503836434</v>
      </c>
      <c r="J130" s="27">
        <f t="shared" si="62"/>
        <v>2.9542425094393248</v>
      </c>
      <c r="K130" s="27">
        <f t="shared" si="63"/>
        <v>3.0791812460476247</v>
      </c>
      <c r="L130" s="27">
        <f t="shared" si="64"/>
        <v>3.1760912590556813</v>
      </c>
      <c r="M130" s="27">
        <f t="shared" si="38"/>
        <v>3.255272505103306</v>
      </c>
      <c r="N130" s="27">
        <f t="shared" si="65"/>
        <v>3.9542425094393248</v>
      </c>
      <c r="O130" s="27">
        <f t="shared" si="66"/>
        <v>4.0791812460476251</v>
      </c>
      <c r="P130" s="27">
        <f t="shared" si="67"/>
        <v>4.1760912590556813</v>
      </c>
      <c r="Q130" s="27">
        <f t="shared" si="56"/>
        <v>4.2552725051033065</v>
      </c>
      <c r="R130" s="27">
        <f t="shared" si="57"/>
        <v>4.7781512503836439</v>
      </c>
      <c r="S130" s="27">
        <f t="shared" si="68"/>
        <v>4.8750612633917001</v>
      </c>
      <c r="T130" s="27">
        <f t="shared" si="58"/>
        <v>4.9030899869919438</v>
      </c>
      <c r="U130" s="27">
        <f t="shared" si="59"/>
        <v>4.9542425094393252</v>
      </c>
      <c r="V130" s="27">
        <f t="shared" si="60"/>
        <v>5</v>
      </c>
      <c r="W130" s="27">
        <f t="shared" si="69"/>
        <v>5.0969100130080562</v>
      </c>
      <c r="X130" s="27">
        <f t="shared" si="70"/>
        <v>5.1760912590556813</v>
      </c>
    </row>
    <row r="131" spans="1:24" x14ac:dyDescent="0.2">
      <c r="A131" s="26">
        <v>38930</v>
      </c>
      <c r="C131" s="32">
        <v>1552.68</v>
      </c>
      <c r="D131" s="32">
        <v>17225.669999999998</v>
      </c>
      <c r="E131" s="32">
        <v>104595</v>
      </c>
      <c r="F131" s="27">
        <f t="shared" si="36"/>
        <v>3.1910819589132391</v>
      </c>
      <c r="G131" s="27">
        <f t="shared" si="55"/>
        <v>4.2361761229827959</v>
      </c>
      <c r="H131" s="27">
        <f t="shared" si="37"/>
        <v>5.0195109242606</v>
      </c>
      <c r="I131" s="27">
        <f t="shared" si="61"/>
        <v>2.7781512503836434</v>
      </c>
      <c r="J131" s="27">
        <f t="shared" si="62"/>
        <v>2.9542425094393248</v>
      </c>
      <c r="K131" s="27">
        <f t="shared" si="63"/>
        <v>3.0791812460476247</v>
      </c>
      <c r="L131" s="27">
        <f t="shared" si="64"/>
        <v>3.1760912590556813</v>
      </c>
      <c r="M131" s="27">
        <f t="shared" si="38"/>
        <v>3.255272505103306</v>
      </c>
      <c r="N131" s="27">
        <f t="shared" si="65"/>
        <v>3.9542425094393248</v>
      </c>
      <c r="O131" s="27">
        <f t="shared" si="66"/>
        <v>4.0791812460476251</v>
      </c>
      <c r="P131" s="27">
        <f t="shared" si="67"/>
        <v>4.1760912590556813</v>
      </c>
      <c r="Q131" s="27">
        <f t="shared" si="56"/>
        <v>4.2552725051033065</v>
      </c>
      <c r="R131" s="27">
        <f t="shared" si="57"/>
        <v>4.7781512503836439</v>
      </c>
      <c r="S131" s="27">
        <f t="shared" si="68"/>
        <v>4.8750612633917001</v>
      </c>
      <c r="T131" s="27">
        <f t="shared" si="58"/>
        <v>4.9030899869919438</v>
      </c>
      <c r="U131" s="27">
        <f t="shared" si="59"/>
        <v>4.9542425094393252</v>
      </c>
      <c r="V131" s="27">
        <f t="shared" si="60"/>
        <v>5</v>
      </c>
      <c r="W131" s="27">
        <f t="shared" si="69"/>
        <v>5.0969100130080562</v>
      </c>
      <c r="X131" s="27">
        <f t="shared" si="70"/>
        <v>5.1760912590556813</v>
      </c>
    </row>
    <row r="132" spans="1:24" x14ac:dyDescent="0.2">
      <c r="A132" s="26">
        <v>38961</v>
      </c>
      <c r="C132" s="32">
        <v>1607.05</v>
      </c>
      <c r="D132" s="32">
        <v>17047.18</v>
      </c>
      <c r="E132" s="32">
        <v>104461</v>
      </c>
      <c r="F132" s="27">
        <f t="shared" ref="F132:F195" si="71">LOG10(C132)</f>
        <v>3.2060293891381346</v>
      </c>
      <c r="G132" s="27">
        <f t="shared" si="55"/>
        <v>4.2316525468633452</v>
      </c>
      <c r="H132" s="27">
        <f t="shared" ref="H132:H195" si="72">LOG10(E132)</f>
        <v>5.0189541790005263</v>
      </c>
      <c r="I132" s="27">
        <f t="shared" si="61"/>
        <v>2.7781512503836434</v>
      </c>
      <c r="J132" s="27">
        <f t="shared" si="62"/>
        <v>2.9542425094393248</v>
      </c>
      <c r="K132" s="27">
        <f t="shared" si="63"/>
        <v>3.0791812460476247</v>
      </c>
      <c r="L132" s="27">
        <f t="shared" si="64"/>
        <v>3.1760912590556813</v>
      </c>
      <c r="M132" s="27">
        <f t="shared" ref="M132:M195" si="73">LOG10(1800)</f>
        <v>3.255272505103306</v>
      </c>
      <c r="N132" s="27">
        <f t="shared" si="65"/>
        <v>3.9542425094393248</v>
      </c>
      <c r="O132" s="27">
        <f t="shared" si="66"/>
        <v>4.0791812460476251</v>
      </c>
      <c r="P132" s="27">
        <f t="shared" si="67"/>
        <v>4.1760912590556813</v>
      </c>
      <c r="Q132" s="27">
        <f t="shared" si="56"/>
        <v>4.2552725051033065</v>
      </c>
      <c r="R132" s="27">
        <f t="shared" si="57"/>
        <v>4.7781512503836439</v>
      </c>
      <c r="S132" s="27">
        <f t="shared" si="68"/>
        <v>4.8750612633917001</v>
      </c>
      <c r="T132" s="27">
        <f t="shared" si="58"/>
        <v>4.9030899869919438</v>
      </c>
      <c r="U132" s="27">
        <f t="shared" si="59"/>
        <v>4.9542425094393252</v>
      </c>
      <c r="V132" s="27">
        <f t="shared" si="60"/>
        <v>5</v>
      </c>
      <c r="W132" s="27">
        <f t="shared" si="69"/>
        <v>5.0969100130080562</v>
      </c>
      <c r="X132" s="27">
        <f t="shared" si="70"/>
        <v>5.1760912590556813</v>
      </c>
    </row>
    <row r="133" spans="1:24" x14ac:dyDescent="0.2">
      <c r="A133" s="26">
        <v>38991</v>
      </c>
      <c r="C133" s="32">
        <v>1568.26</v>
      </c>
      <c r="D133" s="32">
        <v>17183.400000000001</v>
      </c>
      <c r="E133" s="32">
        <v>105352</v>
      </c>
      <c r="F133" s="27">
        <f t="shared" si="71"/>
        <v>3.1954180654942261</v>
      </c>
      <c r="G133" s="27">
        <f t="shared" si="55"/>
        <v>4.2351090998412477</v>
      </c>
      <c r="H133" s="27">
        <f t="shared" si="72"/>
        <v>5.0226427846590607</v>
      </c>
      <c r="I133" s="27">
        <f t="shared" si="61"/>
        <v>2.7781512503836434</v>
      </c>
      <c r="J133" s="27">
        <f t="shared" si="62"/>
        <v>2.9542425094393248</v>
      </c>
      <c r="K133" s="27">
        <f t="shared" si="63"/>
        <v>3.0791812460476247</v>
      </c>
      <c r="L133" s="27">
        <f t="shared" si="64"/>
        <v>3.1760912590556813</v>
      </c>
      <c r="M133" s="27">
        <f t="shared" si="73"/>
        <v>3.255272505103306</v>
      </c>
      <c r="N133" s="27">
        <f t="shared" si="65"/>
        <v>3.9542425094393248</v>
      </c>
      <c r="O133" s="27">
        <f t="shared" si="66"/>
        <v>4.0791812460476251</v>
      </c>
      <c r="P133" s="27">
        <f t="shared" si="67"/>
        <v>4.1760912590556813</v>
      </c>
      <c r="Q133" s="27">
        <f t="shared" si="56"/>
        <v>4.2552725051033065</v>
      </c>
      <c r="R133" s="27">
        <f t="shared" si="57"/>
        <v>4.7781512503836439</v>
      </c>
      <c r="S133" s="27">
        <f t="shared" si="68"/>
        <v>4.8750612633917001</v>
      </c>
      <c r="T133" s="27">
        <f t="shared" si="58"/>
        <v>4.9030899869919438</v>
      </c>
      <c r="U133" s="27">
        <f t="shared" si="59"/>
        <v>4.9542425094393252</v>
      </c>
      <c r="V133" s="27">
        <f t="shared" si="60"/>
        <v>5</v>
      </c>
      <c r="W133" s="27">
        <f t="shared" si="69"/>
        <v>5.0969100130080562</v>
      </c>
      <c r="X133" s="27">
        <f t="shared" si="70"/>
        <v>5.1760912590556813</v>
      </c>
    </row>
    <row r="134" spans="1:24" x14ac:dyDescent="0.2">
      <c r="A134" s="26">
        <v>39022</v>
      </c>
      <c r="C134" s="32">
        <v>1619.82</v>
      </c>
      <c r="D134" s="32">
        <v>16872.72</v>
      </c>
      <c r="E134" s="32">
        <v>106226</v>
      </c>
      <c r="F134" s="27">
        <f t="shared" si="71"/>
        <v>3.2094667569191686</v>
      </c>
      <c r="G134" s="27">
        <f t="shared" si="55"/>
        <v>4.2271850995286808</v>
      </c>
      <c r="H134" s="27">
        <f t="shared" si="72"/>
        <v>5.0262308281817702</v>
      </c>
      <c r="I134" s="27">
        <f t="shared" si="61"/>
        <v>2.7781512503836434</v>
      </c>
      <c r="J134" s="27">
        <f t="shared" si="62"/>
        <v>2.9542425094393248</v>
      </c>
      <c r="K134" s="27">
        <f t="shared" si="63"/>
        <v>3.0791812460476247</v>
      </c>
      <c r="L134" s="27">
        <f t="shared" si="64"/>
        <v>3.1760912590556813</v>
      </c>
      <c r="M134" s="27">
        <f t="shared" si="73"/>
        <v>3.255272505103306</v>
      </c>
      <c r="N134" s="27">
        <f t="shared" si="65"/>
        <v>3.9542425094393248</v>
      </c>
      <c r="O134" s="27">
        <f t="shared" si="66"/>
        <v>4.0791812460476251</v>
      </c>
      <c r="P134" s="27">
        <f t="shared" si="67"/>
        <v>4.1760912590556813</v>
      </c>
      <c r="Q134" s="27">
        <f t="shared" si="56"/>
        <v>4.2552725051033065</v>
      </c>
      <c r="R134" s="27">
        <f t="shared" si="57"/>
        <v>4.7781512503836439</v>
      </c>
      <c r="S134" s="27">
        <f t="shared" si="68"/>
        <v>4.8750612633917001</v>
      </c>
      <c r="T134" s="27">
        <f t="shared" si="58"/>
        <v>4.9030899869919438</v>
      </c>
      <c r="U134" s="27">
        <f t="shared" si="59"/>
        <v>4.9542425094393252</v>
      </c>
      <c r="V134" s="27">
        <f t="shared" si="60"/>
        <v>5</v>
      </c>
      <c r="W134" s="27">
        <f t="shared" si="69"/>
        <v>5.0969100130080562</v>
      </c>
      <c r="X134" s="27">
        <f t="shared" si="70"/>
        <v>5.1760912590556813</v>
      </c>
    </row>
    <row r="135" spans="1:24" x14ac:dyDescent="0.2">
      <c r="A135" s="26">
        <v>39052</v>
      </c>
      <c r="C135" s="32">
        <v>1651.95</v>
      </c>
      <c r="D135" s="32">
        <v>17824.78</v>
      </c>
      <c r="E135" s="32">
        <v>108220</v>
      </c>
      <c r="F135" s="27">
        <f t="shared" si="71"/>
        <v>3.2179968982793303</v>
      </c>
      <c r="G135" s="27">
        <f t="shared" si="55"/>
        <v>4.2510241783345259</v>
      </c>
      <c r="H135" s="27">
        <f t="shared" si="72"/>
        <v>5.0343075295965631</v>
      </c>
      <c r="I135" s="27">
        <f t="shared" si="61"/>
        <v>2.7781512503836434</v>
      </c>
      <c r="J135" s="27">
        <f t="shared" si="62"/>
        <v>2.9542425094393248</v>
      </c>
      <c r="K135" s="27">
        <f t="shared" si="63"/>
        <v>3.0791812460476247</v>
      </c>
      <c r="L135" s="27">
        <f t="shared" si="64"/>
        <v>3.1760912590556813</v>
      </c>
      <c r="M135" s="27">
        <f t="shared" si="73"/>
        <v>3.255272505103306</v>
      </c>
      <c r="N135" s="27">
        <f t="shared" si="65"/>
        <v>3.9542425094393248</v>
      </c>
      <c r="O135" s="27">
        <f t="shared" si="66"/>
        <v>4.0791812460476251</v>
      </c>
      <c r="P135" s="27">
        <f t="shared" si="67"/>
        <v>4.1760912590556813</v>
      </c>
      <c r="Q135" s="27">
        <f t="shared" si="56"/>
        <v>4.2552725051033065</v>
      </c>
      <c r="R135" s="27">
        <f t="shared" si="57"/>
        <v>4.7781512503836439</v>
      </c>
      <c r="S135" s="27">
        <f t="shared" si="68"/>
        <v>4.8750612633917001</v>
      </c>
      <c r="T135" s="27">
        <f t="shared" si="58"/>
        <v>4.9030899869919438</v>
      </c>
      <c r="U135" s="27">
        <f t="shared" si="59"/>
        <v>4.9542425094393252</v>
      </c>
      <c r="V135" s="27">
        <f t="shared" si="60"/>
        <v>5</v>
      </c>
      <c r="W135" s="27">
        <f t="shared" si="69"/>
        <v>5.0969100130080562</v>
      </c>
      <c r="X135" s="27">
        <f t="shared" si="70"/>
        <v>5.1760912590556813</v>
      </c>
    </row>
    <row r="136" spans="1:24" x14ac:dyDescent="0.2">
      <c r="A136" s="26">
        <v>39083</v>
      </c>
      <c r="B136" s="28" t="s">
        <v>55</v>
      </c>
      <c r="C136" s="32">
        <v>1697.14</v>
      </c>
      <c r="D136" s="32">
        <v>18188.14</v>
      </c>
      <c r="E136" s="32">
        <v>108566</v>
      </c>
      <c r="F136" s="27">
        <f t="shared" si="71"/>
        <v>3.2297176694948111</v>
      </c>
      <c r="G136" s="27">
        <f t="shared" si="55"/>
        <v>4.2597882884511185</v>
      </c>
      <c r="H136" s="27">
        <f t="shared" si="72"/>
        <v>5.0356938369995534</v>
      </c>
      <c r="I136" s="27">
        <f t="shared" si="61"/>
        <v>2.7781512503836434</v>
      </c>
      <c r="J136" s="27">
        <f t="shared" si="62"/>
        <v>2.9542425094393248</v>
      </c>
      <c r="K136" s="27">
        <f t="shared" si="63"/>
        <v>3.0791812460476247</v>
      </c>
      <c r="L136" s="27">
        <f t="shared" si="64"/>
        <v>3.1760912590556813</v>
      </c>
      <c r="M136" s="27">
        <f t="shared" si="73"/>
        <v>3.255272505103306</v>
      </c>
      <c r="N136" s="27">
        <f t="shared" si="65"/>
        <v>3.9542425094393248</v>
      </c>
      <c r="O136" s="27">
        <f t="shared" si="66"/>
        <v>4.0791812460476251</v>
      </c>
      <c r="P136" s="27">
        <f t="shared" si="67"/>
        <v>4.1760912590556813</v>
      </c>
      <c r="Q136" s="27">
        <f t="shared" ref="Q136:Q167" si="74">LOG10(18000)</f>
        <v>4.2552725051033065</v>
      </c>
      <c r="R136" s="27">
        <f t="shared" ref="R136:R167" si="75">LOG10(60000)</f>
        <v>4.7781512503836439</v>
      </c>
      <c r="S136" s="27">
        <f t="shared" si="68"/>
        <v>4.8750612633917001</v>
      </c>
      <c r="T136" s="27">
        <f t="shared" ref="T136:T167" si="76">LOG10(80000)</f>
        <v>4.9030899869919438</v>
      </c>
      <c r="U136" s="27">
        <f t="shared" ref="U136:U167" si="77">LOG10(90000)</f>
        <v>4.9542425094393252</v>
      </c>
      <c r="V136" s="27">
        <f t="shared" ref="V136:V167" si="78">LOG10(100000)</f>
        <v>5</v>
      </c>
      <c r="W136" s="27">
        <f t="shared" si="69"/>
        <v>5.0969100130080562</v>
      </c>
      <c r="X136" s="27">
        <f t="shared" si="70"/>
        <v>5.1760912590556813</v>
      </c>
    </row>
    <row r="137" spans="1:24" x14ac:dyDescent="0.2">
      <c r="A137" s="26">
        <v>39114</v>
      </c>
      <c r="C137" s="32">
        <v>1691.07</v>
      </c>
      <c r="D137" s="32">
        <v>17727.759999999998</v>
      </c>
      <c r="E137" s="32">
        <v>108900</v>
      </c>
      <c r="F137" s="27">
        <f t="shared" si="71"/>
        <v>3.2281615851166801</v>
      </c>
      <c r="G137" s="27">
        <f t="shared" si="55"/>
        <v>4.2486538635706061</v>
      </c>
      <c r="H137" s="27">
        <f t="shared" si="72"/>
        <v>5.037027879755775</v>
      </c>
      <c r="I137" s="27">
        <f t="shared" si="61"/>
        <v>2.7781512503836434</v>
      </c>
      <c r="J137" s="27">
        <f t="shared" si="62"/>
        <v>2.9542425094393248</v>
      </c>
      <c r="K137" s="27">
        <f t="shared" si="63"/>
        <v>3.0791812460476247</v>
      </c>
      <c r="L137" s="27">
        <f t="shared" si="64"/>
        <v>3.1760912590556813</v>
      </c>
      <c r="M137" s="27">
        <f t="shared" si="73"/>
        <v>3.255272505103306</v>
      </c>
      <c r="N137" s="27">
        <f t="shared" si="65"/>
        <v>3.9542425094393248</v>
      </c>
      <c r="O137" s="27">
        <f t="shared" si="66"/>
        <v>4.0791812460476251</v>
      </c>
      <c r="P137" s="27">
        <f t="shared" si="67"/>
        <v>4.1760912590556813</v>
      </c>
      <c r="Q137" s="27">
        <f t="shared" si="74"/>
        <v>4.2552725051033065</v>
      </c>
      <c r="R137" s="27">
        <f t="shared" si="75"/>
        <v>4.7781512503836439</v>
      </c>
      <c r="S137" s="27">
        <f t="shared" si="68"/>
        <v>4.8750612633917001</v>
      </c>
      <c r="T137" s="27">
        <f t="shared" si="76"/>
        <v>4.9030899869919438</v>
      </c>
      <c r="U137" s="27">
        <f t="shared" si="77"/>
        <v>4.9542425094393252</v>
      </c>
      <c r="V137" s="27">
        <f t="shared" si="78"/>
        <v>5</v>
      </c>
      <c r="W137" s="27">
        <f t="shared" si="69"/>
        <v>5.0969100130080562</v>
      </c>
      <c r="X137" s="27">
        <f t="shared" si="70"/>
        <v>5.1760912590556813</v>
      </c>
    </row>
    <row r="138" spans="1:24" x14ac:dyDescent="0.2">
      <c r="A138" s="26">
        <v>39142</v>
      </c>
      <c r="C138" s="32">
        <v>1766.5</v>
      </c>
      <c r="D138" s="32">
        <v>18044.599999999999</v>
      </c>
      <c r="E138" s="32">
        <v>109064</v>
      </c>
      <c r="F138" s="27">
        <f t="shared" si="71"/>
        <v>3.2471136417708641</v>
      </c>
      <c r="G138" s="27">
        <f t="shared" si="55"/>
        <v>4.2563472593676419</v>
      </c>
      <c r="H138" s="27">
        <f t="shared" si="72"/>
        <v>5.0376814217028203</v>
      </c>
      <c r="I138" s="27">
        <f t="shared" si="61"/>
        <v>2.7781512503836434</v>
      </c>
      <c r="J138" s="27">
        <f t="shared" si="62"/>
        <v>2.9542425094393248</v>
      </c>
      <c r="K138" s="27">
        <f t="shared" si="63"/>
        <v>3.0791812460476247</v>
      </c>
      <c r="L138" s="27">
        <f t="shared" si="64"/>
        <v>3.1760912590556813</v>
      </c>
      <c r="M138" s="27">
        <f t="shared" si="73"/>
        <v>3.255272505103306</v>
      </c>
      <c r="N138" s="27">
        <f t="shared" si="65"/>
        <v>3.9542425094393248</v>
      </c>
      <c r="O138" s="27">
        <f t="shared" si="66"/>
        <v>4.0791812460476251</v>
      </c>
      <c r="P138" s="27">
        <f t="shared" si="67"/>
        <v>4.1760912590556813</v>
      </c>
      <c r="Q138" s="27">
        <f t="shared" si="74"/>
        <v>4.2552725051033065</v>
      </c>
      <c r="R138" s="27">
        <f t="shared" si="75"/>
        <v>4.7781512503836439</v>
      </c>
      <c r="S138" s="27">
        <f t="shared" si="68"/>
        <v>4.8750612633917001</v>
      </c>
      <c r="T138" s="27">
        <f t="shared" si="76"/>
        <v>4.9030899869919438</v>
      </c>
      <c r="U138" s="27">
        <f t="shared" si="77"/>
        <v>4.9542425094393252</v>
      </c>
      <c r="V138" s="27">
        <f t="shared" si="78"/>
        <v>5</v>
      </c>
      <c r="W138" s="27">
        <f t="shared" si="69"/>
        <v>5.0969100130080562</v>
      </c>
      <c r="X138" s="27">
        <f t="shared" si="70"/>
        <v>5.1760912590556813</v>
      </c>
    </row>
    <row r="139" spans="1:24" x14ac:dyDescent="0.2">
      <c r="A139" s="26">
        <v>39173</v>
      </c>
      <c r="C139" s="32">
        <v>1738.21</v>
      </c>
      <c r="D139" s="32">
        <v>17722.080000000002</v>
      </c>
      <c r="E139" s="32">
        <v>109031</v>
      </c>
      <c r="F139" s="27">
        <f t="shared" si="71"/>
        <v>3.240102244110203</v>
      </c>
      <c r="G139" s="27">
        <f t="shared" si="55"/>
        <v>4.2485146926926376</v>
      </c>
      <c r="H139" s="27">
        <f t="shared" si="72"/>
        <v>5.0375499953242961</v>
      </c>
      <c r="I139" s="27">
        <f t="shared" si="61"/>
        <v>2.7781512503836434</v>
      </c>
      <c r="J139" s="27">
        <f t="shared" si="62"/>
        <v>2.9542425094393248</v>
      </c>
      <c r="K139" s="27">
        <f t="shared" si="63"/>
        <v>3.0791812460476247</v>
      </c>
      <c r="L139" s="27">
        <f t="shared" si="64"/>
        <v>3.1760912590556813</v>
      </c>
      <c r="M139" s="27">
        <f t="shared" si="73"/>
        <v>3.255272505103306</v>
      </c>
      <c r="N139" s="27">
        <f t="shared" si="65"/>
        <v>3.9542425094393248</v>
      </c>
      <c r="O139" s="27">
        <f t="shared" si="66"/>
        <v>4.0791812460476251</v>
      </c>
      <c r="P139" s="27">
        <f t="shared" si="67"/>
        <v>4.1760912590556813</v>
      </c>
      <c r="Q139" s="27">
        <f t="shared" si="74"/>
        <v>4.2552725051033065</v>
      </c>
      <c r="R139" s="27">
        <f t="shared" si="75"/>
        <v>4.7781512503836439</v>
      </c>
      <c r="S139" s="27">
        <f t="shared" si="68"/>
        <v>4.8750612633917001</v>
      </c>
      <c r="T139" s="27">
        <f t="shared" si="76"/>
        <v>4.9030899869919438</v>
      </c>
      <c r="U139" s="27">
        <f t="shared" si="77"/>
        <v>4.9542425094393252</v>
      </c>
      <c r="V139" s="27">
        <f t="shared" si="78"/>
        <v>5</v>
      </c>
      <c r="W139" s="27">
        <f t="shared" si="69"/>
        <v>5.0969100130080562</v>
      </c>
      <c r="X139" s="27">
        <f t="shared" si="70"/>
        <v>5.1760912590556813</v>
      </c>
    </row>
    <row r="140" spans="1:24" x14ac:dyDescent="0.2">
      <c r="A140" s="26">
        <v>39203</v>
      </c>
      <c r="C140" s="32">
        <v>1720.6</v>
      </c>
      <c r="D140" s="32">
        <v>17503.919999999998</v>
      </c>
      <c r="E140" s="32">
        <v>109306</v>
      </c>
      <c r="F140" s="27">
        <f t="shared" si="71"/>
        <v>3.2356799185646921</v>
      </c>
      <c r="G140" s="27">
        <f t="shared" si="55"/>
        <v>4.2431353197562878</v>
      </c>
      <c r="H140" s="27">
        <f t="shared" si="72"/>
        <v>5.038644001797576</v>
      </c>
      <c r="I140" s="27">
        <f t="shared" si="61"/>
        <v>2.7781512503836434</v>
      </c>
      <c r="J140" s="27">
        <f t="shared" si="62"/>
        <v>2.9542425094393248</v>
      </c>
      <c r="K140" s="27">
        <f t="shared" si="63"/>
        <v>3.0791812460476247</v>
      </c>
      <c r="L140" s="27">
        <f t="shared" si="64"/>
        <v>3.1760912590556813</v>
      </c>
      <c r="M140" s="27">
        <f t="shared" si="73"/>
        <v>3.255272505103306</v>
      </c>
      <c r="N140" s="27">
        <f t="shared" si="65"/>
        <v>3.9542425094393248</v>
      </c>
      <c r="O140" s="27">
        <f t="shared" si="66"/>
        <v>4.0791812460476251</v>
      </c>
      <c r="P140" s="27">
        <f t="shared" si="67"/>
        <v>4.1760912590556813</v>
      </c>
      <c r="Q140" s="27">
        <f t="shared" si="74"/>
        <v>4.2552725051033065</v>
      </c>
      <c r="R140" s="27">
        <f t="shared" si="75"/>
        <v>4.7781512503836439</v>
      </c>
      <c r="S140" s="27">
        <f t="shared" si="68"/>
        <v>4.8750612633917001</v>
      </c>
      <c r="T140" s="27">
        <f t="shared" si="76"/>
        <v>4.9030899869919438</v>
      </c>
      <c r="U140" s="27">
        <f t="shared" si="77"/>
        <v>4.9542425094393252</v>
      </c>
      <c r="V140" s="27">
        <f t="shared" si="78"/>
        <v>5</v>
      </c>
      <c r="W140" s="27">
        <f t="shared" si="69"/>
        <v>5.0969100130080562</v>
      </c>
      <c r="X140" s="27">
        <f t="shared" si="70"/>
        <v>5.1760912590556813</v>
      </c>
    </row>
    <row r="141" spans="1:24" x14ac:dyDescent="0.2">
      <c r="A141" s="26">
        <f t="shared" ref="A141:A172" si="79">A140+31</f>
        <v>39234</v>
      </c>
      <c r="C141" s="32">
        <v>1503.67</v>
      </c>
      <c r="D141" s="32">
        <v>17359.63</v>
      </c>
      <c r="E141" s="32">
        <v>109885</v>
      </c>
      <c r="F141" s="27">
        <f t="shared" si="71"/>
        <v>3.1771525351224517</v>
      </c>
      <c r="G141" s="27">
        <f t="shared" si="55"/>
        <v>4.2395404644654304</v>
      </c>
      <c r="H141" s="27">
        <f t="shared" si="72"/>
        <v>5.0409384125159571</v>
      </c>
      <c r="I141" s="27">
        <f t="shared" si="61"/>
        <v>2.7781512503836434</v>
      </c>
      <c r="J141" s="27">
        <f t="shared" si="62"/>
        <v>2.9542425094393248</v>
      </c>
      <c r="K141" s="27">
        <f t="shared" si="63"/>
        <v>3.0791812460476247</v>
      </c>
      <c r="L141" s="27">
        <f t="shared" si="64"/>
        <v>3.1760912590556813</v>
      </c>
      <c r="M141" s="27">
        <f t="shared" si="73"/>
        <v>3.255272505103306</v>
      </c>
      <c r="N141" s="27">
        <f t="shared" si="65"/>
        <v>3.9542425094393248</v>
      </c>
      <c r="O141" s="27">
        <f t="shared" si="66"/>
        <v>4.0791812460476251</v>
      </c>
      <c r="P141" s="27">
        <f t="shared" si="67"/>
        <v>4.1760912590556813</v>
      </c>
      <c r="Q141" s="27">
        <f t="shared" si="74"/>
        <v>4.2552725051033065</v>
      </c>
      <c r="R141" s="27">
        <f t="shared" si="75"/>
        <v>4.7781512503836439</v>
      </c>
      <c r="S141" s="27">
        <f t="shared" si="68"/>
        <v>4.8750612633917001</v>
      </c>
      <c r="T141" s="27">
        <f t="shared" si="76"/>
        <v>4.9030899869919438</v>
      </c>
      <c r="U141" s="27">
        <f t="shared" si="77"/>
        <v>4.9542425094393252</v>
      </c>
      <c r="V141" s="27">
        <f t="shared" si="78"/>
        <v>5</v>
      </c>
      <c r="W141" s="27">
        <f t="shared" si="69"/>
        <v>5.0969100130080562</v>
      </c>
      <c r="X141" s="27">
        <f t="shared" si="70"/>
        <v>5.1760912590556813</v>
      </c>
    </row>
    <row r="142" spans="1:24" x14ac:dyDescent="0.2">
      <c r="A142" s="26">
        <f t="shared" si="79"/>
        <v>39265</v>
      </c>
      <c r="C142" s="32">
        <v>1707.12</v>
      </c>
      <c r="D142" s="32">
        <v>17198.89</v>
      </c>
      <c r="E142" s="32">
        <v>110390</v>
      </c>
      <c r="F142" s="27">
        <f t="shared" si="71"/>
        <v>3.2322640504094564</v>
      </c>
      <c r="G142" s="27">
        <f t="shared" si="55"/>
        <v>4.2355004188592558</v>
      </c>
      <c r="H142" s="27">
        <f t="shared" si="72"/>
        <v>5.0429297333431595</v>
      </c>
      <c r="I142" s="27">
        <f t="shared" si="61"/>
        <v>2.7781512503836434</v>
      </c>
      <c r="J142" s="27">
        <f t="shared" si="62"/>
        <v>2.9542425094393248</v>
      </c>
      <c r="K142" s="27">
        <f t="shared" si="63"/>
        <v>3.0791812460476247</v>
      </c>
      <c r="L142" s="27">
        <f t="shared" si="64"/>
        <v>3.1760912590556813</v>
      </c>
      <c r="M142" s="27">
        <f t="shared" si="73"/>
        <v>3.255272505103306</v>
      </c>
      <c r="N142" s="27">
        <f t="shared" si="65"/>
        <v>3.9542425094393248</v>
      </c>
      <c r="O142" s="27">
        <f t="shared" si="66"/>
        <v>4.0791812460476251</v>
      </c>
      <c r="P142" s="27">
        <f t="shared" si="67"/>
        <v>4.1760912590556813</v>
      </c>
      <c r="Q142" s="27">
        <f t="shared" si="74"/>
        <v>4.2552725051033065</v>
      </c>
      <c r="R142" s="27">
        <f t="shared" si="75"/>
        <v>4.7781512503836439</v>
      </c>
      <c r="S142" s="27">
        <f t="shared" si="68"/>
        <v>4.8750612633917001</v>
      </c>
      <c r="T142" s="27">
        <f t="shared" si="76"/>
        <v>4.9030899869919438</v>
      </c>
      <c r="U142" s="27">
        <f t="shared" si="77"/>
        <v>4.9542425094393252</v>
      </c>
      <c r="V142" s="27">
        <f t="shared" si="78"/>
        <v>5</v>
      </c>
      <c r="W142" s="27">
        <f t="shared" si="69"/>
        <v>5.0969100130080562</v>
      </c>
      <c r="X142" s="27">
        <f t="shared" si="70"/>
        <v>5.1760912590556813</v>
      </c>
    </row>
    <row r="143" spans="1:24" x14ac:dyDescent="0.2">
      <c r="A143" s="26">
        <f t="shared" si="79"/>
        <v>39296</v>
      </c>
      <c r="C143" s="32">
        <v>1591.21</v>
      </c>
      <c r="D143" s="32">
        <v>17098.23</v>
      </c>
      <c r="E143" s="32">
        <v>111074</v>
      </c>
      <c r="F143" s="27">
        <f t="shared" si="71"/>
        <v>3.2017274994597504</v>
      </c>
      <c r="G143" s="27">
        <f t="shared" si="55"/>
        <v>4.2329511547769858</v>
      </c>
      <c r="H143" s="27">
        <f t="shared" si="72"/>
        <v>5.0456124119742469</v>
      </c>
      <c r="I143" s="27">
        <f t="shared" si="61"/>
        <v>2.7781512503836434</v>
      </c>
      <c r="J143" s="27">
        <f t="shared" si="62"/>
        <v>2.9542425094393248</v>
      </c>
      <c r="K143" s="27">
        <f t="shared" si="63"/>
        <v>3.0791812460476247</v>
      </c>
      <c r="L143" s="27">
        <f t="shared" si="64"/>
        <v>3.1760912590556813</v>
      </c>
      <c r="M143" s="27">
        <f t="shared" si="73"/>
        <v>3.255272505103306</v>
      </c>
      <c r="N143" s="27">
        <f t="shared" si="65"/>
        <v>3.9542425094393248</v>
      </c>
      <c r="O143" s="27">
        <f t="shared" si="66"/>
        <v>4.0791812460476251</v>
      </c>
      <c r="P143" s="27">
        <f t="shared" si="67"/>
        <v>4.1760912590556813</v>
      </c>
      <c r="Q143" s="27">
        <f t="shared" si="74"/>
        <v>4.2552725051033065</v>
      </c>
      <c r="R143" s="27">
        <f t="shared" si="75"/>
        <v>4.7781512503836439</v>
      </c>
      <c r="S143" s="27">
        <f t="shared" si="68"/>
        <v>4.8750612633917001</v>
      </c>
      <c r="T143" s="27">
        <f t="shared" si="76"/>
        <v>4.9030899869919438</v>
      </c>
      <c r="U143" s="27">
        <f t="shared" si="77"/>
        <v>4.9542425094393252</v>
      </c>
      <c r="V143" s="27">
        <f t="shared" si="78"/>
        <v>5</v>
      </c>
      <c r="W143" s="27">
        <f t="shared" si="69"/>
        <v>5.0969100130080562</v>
      </c>
      <c r="X143" s="27">
        <f t="shared" si="70"/>
        <v>5.1760912590556813</v>
      </c>
    </row>
    <row r="144" spans="1:24" x14ac:dyDescent="0.2">
      <c r="A144" s="26">
        <f t="shared" si="79"/>
        <v>39327</v>
      </c>
      <c r="C144" s="32">
        <v>1536.45</v>
      </c>
      <c r="D144" s="32">
        <v>16896.939999999999</v>
      </c>
      <c r="E144" s="32">
        <v>112146</v>
      </c>
      <c r="F144" s="27">
        <f t="shared" si="71"/>
        <v>3.1865184317727304</v>
      </c>
      <c r="G144" s="27">
        <f t="shared" si="55"/>
        <v>4.2278080619248231</v>
      </c>
      <c r="H144" s="27">
        <f t="shared" si="72"/>
        <v>5.0497837878707665</v>
      </c>
      <c r="I144" s="27">
        <f t="shared" si="61"/>
        <v>2.7781512503836434</v>
      </c>
      <c r="J144" s="27">
        <f t="shared" si="62"/>
        <v>2.9542425094393248</v>
      </c>
      <c r="K144" s="27">
        <f t="shared" si="63"/>
        <v>3.0791812460476247</v>
      </c>
      <c r="L144" s="27">
        <f t="shared" si="64"/>
        <v>3.1760912590556813</v>
      </c>
      <c r="M144" s="27">
        <f t="shared" si="73"/>
        <v>3.255272505103306</v>
      </c>
      <c r="N144" s="27">
        <f t="shared" si="65"/>
        <v>3.9542425094393248</v>
      </c>
      <c r="O144" s="27">
        <f t="shared" si="66"/>
        <v>4.0791812460476251</v>
      </c>
      <c r="P144" s="27">
        <f t="shared" si="67"/>
        <v>4.1760912590556813</v>
      </c>
      <c r="Q144" s="27">
        <f t="shared" si="74"/>
        <v>4.2552725051033065</v>
      </c>
      <c r="R144" s="27">
        <f t="shared" si="75"/>
        <v>4.7781512503836439</v>
      </c>
      <c r="S144" s="27">
        <f t="shared" si="68"/>
        <v>4.8750612633917001</v>
      </c>
      <c r="T144" s="27">
        <f t="shared" si="76"/>
        <v>4.9030899869919438</v>
      </c>
      <c r="U144" s="27">
        <f t="shared" si="77"/>
        <v>4.9542425094393252</v>
      </c>
      <c r="V144" s="27">
        <f t="shared" si="78"/>
        <v>5</v>
      </c>
      <c r="W144" s="27">
        <f t="shared" si="69"/>
        <v>5.0969100130080562</v>
      </c>
      <c r="X144" s="27">
        <f t="shared" si="70"/>
        <v>5.1760912590556813</v>
      </c>
    </row>
    <row r="145" spans="1:24" x14ac:dyDescent="0.2">
      <c r="A145" s="26">
        <f t="shared" si="79"/>
        <v>39358</v>
      </c>
      <c r="C145" s="32">
        <v>1356.32</v>
      </c>
      <c r="D145" s="32">
        <v>16920.37</v>
      </c>
      <c r="E145" s="32">
        <v>112520</v>
      </c>
      <c r="F145" s="27">
        <f t="shared" si="71"/>
        <v>3.1323621658132339</v>
      </c>
      <c r="G145" s="27">
        <f t="shared" si="55"/>
        <v>4.2284098555825196</v>
      </c>
      <c r="H145" s="27">
        <f t="shared" si="72"/>
        <v>5.0512297234931633</v>
      </c>
      <c r="I145" s="27">
        <f t="shared" si="61"/>
        <v>2.7781512503836434</v>
      </c>
      <c r="J145" s="27">
        <f t="shared" si="62"/>
        <v>2.9542425094393248</v>
      </c>
      <c r="K145" s="27">
        <f t="shared" si="63"/>
        <v>3.0791812460476247</v>
      </c>
      <c r="L145" s="27">
        <f t="shared" si="64"/>
        <v>3.1760912590556813</v>
      </c>
      <c r="M145" s="27">
        <f t="shared" si="73"/>
        <v>3.255272505103306</v>
      </c>
      <c r="N145" s="27">
        <f t="shared" si="65"/>
        <v>3.9542425094393248</v>
      </c>
      <c r="O145" s="27">
        <f t="shared" si="66"/>
        <v>4.0791812460476251</v>
      </c>
      <c r="P145" s="27">
        <f t="shared" si="67"/>
        <v>4.1760912590556813</v>
      </c>
      <c r="Q145" s="27">
        <f t="shared" si="74"/>
        <v>4.2552725051033065</v>
      </c>
      <c r="R145" s="27">
        <f t="shared" si="75"/>
        <v>4.7781512503836439</v>
      </c>
      <c r="S145" s="27">
        <f t="shared" si="68"/>
        <v>4.8750612633917001</v>
      </c>
      <c r="T145" s="27">
        <f t="shared" si="76"/>
        <v>4.9030899869919438</v>
      </c>
      <c r="U145" s="27">
        <f t="shared" si="77"/>
        <v>4.9542425094393252</v>
      </c>
      <c r="V145" s="27">
        <f t="shared" si="78"/>
        <v>5</v>
      </c>
      <c r="W145" s="27">
        <f t="shared" si="69"/>
        <v>5.0969100130080562</v>
      </c>
      <c r="X145" s="27">
        <f t="shared" si="70"/>
        <v>5.1760912590556813</v>
      </c>
    </row>
    <row r="146" spans="1:24" x14ac:dyDescent="0.2">
      <c r="A146" s="26">
        <f t="shared" si="79"/>
        <v>39389</v>
      </c>
      <c r="C146" s="32">
        <v>1463.82</v>
      </c>
      <c r="D146" s="32">
        <v>17329.07</v>
      </c>
      <c r="E146" s="32">
        <v>112939</v>
      </c>
      <c r="F146" s="27">
        <f t="shared" si="71"/>
        <v>3.1654876765769808</v>
      </c>
      <c r="G146" s="27">
        <f t="shared" si="55"/>
        <v>4.238775256037294</v>
      </c>
      <c r="H146" s="27">
        <f t="shared" si="72"/>
        <v>5.0528439380280554</v>
      </c>
      <c r="I146" s="27">
        <f t="shared" si="61"/>
        <v>2.7781512503836434</v>
      </c>
      <c r="J146" s="27">
        <f t="shared" si="62"/>
        <v>2.9542425094393248</v>
      </c>
      <c r="K146" s="27">
        <f t="shared" si="63"/>
        <v>3.0791812460476247</v>
      </c>
      <c r="L146" s="27">
        <f t="shared" si="64"/>
        <v>3.1760912590556813</v>
      </c>
      <c r="M146" s="27">
        <f t="shared" si="73"/>
        <v>3.255272505103306</v>
      </c>
      <c r="N146" s="27">
        <f t="shared" si="65"/>
        <v>3.9542425094393248</v>
      </c>
      <c r="O146" s="27">
        <f t="shared" si="66"/>
        <v>4.0791812460476251</v>
      </c>
      <c r="P146" s="27">
        <f t="shared" si="67"/>
        <v>4.1760912590556813</v>
      </c>
      <c r="Q146" s="27">
        <f t="shared" si="74"/>
        <v>4.2552725051033065</v>
      </c>
      <c r="R146" s="27">
        <f t="shared" si="75"/>
        <v>4.7781512503836439</v>
      </c>
      <c r="S146" s="27">
        <f t="shared" si="68"/>
        <v>4.8750612633917001</v>
      </c>
      <c r="T146" s="27">
        <f t="shared" si="76"/>
        <v>4.9030899869919438</v>
      </c>
      <c r="U146" s="27">
        <f t="shared" si="77"/>
        <v>4.9542425094393252</v>
      </c>
      <c r="V146" s="27">
        <f t="shared" si="78"/>
        <v>5</v>
      </c>
      <c r="W146" s="27">
        <f t="shared" si="69"/>
        <v>5.0969100130080562</v>
      </c>
      <c r="X146" s="27">
        <f t="shared" si="70"/>
        <v>5.1760912590556813</v>
      </c>
    </row>
    <row r="147" spans="1:24" x14ac:dyDescent="0.2">
      <c r="A147" s="26">
        <f t="shared" si="79"/>
        <v>39420</v>
      </c>
      <c r="C147" s="32">
        <v>1462.76</v>
      </c>
      <c r="D147" s="32">
        <v>17754.05</v>
      </c>
      <c r="E147" s="32">
        <v>113475</v>
      </c>
      <c r="F147" s="27">
        <f t="shared" si="71"/>
        <v>3.1651730758000003</v>
      </c>
      <c r="G147" s="27">
        <f t="shared" si="55"/>
        <v>4.2492974386316664</v>
      </c>
      <c r="H147" s="27">
        <f t="shared" si="72"/>
        <v>5.0549001914148866</v>
      </c>
      <c r="I147" s="27">
        <f t="shared" si="61"/>
        <v>2.7781512503836434</v>
      </c>
      <c r="J147" s="27">
        <f t="shared" si="62"/>
        <v>2.9542425094393248</v>
      </c>
      <c r="K147" s="27">
        <f t="shared" si="63"/>
        <v>3.0791812460476247</v>
      </c>
      <c r="L147" s="27">
        <f t="shared" si="64"/>
        <v>3.1760912590556813</v>
      </c>
      <c r="M147" s="27">
        <f t="shared" si="73"/>
        <v>3.255272505103306</v>
      </c>
      <c r="N147" s="27">
        <f t="shared" si="65"/>
        <v>3.9542425094393248</v>
      </c>
      <c r="O147" s="27">
        <f t="shared" si="66"/>
        <v>4.0791812460476251</v>
      </c>
      <c r="P147" s="27">
        <f t="shared" si="67"/>
        <v>4.1760912590556813</v>
      </c>
      <c r="Q147" s="27">
        <f t="shared" si="74"/>
        <v>4.2552725051033065</v>
      </c>
      <c r="R147" s="27">
        <f t="shared" si="75"/>
        <v>4.7781512503836439</v>
      </c>
      <c r="S147" s="27">
        <f t="shared" si="68"/>
        <v>4.8750612633917001</v>
      </c>
      <c r="T147" s="27">
        <f t="shared" si="76"/>
        <v>4.9030899869919438</v>
      </c>
      <c r="U147" s="27">
        <f t="shared" si="77"/>
        <v>4.9542425094393252</v>
      </c>
      <c r="V147" s="27">
        <f t="shared" si="78"/>
        <v>5</v>
      </c>
      <c r="W147" s="27">
        <f t="shared" si="69"/>
        <v>5.0969100130080562</v>
      </c>
      <c r="X147" s="27">
        <f t="shared" si="70"/>
        <v>5.1760912590556813</v>
      </c>
    </row>
    <row r="148" spans="1:24" x14ac:dyDescent="0.2">
      <c r="A148" s="26">
        <f t="shared" si="79"/>
        <v>39451</v>
      </c>
      <c r="B148" s="28" t="s">
        <v>54</v>
      </c>
      <c r="C148" s="32">
        <v>1596.52</v>
      </c>
      <c r="D148" s="32">
        <v>17949.810000000001</v>
      </c>
      <c r="E148" s="32">
        <v>114003</v>
      </c>
      <c r="F148" s="27">
        <f t="shared" si="71"/>
        <v>3.2031743634236833</v>
      </c>
      <c r="G148" s="27">
        <f t="shared" si="55"/>
        <v>4.2540598559010636</v>
      </c>
      <c r="H148" s="27">
        <f t="shared" si="72"/>
        <v>5.0569162799882514</v>
      </c>
      <c r="I148" s="27">
        <f t="shared" ref="I148:I179" si="80">LOG10(600)</f>
        <v>2.7781512503836434</v>
      </c>
      <c r="J148" s="27">
        <f t="shared" ref="J148:J179" si="81">LOG10(900)</f>
        <v>2.9542425094393248</v>
      </c>
      <c r="K148" s="27">
        <f t="shared" ref="K148:K179" si="82">LOG10(1200)</f>
        <v>3.0791812460476247</v>
      </c>
      <c r="L148" s="27">
        <f t="shared" ref="L148:L179" si="83">LOG10(1500)</f>
        <v>3.1760912590556813</v>
      </c>
      <c r="M148" s="27">
        <f t="shared" si="73"/>
        <v>3.255272505103306</v>
      </c>
      <c r="N148" s="27">
        <f t="shared" ref="N148:N179" si="84">LOG10(9000)</f>
        <v>3.9542425094393248</v>
      </c>
      <c r="O148" s="27">
        <f t="shared" ref="O148:O179" si="85">LOG10(12000)</f>
        <v>4.0791812460476251</v>
      </c>
      <c r="P148" s="27">
        <f t="shared" ref="P148:P179" si="86">LOG10(15000)</f>
        <v>4.1760912590556813</v>
      </c>
      <c r="Q148" s="27">
        <f t="shared" si="74"/>
        <v>4.2552725051033065</v>
      </c>
      <c r="R148" s="27">
        <f t="shared" si="75"/>
        <v>4.7781512503836439</v>
      </c>
      <c r="S148" s="27">
        <f t="shared" ref="S148:S179" si="87">LOG10(75000)</f>
        <v>4.8750612633917001</v>
      </c>
      <c r="T148" s="27">
        <f t="shared" si="76"/>
        <v>4.9030899869919438</v>
      </c>
      <c r="U148" s="27">
        <f t="shared" si="77"/>
        <v>4.9542425094393252</v>
      </c>
      <c r="V148" s="27">
        <f t="shared" si="78"/>
        <v>5</v>
      </c>
      <c r="W148" s="27">
        <f t="shared" ref="W148:W179" si="88">LOG10(125000)</f>
        <v>5.0969100130080562</v>
      </c>
      <c r="X148" s="27">
        <f t="shared" ref="X148:X179" si="89">LOG10(150000)</f>
        <v>5.1760912590556813</v>
      </c>
    </row>
    <row r="149" spans="1:24" x14ac:dyDescent="0.2">
      <c r="A149" s="26">
        <f t="shared" si="79"/>
        <v>39482</v>
      </c>
      <c r="B149" s="30"/>
      <c r="C149" s="32">
        <v>1631.83</v>
      </c>
      <c r="D149" s="32">
        <v>18170.259999999998</v>
      </c>
      <c r="E149" s="32">
        <v>112179</v>
      </c>
      <c r="F149" s="27">
        <f t="shared" si="71"/>
        <v>3.2126749130529486</v>
      </c>
      <c r="G149" s="27">
        <f t="shared" si="55"/>
        <v>4.2593611417140567</v>
      </c>
      <c r="H149" s="27">
        <f t="shared" si="72"/>
        <v>5.0499115642488448</v>
      </c>
      <c r="I149" s="27">
        <f t="shared" si="80"/>
        <v>2.7781512503836434</v>
      </c>
      <c r="J149" s="27">
        <f t="shared" si="81"/>
        <v>2.9542425094393248</v>
      </c>
      <c r="K149" s="27">
        <f t="shared" si="82"/>
        <v>3.0791812460476247</v>
      </c>
      <c r="L149" s="27">
        <f t="shared" si="83"/>
        <v>3.1760912590556813</v>
      </c>
      <c r="M149" s="27">
        <f t="shared" si="73"/>
        <v>3.255272505103306</v>
      </c>
      <c r="N149" s="27">
        <f t="shared" si="84"/>
        <v>3.9542425094393248</v>
      </c>
      <c r="O149" s="27">
        <f t="shared" si="85"/>
        <v>4.0791812460476251</v>
      </c>
      <c r="P149" s="27">
        <f t="shared" si="86"/>
        <v>4.1760912590556813</v>
      </c>
      <c r="Q149" s="27">
        <f t="shared" si="74"/>
        <v>4.2552725051033065</v>
      </c>
      <c r="R149" s="27">
        <f t="shared" si="75"/>
        <v>4.7781512503836439</v>
      </c>
      <c r="S149" s="27">
        <f t="shared" si="87"/>
        <v>4.8750612633917001</v>
      </c>
      <c r="T149" s="27">
        <f t="shared" si="76"/>
        <v>4.9030899869919438</v>
      </c>
      <c r="U149" s="27">
        <f t="shared" si="77"/>
        <v>4.9542425094393252</v>
      </c>
      <c r="V149" s="27">
        <f t="shared" si="78"/>
        <v>5</v>
      </c>
      <c r="W149" s="27">
        <f t="shared" si="88"/>
        <v>5.0969100130080562</v>
      </c>
      <c r="X149" s="27">
        <f t="shared" si="89"/>
        <v>5.1760912590556813</v>
      </c>
    </row>
    <row r="150" spans="1:24" x14ac:dyDescent="0.2">
      <c r="A150" s="26">
        <f t="shared" si="79"/>
        <v>39513</v>
      </c>
      <c r="B150" s="31"/>
      <c r="C150" s="32">
        <v>1541.5</v>
      </c>
      <c r="D150" s="32">
        <v>17910.189999999999</v>
      </c>
      <c r="E150" s="32">
        <v>115354</v>
      </c>
      <c r="F150" s="27">
        <f t="shared" si="71"/>
        <v>3.1879435290625269</v>
      </c>
      <c r="G150" s="27">
        <f t="shared" si="55"/>
        <v>4.253100193080404</v>
      </c>
      <c r="H150" s="27">
        <f t="shared" si="72"/>
        <v>5.0620326586560562</v>
      </c>
      <c r="I150" s="27">
        <f t="shared" si="80"/>
        <v>2.7781512503836434</v>
      </c>
      <c r="J150" s="27">
        <f t="shared" si="81"/>
        <v>2.9542425094393248</v>
      </c>
      <c r="K150" s="27">
        <f t="shared" si="82"/>
        <v>3.0791812460476247</v>
      </c>
      <c r="L150" s="27">
        <f t="shared" si="83"/>
        <v>3.1760912590556813</v>
      </c>
      <c r="M150" s="27">
        <f t="shared" si="73"/>
        <v>3.255272505103306</v>
      </c>
      <c r="N150" s="27">
        <f t="shared" si="84"/>
        <v>3.9542425094393248</v>
      </c>
      <c r="O150" s="27">
        <f t="shared" si="85"/>
        <v>4.0791812460476251</v>
      </c>
      <c r="P150" s="27">
        <f t="shared" si="86"/>
        <v>4.1760912590556813</v>
      </c>
      <c r="Q150" s="27">
        <f t="shared" si="74"/>
        <v>4.2552725051033065</v>
      </c>
      <c r="R150" s="27">
        <f t="shared" si="75"/>
        <v>4.7781512503836439</v>
      </c>
      <c r="S150" s="27">
        <f t="shared" si="87"/>
        <v>4.8750612633917001</v>
      </c>
      <c r="T150" s="27">
        <f t="shared" si="76"/>
        <v>4.9030899869919438</v>
      </c>
      <c r="U150" s="27">
        <f t="shared" si="77"/>
        <v>4.9542425094393252</v>
      </c>
      <c r="V150" s="27">
        <f t="shared" si="78"/>
        <v>5</v>
      </c>
      <c r="W150" s="27">
        <f t="shared" si="88"/>
        <v>5.0969100130080562</v>
      </c>
      <c r="X150" s="27">
        <f t="shared" si="89"/>
        <v>5.1760912590556813</v>
      </c>
    </row>
    <row r="151" spans="1:24" x14ac:dyDescent="0.2">
      <c r="A151" s="26">
        <f t="shared" si="79"/>
        <v>39544</v>
      </c>
      <c r="B151" s="31"/>
      <c r="C151" s="32">
        <v>1572.01</v>
      </c>
      <c r="D151" s="32">
        <v>17852.88</v>
      </c>
      <c r="E151" s="32">
        <v>116062</v>
      </c>
      <c r="F151" s="27">
        <f t="shared" si="71"/>
        <v>3.196455304382146</v>
      </c>
      <c r="G151" s="27">
        <f t="shared" si="55"/>
        <v>4.2517082858384887</v>
      </c>
      <c r="H151" s="27">
        <f t="shared" si="72"/>
        <v>5.0646900501289069</v>
      </c>
      <c r="I151" s="27">
        <f t="shared" si="80"/>
        <v>2.7781512503836434</v>
      </c>
      <c r="J151" s="27">
        <f t="shared" si="81"/>
        <v>2.9542425094393248</v>
      </c>
      <c r="K151" s="27">
        <f t="shared" si="82"/>
        <v>3.0791812460476247</v>
      </c>
      <c r="L151" s="27">
        <f t="shared" si="83"/>
        <v>3.1760912590556813</v>
      </c>
      <c r="M151" s="27">
        <f t="shared" si="73"/>
        <v>3.255272505103306</v>
      </c>
      <c r="N151" s="27">
        <f t="shared" si="84"/>
        <v>3.9542425094393248</v>
      </c>
      <c r="O151" s="27">
        <f t="shared" si="85"/>
        <v>4.0791812460476251</v>
      </c>
      <c r="P151" s="27">
        <f t="shared" si="86"/>
        <v>4.1760912590556813</v>
      </c>
      <c r="Q151" s="27">
        <f t="shared" si="74"/>
        <v>4.2552725051033065</v>
      </c>
      <c r="R151" s="27">
        <f t="shared" si="75"/>
        <v>4.7781512503836439</v>
      </c>
      <c r="S151" s="27">
        <f t="shared" si="87"/>
        <v>4.8750612633917001</v>
      </c>
      <c r="T151" s="27">
        <f t="shared" si="76"/>
        <v>4.9030899869919438</v>
      </c>
      <c r="U151" s="27">
        <f t="shared" si="77"/>
        <v>4.9542425094393252</v>
      </c>
      <c r="V151" s="27">
        <f t="shared" si="78"/>
        <v>5</v>
      </c>
      <c r="W151" s="27">
        <f t="shared" si="88"/>
        <v>5.0969100130080562</v>
      </c>
      <c r="X151" s="27">
        <f t="shared" si="89"/>
        <v>5.1760912590556813</v>
      </c>
    </row>
    <row r="152" spans="1:24" x14ac:dyDescent="0.2">
      <c r="A152" s="26">
        <f t="shared" si="79"/>
        <v>39575</v>
      </c>
      <c r="B152" s="31"/>
      <c r="C152" s="32">
        <v>1588.82</v>
      </c>
      <c r="D152" s="32">
        <v>18036.650000000001</v>
      </c>
      <c r="E152" s="32">
        <v>116142</v>
      </c>
      <c r="F152" s="27">
        <f t="shared" si="71"/>
        <v>3.2010746980665683</v>
      </c>
      <c r="G152" s="27">
        <f t="shared" si="55"/>
        <v>4.2561558779056909</v>
      </c>
      <c r="H152" s="27">
        <f t="shared" si="72"/>
        <v>5.0649893004426563</v>
      </c>
      <c r="I152" s="27">
        <f t="shared" si="80"/>
        <v>2.7781512503836434</v>
      </c>
      <c r="J152" s="27">
        <f t="shared" si="81"/>
        <v>2.9542425094393248</v>
      </c>
      <c r="K152" s="27">
        <f t="shared" si="82"/>
        <v>3.0791812460476247</v>
      </c>
      <c r="L152" s="27">
        <f t="shared" si="83"/>
        <v>3.1760912590556813</v>
      </c>
      <c r="M152" s="27">
        <f t="shared" si="73"/>
        <v>3.255272505103306</v>
      </c>
      <c r="N152" s="27">
        <f t="shared" si="84"/>
        <v>3.9542425094393248</v>
      </c>
      <c r="O152" s="27">
        <f t="shared" si="85"/>
        <v>4.0791812460476251</v>
      </c>
      <c r="P152" s="27">
        <f t="shared" si="86"/>
        <v>4.1760912590556813</v>
      </c>
      <c r="Q152" s="27">
        <f t="shared" si="74"/>
        <v>4.2552725051033065</v>
      </c>
      <c r="R152" s="27">
        <f t="shared" si="75"/>
        <v>4.7781512503836439</v>
      </c>
      <c r="S152" s="27">
        <f t="shared" si="87"/>
        <v>4.8750612633917001</v>
      </c>
      <c r="T152" s="27">
        <f t="shared" si="76"/>
        <v>4.9030899869919438</v>
      </c>
      <c r="U152" s="27">
        <f t="shared" si="77"/>
        <v>4.9542425094393252</v>
      </c>
      <c r="V152" s="27">
        <f t="shared" si="78"/>
        <v>5</v>
      </c>
      <c r="W152" s="27">
        <f t="shared" si="88"/>
        <v>5.0969100130080562</v>
      </c>
      <c r="X152" s="27">
        <f t="shared" si="89"/>
        <v>5.1760912590556813</v>
      </c>
    </row>
    <row r="153" spans="1:24" x14ac:dyDescent="0.2">
      <c r="A153" s="26">
        <f t="shared" si="79"/>
        <v>39606</v>
      </c>
      <c r="B153" s="31"/>
      <c r="C153" s="32">
        <v>1664.69</v>
      </c>
      <c r="D153" s="32">
        <v>17839.43</v>
      </c>
      <c r="E153" s="32">
        <v>116017</v>
      </c>
      <c r="F153" s="27">
        <f t="shared" si="71"/>
        <v>3.2213333706806635</v>
      </c>
      <c r="G153" s="27">
        <f t="shared" si="55"/>
        <v>4.2513809738176027</v>
      </c>
      <c r="H153" s="27">
        <f t="shared" si="72"/>
        <v>5.0645216311687209</v>
      </c>
      <c r="I153" s="27">
        <f t="shared" si="80"/>
        <v>2.7781512503836434</v>
      </c>
      <c r="J153" s="27">
        <f t="shared" si="81"/>
        <v>2.9542425094393248</v>
      </c>
      <c r="K153" s="27">
        <f t="shared" si="82"/>
        <v>3.0791812460476247</v>
      </c>
      <c r="L153" s="27">
        <f t="shared" si="83"/>
        <v>3.1760912590556813</v>
      </c>
      <c r="M153" s="27">
        <f t="shared" si="73"/>
        <v>3.255272505103306</v>
      </c>
      <c r="N153" s="27">
        <f t="shared" si="84"/>
        <v>3.9542425094393248</v>
      </c>
      <c r="O153" s="27">
        <f t="shared" si="85"/>
        <v>4.0791812460476251</v>
      </c>
      <c r="P153" s="27">
        <f t="shared" si="86"/>
        <v>4.1760912590556813</v>
      </c>
      <c r="Q153" s="27">
        <f t="shared" si="74"/>
        <v>4.2552725051033065</v>
      </c>
      <c r="R153" s="27">
        <f t="shared" si="75"/>
        <v>4.7781512503836439</v>
      </c>
      <c r="S153" s="27">
        <f t="shared" si="87"/>
        <v>4.8750612633917001</v>
      </c>
      <c r="T153" s="27">
        <f t="shared" si="76"/>
        <v>4.9030899869919438</v>
      </c>
      <c r="U153" s="27">
        <f t="shared" si="77"/>
        <v>4.9542425094393252</v>
      </c>
      <c r="V153" s="27">
        <f t="shared" si="78"/>
        <v>5</v>
      </c>
      <c r="W153" s="27">
        <f t="shared" si="88"/>
        <v>5.0969100130080562</v>
      </c>
      <c r="X153" s="27">
        <f t="shared" si="89"/>
        <v>5.1760912590556813</v>
      </c>
    </row>
    <row r="154" spans="1:24" x14ac:dyDescent="0.2">
      <c r="A154" s="26">
        <f t="shared" si="79"/>
        <v>39637</v>
      </c>
      <c r="B154" s="31"/>
      <c r="C154" s="32">
        <v>1688.33</v>
      </c>
      <c r="D154" s="32">
        <v>17563.580000000002</v>
      </c>
      <c r="E154" s="32">
        <v>115828</v>
      </c>
      <c r="F154" s="27">
        <f t="shared" si="71"/>
        <v>3.2274573375335751</v>
      </c>
      <c r="G154" s="27">
        <f t="shared" si="55"/>
        <v>4.2446130432203653</v>
      </c>
      <c r="H154" s="27">
        <f t="shared" si="72"/>
        <v>5.0638135574534182</v>
      </c>
      <c r="I154" s="27">
        <f t="shared" si="80"/>
        <v>2.7781512503836434</v>
      </c>
      <c r="J154" s="27">
        <f t="shared" si="81"/>
        <v>2.9542425094393248</v>
      </c>
      <c r="K154" s="27">
        <f t="shared" si="82"/>
        <v>3.0791812460476247</v>
      </c>
      <c r="L154" s="27">
        <f t="shared" si="83"/>
        <v>3.1760912590556813</v>
      </c>
      <c r="M154" s="27">
        <f t="shared" si="73"/>
        <v>3.255272505103306</v>
      </c>
      <c r="N154" s="27">
        <f t="shared" si="84"/>
        <v>3.9542425094393248</v>
      </c>
      <c r="O154" s="27">
        <f t="shared" si="85"/>
        <v>4.0791812460476251</v>
      </c>
      <c r="P154" s="27">
        <f t="shared" si="86"/>
        <v>4.1760912590556813</v>
      </c>
      <c r="Q154" s="27">
        <f t="shared" si="74"/>
        <v>4.2552725051033065</v>
      </c>
      <c r="R154" s="27">
        <f t="shared" si="75"/>
        <v>4.7781512503836439</v>
      </c>
      <c r="S154" s="27">
        <f t="shared" si="87"/>
        <v>4.8750612633917001</v>
      </c>
      <c r="T154" s="27">
        <f t="shared" si="76"/>
        <v>4.9030899869919438</v>
      </c>
      <c r="U154" s="27">
        <f t="shared" si="77"/>
        <v>4.9542425094393252</v>
      </c>
      <c r="V154" s="27">
        <f t="shared" si="78"/>
        <v>5</v>
      </c>
      <c r="W154" s="27">
        <f t="shared" si="88"/>
        <v>5.0969100130080562</v>
      </c>
      <c r="X154" s="27">
        <f t="shared" si="89"/>
        <v>5.1760912590556813</v>
      </c>
    </row>
    <row r="155" spans="1:24" x14ac:dyDescent="0.2">
      <c r="A155" s="26">
        <f t="shared" si="79"/>
        <v>39668</v>
      </c>
      <c r="B155" s="31"/>
      <c r="C155" s="32">
        <v>1657.72</v>
      </c>
      <c r="D155" s="32">
        <v>17347.3</v>
      </c>
      <c r="E155" s="32">
        <v>112413</v>
      </c>
      <c r="F155" s="27">
        <f t="shared" si="71"/>
        <v>3.219511177164744</v>
      </c>
      <c r="G155" s="27">
        <f t="shared" si="55"/>
        <v>4.2392318891355387</v>
      </c>
      <c r="H155" s="27">
        <f t="shared" si="72"/>
        <v>5.0508165381173509</v>
      </c>
      <c r="I155" s="27">
        <f t="shared" si="80"/>
        <v>2.7781512503836434</v>
      </c>
      <c r="J155" s="27">
        <f t="shared" si="81"/>
        <v>2.9542425094393248</v>
      </c>
      <c r="K155" s="27">
        <f t="shared" si="82"/>
        <v>3.0791812460476247</v>
      </c>
      <c r="L155" s="27">
        <f t="shared" si="83"/>
        <v>3.1760912590556813</v>
      </c>
      <c r="M155" s="27">
        <f t="shared" si="73"/>
        <v>3.255272505103306</v>
      </c>
      <c r="N155" s="27">
        <f t="shared" si="84"/>
        <v>3.9542425094393248</v>
      </c>
      <c r="O155" s="27">
        <f t="shared" si="85"/>
        <v>4.0791812460476251</v>
      </c>
      <c r="P155" s="27">
        <f t="shared" si="86"/>
        <v>4.1760912590556813</v>
      </c>
      <c r="Q155" s="27">
        <f t="shared" si="74"/>
        <v>4.2552725051033065</v>
      </c>
      <c r="R155" s="27">
        <f t="shared" si="75"/>
        <v>4.7781512503836439</v>
      </c>
      <c r="S155" s="27">
        <f t="shared" si="87"/>
        <v>4.8750612633917001</v>
      </c>
      <c r="T155" s="27">
        <f t="shared" si="76"/>
        <v>4.9030899869919438</v>
      </c>
      <c r="U155" s="27">
        <f t="shared" si="77"/>
        <v>4.9542425094393252</v>
      </c>
      <c r="V155" s="27">
        <f t="shared" si="78"/>
        <v>5</v>
      </c>
      <c r="W155" s="27">
        <f t="shared" si="88"/>
        <v>5.0969100130080562</v>
      </c>
      <c r="X155" s="27">
        <f t="shared" si="89"/>
        <v>5.1760912590556813</v>
      </c>
    </row>
    <row r="156" spans="1:24" x14ac:dyDescent="0.2">
      <c r="A156" s="26">
        <f t="shared" si="79"/>
        <v>39699</v>
      </c>
      <c r="C156" s="32">
        <v>1521.45</v>
      </c>
      <c r="D156" s="32">
        <v>16799.740000000002</v>
      </c>
      <c r="E156" s="32">
        <v>109197</v>
      </c>
      <c r="F156" s="27">
        <f t="shared" si="71"/>
        <v>3.1822576845411126</v>
      </c>
      <c r="G156" s="27">
        <f t="shared" si="55"/>
        <v>4.2253025604497285</v>
      </c>
      <c r="H156" s="27">
        <f t="shared" si="72"/>
        <v>5.0382107070377407</v>
      </c>
      <c r="I156" s="27">
        <f t="shared" si="80"/>
        <v>2.7781512503836434</v>
      </c>
      <c r="J156" s="27">
        <f t="shared" si="81"/>
        <v>2.9542425094393248</v>
      </c>
      <c r="K156" s="27">
        <f t="shared" si="82"/>
        <v>3.0791812460476247</v>
      </c>
      <c r="L156" s="27">
        <f t="shared" si="83"/>
        <v>3.1760912590556813</v>
      </c>
      <c r="M156" s="27">
        <f t="shared" si="73"/>
        <v>3.255272505103306</v>
      </c>
      <c r="N156" s="27">
        <f t="shared" si="84"/>
        <v>3.9542425094393248</v>
      </c>
      <c r="O156" s="27">
        <f t="shared" si="85"/>
        <v>4.0791812460476251</v>
      </c>
      <c r="P156" s="27">
        <f t="shared" si="86"/>
        <v>4.1760912590556813</v>
      </c>
      <c r="Q156" s="27">
        <f t="shared" si="74"/>
        <v>4.2552725051033065</v>
      </c>
      <c r="R156" s="27">
        <f t="shared" si="75"/>
        <v>4.7781512503836439</v>
      </c>
      <c r="S156" s="27">
        <f t="shared" si="87"/>
        <v>4.8750612633917001</v>
      </c>
      <c r="T156" s="27">
        <f t="shared" si="76"/>
        <v>4.9030899869919438</v>
      </c>
      <c r="U156" s="27">
        <f t="shared" si="77"/>
        <v>4.9542425094393252</v>
      </c>
      <c r="V156" s="27">
        <f t="shared" si="78"/>
        <v>5</v>
      </c>
      <c r="W156" s="27">
        <f t="shared" si="88"/>
        <v>5.0969100130080562</v>
      </c>
      <c r="X156" s="27">
        <f t="shared" si="89"/>
        <v>5.1760912590556813</v>
      </c>
    </row>
    <row r="157" spans="1:24" x14ac:dyDescent="0.2">
      <c r="A157" s="26">
        <f t="shared" si="79"/>
        <v>39730</v>
      </c>
      <c r="C157" s="32">
        <v>1554.38</v>
      </c>
      <c r="D157" s="32">
        <v>14938.18</v>
      </c>
      <c r="E157" s="32">
        <v>97548</v>
      </c>
      <c r="F157" s="27">
        <f t="shared" si="71"/>
        <v>3.1915571996185417</v>
      </c>
      <c r="G157" s="27">
        <f t="shared" si="55"/>
        <v>4.1742976882353737</v>
      </c>
      <c r="H157" s="27">
        <f t="shared" si="72"/>
        <v>4.9892183696006756</v>
      </c>
      <c r="I157" s="27">
        <f t="shared" si="80"/>
        <v>2.7781512503836434</v>
      </c>
      <c r="J157" s="27">
        <f t="shared" si="81"/>
        <v>2.9542425094393248</v>
      </c>
      <c r="K157" s="27">
        <f t="shared" si="82"/>
        <v>3.0791812460476247</v>
      </c>
      <c r="L157" s="27">
        <f t="shared" si="83"/>
        <v>3.1760912590556813</v>
      </c>
      <c r="M157" s="27">
        <f t="shared" si="73"/>
        <v>3.255272505103306</v>
      </c>
      <c r="N157" s="27">
        <f t="shared" si="84"/>
        <v>3.9542425094393248</v>
      </c>
      <c r="O157" s="27">
        <f t="shared" si="85"/>
        <v>4.0791812460476251</v>
      </c>
      <c r="P157" s="27">
        <f t="shared" si="86"/>
        <v>4.1760912590556813</v>
      </c>
      <c r="Q157" s="27">
        <f t="shared" si="74"/>
        <v>4.2552725051033065</v>
      </c>
      <c r="R157" s="27">
        <f t="shared" si="75"/>
        <v>4.7781512503836439</v>
      </c>
      <c r="S157" s="27">
        <f t="shared" si="87"/>
        <v>4.8750612633917001</v>
      </c>
      <c r="T157" s="27">
        <f t="shared" si="76"/>
        <v>4.9030899869919438</v>
      </c>
      <c r="U157" s="27">
        <f t="shared" si="77"/>
        <v>4.9542425094393252</v>
      </c>
      <c r="V157" s="27">
        <f t="shared" si="78"/>
        <v>5</v>
      </c>
      <c r="W157" s="27">
        <f t="shared" si="88"/>
        <v>5.0969100130080562</v>
      </c>
      <c r="X157" s="27">
        <f t="shared" si="89"/>
        <v>5.1760912590556813</v>
      </c>
    </row>
    <row r="158" spans="1:24" x14ac:dyDescent="0.2">
      <c r="A158" s="26">
        <f t="shared" si="79"/>
        <v>39761</v>
      </c>
      <c r="C158" s="32">
        <v>1037.31</v>
      </c>
      <c r="D158" s="32">
        <v>12820.89</v>
      </c>
      <c r="E158" s="32">
        <v>89802</v>
      </c>
      <c r="F158" s="27">
        <f t="shared" si="71"/>
        <v>3.0159085646533721</v>
      </c>
      <c r="G158" s="27">
        <f t="shared" si="55"/>
        <v>4.1079181740652322</v>
      </c>
      <c r="H158" s="27">
        <f t="shared" si="72"/>
        <v>4.9532860090424879</v>
      </c>
      <c r="I158" s="27">
        <f t="shared" si="80"/>
        <v>2.7781512503836434</v>
      </c>
      <c r="J158" s="27">
        <f t="shared" si="81"/>
        <v>2.9542425094393248</v>
      </c>
      <c r="K158" s="27">
        <f t="shared" si="82"/>
        <v>3.0791812460476247</v>
      </c>
      <c r="L158" s="27">
        <f t="shared" si="83"/>
        <v>3.1760912590556813</v>
      </c>
      <c r="M158" s="27">
        <f t="shared" si="73"/>
        <v>3.255272505103306</v>
      </c>
      <c r="N158" s="27">
        <f t="shared" si="84"/>
        <v>3.9542425094393248</v>
      </c>
      <c r="O158" s="27">
        <f t="shared" si="85"/>
        <v>4.0791812460476251</v>
      </c>
      <c r="P158" s="27">
        <f t="shared" si="86"/>
        <v>4.1760912590556813</v>
      </c>
      <c r="Q158" s="27">
        <f t="shared" si="74"/>
        <v>4.2552725051033065</v>
      </c>
      <c r="R158" s="27">
        <f t="shared" si="75"/>
        <v>4.7781512503836439</v>
      </c>
      <c r="S158" s="27">
        <f t="shared" si="87"/>
        <v>4.8750612633917001</v>
      </c>
      <c r="T158" s="27">
        <f t="shared" si="76"/>
        <v>4.9030899869919438</v>
      </c>
      <c r="U158" s="27">
        <f t="shared" si="77"/>
        <v>4.9542425094393252</v>
      </c>
      <c r="V158" s="27">
        <f t="shared" si="78"/>
        <v>5</v>
      </c>
      <c r="W158" s="27">
        <f t="shared" si="88"/>
        <v>5.0969100130080562</v>
      </c>
      <c r="X158" s="27">
        <f t="shared" si="89"/>
        <v>5.1760912590556813</v>
      </c>
    </row>
    <row r="159" spans="1:24" x14ac:dyDescent="0.2">
      <c r="A159" s="26">
        <f t="shared" si="79"/>
        <v>39792</v>
      </c>
      <c r="C159" s="32">
        <v>809.89</v>
      </c>
      <c r="D159" s="32">
        <v>10708.91</v>
      </c>
      <c r="E159" s="32">
        <v>83864</v>
      </c>
      <c r="F159" s="27">
        <f t="shared" si="71"/>
        <v>2.9084260366106158</v>
      </c>
      <c r="G159" s="27">
        <f t="shared" si="55"/>
        <v>4.0297452686772468</v>
      </c>
      <c r="H159" s="27">
        <f t="shared" si="72"/>
        <v>4.9235755727884953</v>
      </c>
      <c r="I159" s="27">
        <f t="shared" si="80"/>
        <v>2.7781512503836434</v>
      </c>
      <c r="J159" s="27">
        <f t="shared" si="81"/>
        <v>2.9542425094393248</v>
      </c>
      <c r="K159" s="27">
        <f t="shared" si="82"/>
        <v>3.0791812460476247</v>
      </c>
      <c r="L159" s="27">
        <f t="shared" si="83"/>
        <v>3.1760912590556813</v>
      </c>
      <c r="M159" s="27">
        <f t="shared" si="73"/>
        <v>3.255272505103306</v>
      </c>
      <c r="N159" s="27">
        <f t="shared" si="84"/>
        <v>3.9542425094393248</v>
      </c>
      <c r="O159" s="27">
        <f t="shared" si="85"/>
        <v>4.0791812460476251</v>
      </c>
      <c r="P159" s="27">
        <f t="shared" si="86"/>
        <v>4.1760912590556813</v>
      </c>
      <c r="Q159" s="27">
        <f t="shared" si="74"/>
        <v>4.2552725051033065</v>
      </c>
      <c r="R159" s="27">
        <f t="shared" si="75"/>
        <v>4.7781512503836439</v>
      </c>
      <c r="S159" s="27">
        <f t="shared" si="87"/>
        <v>4.8750612633917001</v>
      </c>
      <c r="T159" s="27">
        <f t="shared" si="76"/>
        <v>4.9030899869919438</v>
      </c>
      <c r="U159" s="27">
        <f t="shared" si="77"/>
        <v>4.9542425094393252</v>
      </c>
      <c r="V159" s="27">
        <f t="shared" si="78"/>
        <v>5</v>
      </c>
      <c r="W159" s="27">
        <f t="shared" si="88"/>
        <v>5.0969100130080562</v>
      </c>
      <c r="X159" s="27">
        <f t="shared" si="89"/>
        <v>5.1760912590556813</v>
      </c>
    </row>
    <row r="160" spans="1:24" x14ac:dyDescent="0.2">
      <c r="A160" s="26">
        <f t="shared" si="79"/>
        <v>39823</v>
      </c>
      <c r="B160" s="28" t="s">
        <v>53</v>
      </c>
      <c r="C160" s="32">
        <v>873.62</v>
      </c>
      <c r="D160" s="32">
        <v>10474.42</v>
      </c>
      <c r="E160" s="32">
        <v>86801</v>
      </c>
      <c r="F160" s="27">
        <f t="shared" si="71"/>
        <v>2.9413225678860893</v>
      </c>
      <c r="G160" s="27">
        <f t="shared" si="55"/>
        <v>4.0201299841182045</v>
      </c>
      <c r="H160" s="27">
        <f t="shared" si="72"/>
        <v>4.9385247285403198</v>
      </c>
      <c r="I160" s="27">
        <f t="shared" si="80"/>
        <v>2.7781512503836434</v>
      </c>
      <c r="J160" s="27">
        <f t="shared" si="81"/>
        <v>2.9542425094393248</v>
      </c>
      <c r="K160" s="27">
        <f t="shared" si="82"/>
        <v>3.0791812460476247</v>
      </c>
      <c r="L160" s="27">
        <f t="shared" si="83"/>
        <v>3.1760912590556813</v>
      </c>
      <c r="M160" s="27">
        <f t="shared" si="73"/>
        <v>3.255272505103306</v>
      </c>
      <c r="N160" s="27">
        <f t="shared" si="84"/>
        <v>3.9542425094393248</v>
      </c>
      <c r="O160" s="27">
        <f t="shared" si="85"/>
        <v>4.0791812460476251</v>
      </c>
      <c r="P160" s="27">
        <f t="shared" si="86"/>
        <v>4.1760912590556813</v>
      </c>
      <c r="Q160" s="27">
        <f t="shared" si="74"/>
        <v>4.2552725051033065</v>
      </c>
      <c r="R160" s="27">
        <f t="shared" si="75"/>
        <v>4.7781512503836439</v>
      </c>
      <c r="S160" s="27">
        <f t="shared" si="87"/>
        <v>4.8750612633917001</v>
      </c>
      <c r="T160" s="27">
        <f t="shared" si="76"/>
        <v>4.9030899869919438</v>
      </c>
      <c r="U160" s="27">
        <f t="shared" si="77"/>
        <v>4.9542425094393252</v>
      </c>
      <c r="V160" s="27">
        <f t="shared" si="78"/>
        <v>5</v>
      </c>
      <c r="W160" s="27">
        <f t="shared" si="88"/>
        <v>5.0969100130080562</v>
      </c>
      <c r="X160" s="27">
        <f t="shared" si="89"/>
        <v>5.1760912590556813</v>
      </c>
    </row>
    <row r="161" spans="1:24" x14ac:dyDescent="0.2">
      <c r="A161" s="26">
        <f t="shared" si="79"/>
        <v>39854</v>
      </c>
      <c r="C161" s="32">
        <v>1072.3900000000001</v>
      </c>
      <c r="D161" s="32">
        <v>11377.58</v>
      </c>
      <c r="E161" s="32">
        <v>92773</v>
      </c>
      <c r="F161" s="27">
        <f t="shared" si="71"/>
        <v>3.030352755548563</v>
      </c>
      <c r="G161" s="27">
        <f t="shared" si="55"/>
        <v>4.0560498978753241</v>
      </c>
      <c r="H161" s="27">
        <f t="shared" si="72"/>
        <v>4.9674216006028606</v>
      </c>
      <c r="I161" s="27">
        <f t="shared" si="80"/>
        <v>2.7781512503836434</v>
      </c>
      <c r="J161" s="27">
        <f t="shared" si="81"/>
        <v>2.9542425094393248</v>
      </c>
      <c r="K161" s="27">
        <f t="shared" si="82"/>
        <v>3.0791812460476247</v>
      </c>
      <c r="L161" s="27">
        <f t="shared" si="83"/>
        <v>3.1760912590556813</v>
      </c>
      <c r="M161" s="27">
        <f t="shared" si="73"/>
        <v>3.255272505103306</v>
      </c>
      <c r="N161" s="27">
        <f t="shared" si="84"/>
        <v>3.9542425094393248</v>
      </c>
      <c r="O161" s="27">
        <f t="shared" si="85"/>
        <v>4.0791812460476251</v>
      </c>
      <c r="P161" s="27">
        <f t="shared" si="86"/>
        <v>4.1760912590556813</v>
      </c>
      <c r="Q161" s="27">
        <f t="shared" si="74"/>
        <v>4.2552725051033065</v>
      </c>
      <c r="R161" s="27">
        <f t="shared" si="75"/>
        <v>4.7781512503836439</v>
      </c>
      <c r="S161" s="27">
        <f t="shared" si="87"/>
        <v>4.8750612633917001</v>
      </c>
      <c r="T161" s="27">
        <f t="shared" si="76"/>
        <v>4.9030899869919438</v>
      </c>
      <c r="U161" s="27">
        <f t="shared" si="77"/>
        <v>4.9542425094393252</v>
      </c>
      <c r="V161" s="27">
        <f t="shared" si="78"/>
        <v>5</v>
      </c>
      <c r="W161" s="27">
        <f t="shared" si="88"/>
        <v>5.0969100130080562</v>
      </c>
      <c r="X161" s="27">
        <f t="shared" si="89"/>
        <v>5.1760912590556813</v>
      </c>
    </row>
    <row r="162" spans="1:24" x14ac:dyDescent="0.2">
      <c r="A162" s="26">
        <f t="shared" si="79"/>
        <v>39885</v>
      </c>
      <c r="C162" s="32">
        <v>922.88</v>
      </c>
      <c r="D162" s="32">
        <v>9184.3700000000008</v>
      </c>
      <c r="E162" s="32">
        <v>88934</v>
      </c>
      <c r="F162" s="27">
        <f t="shared" si="71"/>
        <v>2.9651452343672973</v>
      </c>
      <c r="G162" s="27">
        <f t="shared" si="55"/>
        <v>3.9630493713214849</v>
      </c>
      <c r="H162" s="27">
        <f t="shared" si="72"/>
        <v>4.9490678260934704</v>
      </c>
      <c r="I162" s="27">
        <f t="shared" si="80"/>
        <v>2.7781512503836434</v>
      </c>
      <c r="J162" s="27">
        <f t="shared" si="81"/>
        <v>2.9542425094393248</v>
      </c>
      <c r="K162" s="27">
        <f t="shared" si="82"/>
        <v>3.0791812460476247</v>
      </c>
      <c r="L162" s="27">
        <f t="shared" si="83"/>
        <v>3.1760912590556813</v>
      </c>
      <c r="M162" s="27">
        <f t="shared" si="73"/>
        <v>3.255272505103306</v>
      </c>
      <c r="N162" s="27">
        <f t="shared" si="84"/>
        <v>3.9542425094393248</v>
      </c>
      <c r="O162" s="27">
        <f t="shared" si="85"/>
        <v>4.0791812460476251</v>
      </c>
      <c r="P162" s="27">
        <f t="shared" si="86"/>
        <v>4.1760912590556813</v>
      </c>
      <c r="Q162" s="27">
        <f t="shared" si="74"/>
        <v>4.2552725051033065</v>
      </c>
      <c r="R162" s="27">
        <f t="shared" si="75"/>
        <v>4.7781512503836439</v>
      </c>
      <c r="S162" s="27">
        <f t="shared" si="87"/>
        <v>4.8750612633917001</v>
      </c>
      <c r="T162" s="27">
        <f t="shared" si="76"/>
        <v>4.9030899869919438</v>
      </c>
      <c r="U162" s="27">
        <f t="shared" si="77"/>
        <v>4.9542425094393252</v>
      </c>
      <c r="V162" s="27">
        <f t="shared" si="78"/>
        <v>5</v>
      </c>
      <c r="W162" s="27">
        <f t="shared" si="88"/>
        <v>5.0969100130080562</v>
      </c>
      <c r="X162" s="27">
        <f t="shared" si="89"/>
        <v>5.1760912590556813</v>
      </c>
    </row>
    <row r="163" spans="1:24" x14ac:dyDescent="0.2">
      <c r="A163" s="26">
        <f t="shared" si="79"/>
        <v>39916</v>
      </c>
      <c r="C163" s="32">
        <v>736.24</v>
      </c>
      <c r="D163" s="32">
        <v>9080.91</v>
      </c>
      <c r="E163" s="32">
        <v>87147</v>
      </c>
      <c r="F163" s="27">
        <f t="shared" si="71"/>
        <v>2.8670194090185022</v>
      </c>
      <c r="G163" s="27">
        <f t="shared" si="55"/>
        <v>3.9581293714479497</v>
      </c>
      <c r="H163" s="27">
        <f t="shared" si="72"/>
        <v>4.9402524412925857</v>
      </c>
      <c r="I163" s="27">
        <f t="shared" si="80"/>
        <v>2.7781512503836434</v>
      </c>
      <c r="J163" s="27">
        <f t="shared" si="81"/>
        <v>2.9542425094393248</v>
      </c>
      <c r="K163" s="27">
        <f t="shared" si="82"/>
        <v>3.0791812460476247</v>
      </c>
      <c r="L163" s="27">
        <f t="shared" si="83"/>
        <v>3.1760912590556813</v>
      </c>
      <c r="M163" s="27">
        <f t="shared" si="73"/>
        <v>3.255272505103306</v>
      </c>
      <c r="N163" s="27">
        <f t="shared" si="84"/>
        <v>3.9542425094393248</v>
      </c>
      <c r="O163" s="27">
        <f t="shared" si="85"/>
        <v>4.0791812460476251</v>
      </c>
      <c r="P163" s="27">
        <f t="shared" si="86"/>
        <v>4.1760912590556813</v>
      </c>
      <c r="Q163" s="27">
        <f t="shared" si="74"/>
        <v>4.2552725051033065</v>
      </c>
      <c r="R163" s="27">
        <f t="shared" si="75"/>
        <v>4.7781512503836439</v>
      </c>
      <c r="S163" s="27">
        <f t="shared" si="87"/>
        <v>4.8750612633917001</v>
      </c>
      <c r="T163" s="27">
        <f t="shared" si="76"/>
        <v>4.9030899869919438</v>
      </c>
      <c r="U163" s="27">
        <f t="shared" si="77"/>
        <v>4.9542425094393252</v>
      </c>
      <c r="V163" s="27">
        <f t="shared" si="78"/>
        <v>5</v>
      </c>
      <c r="W163" s="27">
        <f t="shared" si="88"/>
        <v>5.0969100130080562</v>
      </c>
      <c r="X163" s="27">
        <f t="shared" si="89"/>
        <v>5.1760912590556813</v>
      </c>
    </row>
    <row r="164" spans="1:24" x14ac:dyDescent="0.2">
      <c r="A164" s="26">
        <f t="shared" si="79"/>
        <v>39947</v>
      </c>
      <c r="C164" s="32">
        <v>898.45</v>
      </c>
      <c r="D164" s="32">
        <v>9778.73</v>
      </c>
      <c r="E164" s="32">
        <v>92057</v>
      </c>
      <c r="F164" s="27">
        <f t="shared" si="71"/>
        <v>2.953493913021719</v>
      </c>
      <c r="G164" s="27">
        <f t="shared" si="55"/>
        <v>3.9902824550118705</v>
      </c>
      <c r="H164" s="27">
        <f t="shared" si="72"/>
        <v>4.9640568177806905</v>
      </c>
      <c r="I164" s="27">
        <f t="shared" si="80"/>
        <v>2.7781512503836434</v>
      </c>
      <c r="J164" s="27">
        <f t="shared" si="81"/>
        <v>2.9542425094393248</v>
      </c>
      <c r="K164" s="27">
        <f t="shared" si="82"/>
        <v>3.0791812460476247</v>
      </c>
      <c r="L164" s="27">
        <f t="shared" si="83"/>
        <v>3.1760912590556813</v>
      </c>
      <c r="M164" s="27">
        <f t="shared" si="73"/>
        <v>3.255272505103306</v>
      </c>
      <c r="N164" s="27">
        <f t="shared" si="84"/>
        <v>3.9542425094393248</v>
      </c>
      <c r="O164" s="27">
        <f t="shared" si="85"/>
        <v>4.0791812460476251</v>
      </c>
      <c r="P164" s="27">
        <f t="shared" si="86"/>
        <v>4.1760912590556813</v>
      </c>
      <c r="Q164" s="27">
        <f t="shared" si="74"/>
        <v>4.2552725051033065</v>
      </c>
      <c r="R164" s="27">
        <f t="shared" si="75"/>
        <v>4.7781512503836439</v>
      </c>
      <c r="S164" s="27">
        <f t="shared" si="87"/>
        <v>4.8750612633917001</v>
      </c>
      <c r="T164" s="27">
        <f t="shared" si="76"/>
        <v>4.9030899869919438</v>
      </c>
      <c r="U164" s="27">
        <f t="shared" si="77"/>
        <v>4.9542425094393252</v>
      </c>
      <c r="V164" s="27">
        <f t="shared" si="78"/>
        <v>5</v>
      </c>
      <c r="W164" s="27">
        <f t="shared" si="88"/>
        <v>5.0969100130080562</v>
      </c>
      <c r="X164" s="27">
        <f t="shared" si="89"/>
        <v>5.1760912590556813</v>
      </c>
    </row>
    <row r="165" spans="1:24" x14ac:dyDescent="0.2">
      <c r="A165" s="26">
        <f t="shared" si="79"/>
        <v>39978</v>
      </c>
      <c r="C165" s="32">
        <v>984.06</v>
      </c>
      <c r="D165" s="32">
        <v>10653.75</v>
      </c>
      <c r="E165" s="32">
        <v>98669</v>
      </c>
      <c r="F165" s="27">
        <f t="shared" si="71"/>
        <v>2.9930215789948633</v>
      </c>
      <c r="G165" s="27">
        <f t="shared" si="55"/>
        <v>4.0275025014506545</v>
      </c>
      <c r="H165" s="27">
        <f t="shared" si="72"/>
        <v>4.9941807266954488</v>
      </c>
      <c r="I165" s="27">
        <f t="shared" si="80"/>
        <v>2.7781512503836434</v>
      </c>
      <c r="J165" s="27">
        <f t="shared" si="81"/>
        <v>2.9542425094393248</v>
      </c>
      <c r="K165" s="27">
        <f t="shared" si="82"/>
        <v>3.0791812460476247</v>
      </c>
      <c r="L165" s="27">
        <f t="shared" si="83"/>
        <v>3.1760912590556813</v>
      </c>
      <c r="M165" s="27">
        <f t="shared" si="73"/>
        <v>3.255272505103306</v>
      </c>
      <c r="N165" s="27">
        <f t="shared" si="84"/>
        <v>3.9542425094393248</v>
      </c>
      <c r="O165" s="27">
        <f t="shared" si="85"/>
        <v>4.0791812460476251</v>
      </c>
      <c r="P165" s="27">
        <f t="shared" si="86"/>
        <v>4.1760912590556813</v>
      </c>
      <c r="Q165" s="27">
        <f t="shared" si="74"/>
        <v>4.2552725051033065</v>
      </c>
      <c r="R165" s="27">
        <f t="shared" si="75"/>
        <v>4.7781512503836439</v>
      </c>
      <c r="S165" s="27">
        <f t="shared" si="87"/>
        <v>4.8750612633917001</v>
      </c>
      <c r="T165" s="27">
        <f t="shared" si="76"/>
        <v>4.9030899869919438</v>
      </c>
      <c r="U165" s="27">
        <f t="shared" si="77"/>
        <v>4.9542425094393252</v>
      </c>
      <c r="V165" s="27">
        <f t="shared" si="78"/>
        <v>5</v>
      </c>
      <c r="W165" s="27">
        <f t="shared" si="88"/>
        <v>5.0969100130080562</v>
      </c>
      <c r="X165" s="27">
        <f t="shared" si="89"/>
        <v>5.1760912590556813</v>
      </c>
    </row>
    <row r="166" spans="1:24" x14ac:dyDescent="0.2">
      <c r="A166" s="26">
        <f t="shared" si="79"/>
        <v>40009</v>
      </c>
      <c r="C166" s="32">
        <v>1045.76</v>
      </c>
      <c r="D166" s="32">
        <v>11433.9</v>
      </c>
      <c r="E166" s="32">
        <v>104695</v>
      </c>
      <c r="F166" s="27">
        <f t="shared" si="71"/>
        <v>3.0194320261802838</v>
      </c>
      <c r="G166" s="27">
        <f t="shared" si="55"/>
        <v>4.0581943895891071</v>
      </c>
      <c r="H166" s="27">
        <f t="shared" si="72"/>
        <v>5.0199259412369983</v>
      </c>
      <c r="I166" s="27">
        <f t="shared" si="80"/>
        <v>2.7781512503836434</v>
      </c>
      <c r="J166" s="27">
        <f t="shared" si="81"/>
        <v>2.9542425094393248</v>
      </c>
      <c r="K166" s="27">
        <f t="shared" si="82"/>
        <v>3.0791812460476247</v>
      </c>
      <c r="L166" s="27">
        <f t="shared" si="83"/>
        <v>3.1760912590556813</v>
      </c>
      <c r="M166" s="27">
        <f t="shared" si="73"/>
        <v>3.255272505103306</v>
      </c>
      <c r="N166" s="27">
        <f t="shared" si="84"/>
        <v>3.9542425094393248</v>
      </c>
      <c r="O166" s="27">
        <f t="shared" si="85"/>
        <v>4.0791812460476251</v>
      </c>
      <c r="P166" s="27">
        <f t="shared" si="86"/>
        <v>4.1760912590556813</v>
      </c>
      <c r="Q166" s="27">
        <f t="shared" si="74"/>
        <v>4.2552725051033065</v>
      </c>
      <c r="R166" s="27">
        <f t="shared" si="75"/>
        <v>4.7781512503836439</v>
      </c>
      <c r="S166" s="27">
        <f t="shared" si="87"/>
        <v>4.8750612633917001</v>
      </c>
      <c r="T166" s="27">
        <f t="shared" si="76"/>
        <v>4.9030899869919438</v>
      </c>
      <c r="U166" s="27">
        <f t="shared" si="77"/>
        <v>4.9542425094393252</v>
      </c>
      <c r="V166" s="27">
        <f t="shared" si="78"/>
        <v>5</v>
      </c>
      <c r="W166" s="27">
        <f t="shared" si="88"/>
        <v>5.0969100130080562</v>
      </c>
      <c r="X166" s="27">
        <f t="shared" si="89"/>
        <v>5.1760912590556813</v>
      </c>
    </row>
    <row r="167" spans="1:24" x14ac:dyDescent="0.2">
      <c r="A167" s="26">
        <f t="shared" si="79"/>
        <v>40040</v>
      </c>
      <c r="C167" s="32">
        <v>1171.25</v>
      </c>
      <c r="D167" s="32">
        <v>11973.2</v>
      </c>
      <c r="E167" s="32">
        <v>108486</v>
      </c>
      <c r="F167" s="27">
        <f t="shared" si="71"/>
        <v>3.0686496038958349</v>
      </c>
      <c r="G167" s="27">
        <f t="shared" si="55"/>
        <v>4.0782102370072293</v>
      </c>
      <c r="H167" s="27">
        <f t="shared" si="72"/>
        <v>5.0353736965712175</v>
      </c>
      <c r="I167" s="27">
        <f t="shared" si="80"/>
        <v>2.7781512503836434</v>
      </c>
      <c r="J167" s="27">
        <f t="shared" si="81"/>
        <v>2.9542425094393248</v>
      </c>
      <c r="K167" s="27">
        <f t="shared" si="82"/>
        <v>3.0791812460476247</v>
      </c>
      <c r="L167" s="27">
        <f t="shared" si="83"/>
        <v>3.1760912590556813</v>
      </c>
      <c r="M167" s="27">
        <f t="shared" si="73"/>
        <v>3.255272505103306</v>
      </c>
      <c r="N167" s="27">
        <f t="shared" si="84"/>
        <v>3.9542425094393248</v>
      </c>
      <c r="O167" s="27">
        <f t="shared" si="85"/>
        <v>4.0791812460476251</v>
      </c>
      <c r="P167" s="27">
        <f t="shared" si="86"/>
        <v>4.1760912590556813</v>
      </c>
      <c r="Q167" s="27">
        <f t="shared" si="74"/>
        <v>4.2552725051033065</v>
      </c>
      <c r="R167" s="27">
        <f t="shared" si="75"/>
        <v>4.7781512503836439</v>
      </c>
      <c r="S167" s="27">
        <f t="shared" si="87"/>
        <v>4.8750612633917001</v>
      </c>
      <c r="T167" s="27">
        <f t="shared" si="76"/>
        <v>4.9030899869919438</v>
      </c>
      <c r="U167" s="27">
        <f t="shared" si="77"/>
        <v>4.9542425094393252</v>
      </c>
      <c r="V167" s="27">
        <f t="shared" si="78"/>
        <v>5</v>
      </c>
      <c r="W167" s="27">
        <f t="shared" si="88"/>
        <v>5.0969100130080562</v>
      </c>
      <c r="X167" s="27">
        <f t="shared" si="89"/>
        <v>5.1760912590556813</v>
      </c>
    </row>
    <row r="168" spans="1:24" x14ac:dyDescent="0.2">
      <c r="A168" s="26">
        <f t="shared" si="79"/>
        <v>40071</v>
      </c>
      <c r="C168" s="32">
        <v>1272.82</v>
      </c>
      <c r="D168" s="32">
        <v>13234.41</v>
      </c>
      <c r="E168" s="32">
        <v>112556</v>
      </c>
      <c r="F168" s="27">
        <f t="shared" si="71"/>
        <v>3.1047669908225259</v>
      </c>
      <c r="G168" s="27">
        <f t="shared" ref="G168:G231" si="90">LOG10(D168)</f>
        <v>4.121704584892691</v>
      </c>
      <c r="H168" s="27">
        <f t="shared" si="72"/>
        <v>5.0513686508019999</v>
      </c>
      <c r="I168" s="27">
        <f t="shared" si="80"/>
        <v>2.7781512503836434</v>
      </c>
      <c r="J168" s="27">
        <f t="shared" si="81"/>
        <v>2.9542425094393248</v>
      </c>
      <c r="K168" s="27">
        <f t="shared" si="82"/>
        <v>3.0791812460476247</v>
      </c>
      <c r="L168" s="27">
        <f t="shared" si="83"/>
        <v>3.1760912590556813</v>
      </c>
      <c r="M168" s="27">
        <f t="shared" si="73"/>
        <v>3.255272505103306</v>
      </c>
      <c r="N168" s="27">
        <f t="shared" si="84"/>
        <v>3.9542425094393248</v>
      </c>
      <c r="O168" s="27">
        <f t="shared" si="85"/>
        <v>4.0791812460476251</v>
      </c>
      <c r="P168" s="27">
        <f t="shared" si="86"/>
        <v>4.1760912590556813</v>
      </c>
      <c r="Q168" s="27">
        <f t="shared" ref="Q168:Q199" si="91">LOG10(18000)</f>
        <v>4.2552725051033065</v>
      </c>
      <c r="R168" s="27">
        <f t="shared" ref="R168:R199" si="92">LOG10(60000)</f>
        <v>4.7781512503836439</v>
      </c>
      <c r="S168" s="27">
        <f t="shared" si="87"/>
        <v>4.8750612633917001</v>
      </c>
      <c r="T168" s="27">
        <f t="shared" ref="T168:T199" si="93">LOG10(80000)</f>
        <v>4.9030899869919438</v>
      </c>
      <c r="U168" s="27">
        <f t="shared" ref="U168:U199" si="94">LOG10(90000)</f>
        <v>4.9542425094393252</v>
      </c>
      <c r="V168" s="27">
        <f t="shared" ref="V168:V199" si="95">LOG10(100000)</f>
        <v>5</v>
      </c>
      <c r="W168" s="27">
        <f t="shared" si="88"/>
        <v>5.0969100130080562</v>
      </c>
      <c r="X168" s="27">
        <f t="shared" si="89"/>
        <v>5.1760912590556813</v>
      </c>
    </row>
    <row r="169" spans="1:24" x14ac:dyDescent="0.2">
      <c r="A169" s="26">
        <f t="shared" si="79"/>
        <v>40102</v>
      </c>
      <c r="C169" s="32">
        <v>1276</v>
      </c>
      <c r="D169" s="32">
        <v>13558.83</v>
      </c>
      <c r="E169" s="32">
        <v>113080</v>
      </c>
      <c r="F169" s="27">
        <f t="shared" si="71"/>
        <v>3.1058506743851435</v>
      </c>
      <c r="G169" s="27">
        <f t="shared" si="90"/>
        <v>4.1322222156028445</v>
      </c>
      <c r="H169" s="27">
        <f t="shared" si="72"/>
        <v>5.053385799817482</v>
      </c>
      <c r="I169" s="27">
        <f t="shared" si="80"/>
        <v>2.7781512503836434</v>
      </c>
      <c r="J169" s="27">
        <f t="shared" si="81"/>
        <v>2.9542425094393248</v>
      </c>
      <c r="K169" s="27">
        <f t="shared" si="82"/>
        <v>3.0791812460476247</v>
      </c>
      <c r="L169" s="27">
        <f t="shared" si="83"/>
        <v>3.1760912590556813</v>
      </c>
      <c r="M169" s="27">
        <f t="shared" si="73"/>
        <v>3.255272505103306</v>
      </c>
      <c r="N169" s="27">
        <f t="shared" si="84"/>
        <v>3.9542425094393248</v>
      </c>
      <c r="O169" s="27">
        <f t="shared" si="85"/>
        <v>4.0791812460476251</v>
      </c>
      <c r="P169" s="27">
        <f t="shared" si="86"/>
        <v>4.1760912590556813</v>
      </c>
      <c r="Q169" s="27">
        <f t="shared" si="91"/>
        <v>4.2552725051033065</v>
      </c>
      <c r="R169" s="27">
        <f t="shared" si="92"/>
        <v>4.7781512503836439</v>
      </c>
      <c r="S169" s="27">
        <f t="shared" si="87"/>
        <v>4.8750612633917001</v>
      </c>
      <c r="T169" s="27">
        <f t="shared" si="93"/>
        <v>4.9030899869919438</v>
      </c>
      <c r="U169" s="27">
        <f t="shared" si="94"/>
        <v>4.9542425094393252</v>
      </c>
      <c r="V169" s="27">
        <f t="shared" si="95"/>
        <v>5</v>
      </c>
      <c r="W169" s="27">
        <f t="shared" si="88"/>
        <v>5.0969100130080562</v>
      </c>
      <c r="X169" s="27">
        <f t="shared" si="89"/>
        <v>5.1760912590556813</v>
      </c>
    </row>
    <row r="170" spans="1:24" x14ac:dyDescent="0.2">
      <c r="A170" s="26">
        <f t="shared" si="79"/>
        <v>40133</v>
      </c>
      <c r="C170" s="32">
        <v>1296.47</v>
      </c>
      <c r="D170" s="32">
        <v>14063.55</v>
      </c>
      <c r="E170" s="32">
        <v>111615</v>
      </c>
      <c r="F170" s="27">
        <f t="shared" si="71"/>
        <v>3.1127624717531157</v>
      </c>
      <c r="G170" s="27">
        <f t="shared" si="90"/>
        <v>4.1480949615661933</v>
      </c>
      <c r="H170" s="27">
        <f t="shared" si="72"/>
        <v>5.0477225635932346</v>
      </c>
      <c r="I170" s="27">
        <f t="shared" si="80"/>
        <v>2.7781512503836434</v>
      </c>
      <c r="J170" s="27">
        <f t="shared" si="81"/>
        <v>2.9542425094393248</v>
      </c>
      <c r="K170" s="27">
        <f t="shared" si="82"/>
        <v>3.0791812460476247</v>
      </c>
      <c r="L170" s="27">
        <f t="shared" si="83"/>
        <v>3.1760912590556813</v>
      </c>
      <c r="M170" s="27">
        <f t="shared" si="73"/>
        <v>3.255272505103306</v>
      </c>
      <c r="N170" s="27">
        <f t="shared" si="84"/>
        <v>3.9542425094393248</v>
      </c>
      <c r="O170" s="27">
        <f t="shared" si="85"/>
        <v>4.0791812460476251</v>
      </c>
      <c r="P170" s="27">
        <f t="shared" si="86"/>
        <v>4.1760912590556813</v>
      </c>
      <c r="Q170" s="27">
        <f t="shared" si="91"/>
        <v>4.2552725051033065</v>
      </c>
      <c r="R170" s="27">
        <f t="shared" si="92"/>
        <v>4.7781512503836439</v>
      </c>
      <c r="S170" s="27">
        <f t="shared" si="87"/>
        <v>4.8750612633917001</v>
      </c>
      <c r="T170" s="27">
        <f t="shared" si="93"/>
        <v>4.9030899869919438</v>
      </c>
      <c r="U170" s="27">
        <f t="shared" si="94"/>
        <v>4.9542425094393252</v>
      </c>
      <c r="V170" s="27">
        <f t="shared" si="95"/>
        <v>5</v>
      </c>
      <c r="W170" s="27">
        <f t="shared" si="88"/>
        <v>5.0969100130080562</v>
      </c>
      <c r="X170" s="27">
        <f t="shared" si="89"/>
        <v>5.1760912590556813</v>
      </c>
    </row>
    <row r="171" spans="1:24" x14ac:dyDescent="0.2">
      <c r="A171" s="26">
        <f t="shared" si="79"/>
        <v>40164</v>
      </c>
      <c r="C171" s="32">
        <v>1264.8800000000001</v>
      </c>
      <c r="D171" s="32">
        <v>13787.17</v>
      </c>
      <c r="E171" s="32">
        <v>110252</v>
      </c>
      <c r="F171" s="27">
        <f t="shared" si="71"/>
        <v>3.1020493256621462</v>
      </c>
      <c r="G171" s="27">
        <f t="shared" si="90"/>
        <v>4.139475130605514</v>
      </c>
      <c r="H171" s="27">
        <f t="shared" si="72"/>
        <v>5.0423864764263664</v>
      </c>
      <c r="I171" s="27">
        <f t="shared" si="80"/>
        <v>2.7781512503836434</v>
      </c>
      <c r="J171" s="27">
        <f t="shared" si="81"/>
        <v>2.9542425094393248</v>
      </c>
      <c r="K171" s="27">
        <f t="shared" si="82"/>
        <v>3.0791812460476247</v>
      </c>
      <c r="L171" s="27">
        <f t="shared" si="83"/>
        <v>3.1760912590556813</v>
      </c>
      <c r="M171" s="27">
        <f t="shared" si="73"/>
        <v>3.255272505103306</v>
      </c>
      <c r="N171" s="27">
        <f t="shared" si="84"/>
        <v>3.9542425094393248</v>
      </c>
      <c r="O171" s="27">
        <f t="shared" si="85"/>
        <v>4.0791812460476251</v>
      </c>
      <c r="P171" s="27">
        <f t="shared" si="86"/>
        <v>4.1760912590556813</v>
      </c>
      <c r="Q171" s="27">
        <f t="shared" si="91"/>
        <v>4.2552725051033065</v>
      </c>
      <c r="R171" s="27">
        <f t="shared" si="92"/>
        <v>4.7781512503836439</v>
      </c>
      <c r="S171" s="27">
        <f t="shared" si="87"/>
        <v>4.8750612633917001</v>
      </c>
      <c r="T171" s="27">
        <f t="shared" si="93"/>
        <v>4.9030899869919438</v>
      </c>
      <c r="U171" s="27">
        <f t="shared" si="94"/>
        <v>4.9542425094393252</v>
      </c>
      <c r="V171" s="27">
        <f t="shared" si="95"/>
        <v>5</v>
      </c>
      <c r="W171" s="27">
        <f t="shared" si="88"/>
        <v>5.0969100130080562</v>
      </c>
      <c r="X171" s="27">
        <f t="shared" si="89"/>
        <v>5.1760912590556813</v>
      </c>
    </row>
    <row r="172" spans="1:24" x14ac:dyDescent="0.2">
      <c r="A172" s="26">
        <f t="shared" si="79"/>
        <v>40195</v>
      </c>
      <c r="B172" s="28" t="s">
        <v>52</v>
      </c>
      <c r="C172" s="29">
        <v>1192.03</v>
      </c>
      <c r="D172" s="35">
        <v>14128.76</v>
      </c>
      <c r="E172" s="38">
        <v>113527</v>
      </c>
      <c r="F172" s="27">
        <f t="shared" si="71"/>
        <v>3.0762871854969243</v>
      </c>
      <c r="G172" s="27">
        <f t="shared" si="90"/>
        <v>4.1501040479923308</v>
      </c>
      <c r="H172" s="27">
        <f t="shared" si="72"/>
        <v>5.0550991615865506</v>
      </c>
      <c r="I172" s="27">
        <f t="shared" si="80"/>
        <v>2.7781512503836434</v>
      </c>
      <c r="J172" s="27">
        <f t="shared" si="81"/>
        <v>2.9542425094393248</v>
      </c>
      <c r="K172" s="27">
        <f t="shared" si="82"/>
        <v>3.0791812460476247</v>
      </c>
      <c r="L172" s="27">
        <f t="shared" si="83"/>
        <v>3.1760912590556813</v>
      </c>
      <c r="M172" s="27">
        <f t="shared" si="73"/>
        <v>3.255272505103306</v>
      </c>
      <c r="N172" s="27">
        <f t="shared" si="84"/>
        <v>3.9542425094393248</v>
      </c>
      <c r="O172" s="27">
        <f t="shared" si="85"/>
        <v>4.0791812460476251</v>
      </c>
      <c r="P172" s="27">
        <f t="shared" si="86"/>
        <v>4.1760912590556813</v>
      </c>
      <c r="Q172" s="27">
        <f t="shared" si="91"/>
        <v>4.2552725051033065</v>
      </c>
      <c r="R172" s="27">
        <f t="shared" si="92"/>
        <v>4.7781512503836439</v>
      </c>
      <c r="S172" s="27">
        <f t="shared" si="87"/>
        <v>4.8750612633917001</v>
      </c>
      <c r="T172" s="27">
        <f t="shared" si="93"/>
        <v>4.9030899869919438</v>
      </c>
      <c r="U172" s="27">
        <f t="shared" si="94"/>
        <v>4.9542425094393252</v>
      </c>
      <c r="V172" s="27">
        <f t="shared" si="95"/>
        <v>5</v>
      </c>
      <c r="W172" s="27">
        <f t="shared" si="88"/>
        <v>5.0969100130080562</v>
      </c>
      <c r="X172" s="27">
        <f t="shared" si="89"/>
        <v>5.1760912590556813</v>
      </c>
    </row>
    <row r="173" spans="1:24" x14ac:dyDescent="0.2">
      <c r="A173" s="26">
        <f t="shared" ref="A173:A196" si="96">A172+31</f>
        <v>40226</v>
      </c>
      <c r="C173" s="29">
        <v>1197.2</v>
      </c>
      <c r="D173" s="35">
        <v>14265.02</v>
      </c>
      <c r="E173" s="29">
        <v>115090</v>
      </c>
      <c r="F173" s="27">
        <f t="shared" si="71"/>
        <v>3.0781667081681539</v>
      </c>
      <c r="G173" s="27">
        <f t="shared" si="90"/>
        <v>4.1542723848878413</v>
      </c>
      <c r="H173" s="27">
        <f t="shared" si="72"/>
        <v>5.0610375900634184</v>
      </c>
      <c r="I173" s="27">
        <f t="shared" si="80"/>
        <v>2.7781512503836434</v>
      </c>
      <c r="J173" s="27">
        <f t="shared" si="81"/>
        <v>2.9542425094393248</v>
      </c>
      <c r="K173" s="27">
        <f t="shared" si="82"/>
        <v>3.0791812460476247</v>
      </c>
      <c r="L173" s="27">
        <f t="shared" si="83"/>
        <v>3.1760912590556813</v>
      </c>
      <c r="M173" s="27">
        <f t="shared" si="73"/>
        <v>3.255272505103306</v>
      </c>
      <c r="N173" s="27">
        <f t="shared" si="84"/>
        <v>3.9542425094393248</v>
      </c>
      <c r="O173" s="27">
        <f t="shared" si="85"/>
        <v>4.0791812460476251</v>
      </c>
      <c r="P173" s="27">
        <f t="shared" si="86"/>
        <v>4.1760912590556813</v>
      </c>
      <c r="Q173" s="27">
        <f t="shared" si="91"/>
        <v>4.2552725051033065</v>
      </c>
      <c r="R173" s="27">
        <f t="shared" si="92"/>
        <v>4.7781512503836439</v>
      </c>
      <c r="S173" s="27">
        <f t="shared" si="87"/>
        <v>4.8750612633917001</v>
      </c>
      <c r="T173" s="27">
        <f t="shared" si="93"/>
        <v>4.9030899869919438</v>
      </c>
      <c r="U173" s="27">
        <f t="shared" si="94"/>
        <v>4.9542425094393252</v>
      </c>
      <c r="V173" s="27">
        <f t="shared" si="95"/>
        <v>5</v>
      </c>
      <c r="W173" s="27">
        <f t="shared" si="88"/>
        <v>5.0969100130080562</v>
      </c>
      <c r="X173" s="27">
        <f t="shared" si="89"/>
        <v>5.1760912590556813</v>
      </c>
    </row>
    <row r="174" spans="1:24" x14ac:dyDescent="0.2">
      <c r="A174" s="26">
        <f t="shared" si="96"/>
        <v>40257</v>
      </c>
      <c r="C174" s="29">
        <v>1359.53</v>
      </c>
      <c r="D174" s="35">
        <v>14745.19</v>
      </c>
      <c r="E174" s="29">
        <v>116974</v>
      </c>
      <c r="F174" s="27">
        <f t="shared" si="71"/>
        <v>3.1333887953664803</v>
      </c>
      <c r="G174" s="27">
        <f t="shared" si="90"/>
        <v>4.1686503730505793</v>
      </c>
      <c r="H174" s="27">
        <f t="shared" si="72"/>
        <v>5.0680893411363845</v>
      </c>
      <c r="I174" s="27">
        <f t="shared" si="80"/>
        <v>2.7781512503836434</v>
      </c>
      <c r="J174" s="27">
        <f t="shared" si="81"/>
        <v>2.9542425094393248</v>
      </c>
      <c r="K174" s="27">
        <f t="shared" si="82"/>
        <v>3.0791812460476247</v>
      </c>
      <c r="L174" s="27">
        <f t="shared" si="83"/>
        <v>3.1760912590556813</v>
      </c>
      <c r="M174" s="27">
        <f t="shared" si="73"/>
        <v>3.255272505103306</v>
      </c>
      <c r="N174" s="27">
        <f t="shared" si="84"/>
        <v>3.9542425094393248</v>
      </c>
      <c r="O174" s="27">
        <f t="shared" si="85"/>
        <v>4.0791812460476251</v>
      </c>
      <c r="P174" s="27">
        <f t="shared" si="86"/>
        <v>4.1760912590556813</v>
      </c>
      <c r="Q174" s="27">
        <f t="shared" si="91"/>
        <v>4.2552725051033065</v>
      </c>
      <c r="R174" s="27">
        <f t="shared" si="92"/>
        <v>4.7781512503836439</v>
      </c>
      <c r="S174" s="27">
        <f t="shared" si="87"/>
        <v>4.8750612633917001</v>
      </c>
      <c r="T174" s="27">
        <f t="shared" si="93"/>
        <v>4.9030899869919438</v>
      </c>
      <c r="U174" s="27">
        <f t="shared" si="94"/>
        <v>4.9542425094393252</v>
      </c>
      <c r="V174" s="27">
        <f t="shared" si="95"/>
        <v>5</v>
      </c>
      <c r="W174" s="27">
        <f t="shared" si="88"/>
        <v>5.0969100130080562</v>
      </c>
      <c r="X174" s="27">
        <f t="shared" si="89"/>
        <v>5.1760912590556813</v>
      </c>
    </row>
    <row r="175" spans="1:24" x14ac:dyDescent="0.2">
      <c r="A175" s="26">
        <f t="shared" si="96"/>
        <v>40288</v>
      </c>
      <c r="C175" s="34">
        <v>1331.6</v>
      </c>
      <c r="D175" s="35">
        <v>14925.14</v>
      </c>
      <c r="E175" s="29">
        <v>120240</v>
      </c>
      <c r="F175" s="27">
        <f t="shared" si="71"/>
        <v>3.1243737864846297</v>
      </c>
      <c r="G175" s="27">
        <f t="shared" si="90"/>
        <v>4.1739184135663852</v>
      </c>
      <c r="H175" s="27">
        <f t="shared" si="72"/>
        <v>5.0800489675788514</v>
      </c>
      <c r="I175" s="27">
        <f t="shared" si="80"/>
        <v>2.7781512503836434</v>
      </c>
      <c r="J175" s="27">
        <f t="shared" si="81"/>
        <v>2.9542425094393248</v>
      </c>
      <c r="K175" s="27">
        <f t="shared" si="82"/>
        <v>3.0791812460476247</v>
      </c>
      <c r="L175" s="27">
        <f t="shared" si="83"/>
        <v>3.1760912590556813</v>
      </c>
      <c r="M175" s="27">
        <f t="shared" si="73"/>
        <v>3.255272505103306</v>
      </c>
      <c r="N175" s="27">
        <f t="shared" si="84"/>
        <v>3.9542425094393248</v>
      </c>
      <c r="O175" s="27">
        <f t="shared" si="85"/>
        <v>4.0791812460476251</v>
      </c>
      <c r="P175" s="27">
        <f t="shared" si="86"/>
        <v>4.1760912590556813</v>
      </c>
      <c r="Q175" s="27">
        <f t="shared" si="91"/>
        <v>4.2552725051033065</v>
      </c>
      <c r="R175" s="27">
        <f t="shared" si="92"/>
        <v>4.7781512503836439</v>
      </c>
      <c r="S175" s="27">
        <f t="shared" si="87"/>
        <v>4.8750612633917001</v>
      </c>
      <c r="T175" s="27">
        <f t="shared" si="93"/>
        <v>4.9030899869919438</v>
      </c>
      <c r="U175" s="27">
        <f t="shared" si="94"/>
        <v>4.9542425094393252</v>
      </c>
      <c r="V175" s="27">
        <f t="shared" si="95"/>
        <v>5</v>
      </c>
      <c r="W175" s="27">
        <f t="shared" si="88"/>
        <v>5.0969100130080562</v>
      </c>
      <c r="X175" s="27">
        <f t="shared" si="89"/>
        <v>5.1760912590556813</v>
      </c>
    </row>
    <row r="176" spans="1:24" x14ac:dyDescent="0.2">
      <c r="A176" s="26">
        <f t="shared" si="96"/>
        <v>40319</v>
      </c>
      <c r="C176" s="34">
        <v>1433.83</v>
      </c>
      <c r="D176" s="35">
        <v>15488.84</v>
      </c>
      <c r="E176" s="29">
        <v>118981</v>
      </c>
      <c r="F176" s="27">
        <f t="shared" si="71"/>
        <v>3.1564976628809247</v>
      </c>
      <c r="G176" s="27">
        <f t="shared" si="90"/>
        <v>4.1900188935201292</v>
      </c>
      <c r="H176" s="27">
        <f t="shared" si="72"/>
        <v>5.0754776147205387</v>
      </c>
      <c r="I176" s="27">
        <f t="shared" si="80"/>
        <v>2.7781512503836434</v>
      </c>
      <c r="J176" s="27">
        <f t="shared" si="81"/>
        <v>2.9542425094393248</v>
      </c>
      <c r="K176" s="27">
        <f t="shared" si="82"/>
        <v>3.0791812460476247</v>
      </c>
      <c r="L176" s="27">
        <f t="shared" si="83"/>
        <v>3.1760912590556813</v>
      </c>
      <c r="M176" s="27">
        <f t="shared" si="73"/>
        <v>3.255272505103306</v>
      </c>
      <c r="N176" s="27">
        <f t="shared" si="84"/>
        <v>3.9542425094393248</v>
      </c>
      <c r="O176" s="27">
        <f t="shared" si="85"/>
        <v>4.0791812460476251</v>
      </c>
      <c r="P176" s="27">
        <f t="shared" si="86"/>
        <v>4.1760912590556813</v>
      </c>
      <c r="Q176" s="27">
        <f t="shared" si="91"/>
        <v>4.2552725051033065</v>
      </c>
      <c r="R176" s="27">
        <f t="shared" si="92"/>
        <v>4.7781512503836439</v>
      </c>
      <c r="S176" s="27">
        <f t="shared" si="87"/>
        <v>4.8750612633917001</v>
      </c>
      <c r="T176" s="27">
        <f t="shared" si="93"/>
        <v>4.9030899869919438</v>
      </c>
      <c r="U176" s="27">
        <f t="shared" si="94"/>
        <v>4.9542425094393252</v>
      </c>
      <c r="V176" s="27">
        <f t="shared" si="95"/>
        <v>5</v>
      </c>
      <c r="W176" s="27">
        <f t="shared" si="88"/>
        <v>5.0969100130080562</v>
      </c>
      <c r="X176" s="27">
        <f t="shared" si="89"/>
        <v>5.1760912590556813</v>
      </c>
    </row>
    <row r="177" spans="1:24" x14ac:dyDescent="0.2">
      <c r="A177" s="26">
        <f t="shared" si="96"/>
        <v>40350</v>
      </c>
      <c r="C177" s="29">
        <v>1337.44</v>
      </c>
      <c r="D177" s="35">
        <v>14463.81</v>
      </c>
      <c r="E177" s="29">
        <v>115968</v>
      </c>
      <c r="F177" s="27">
        <f t="shared" si="71"/>
        <v>3.1262743078869835</v>
      </c>
      <c r="G177" s="27">
        <f t="shared" si="90"/>
        <v>4.1602827081746003</v>
      </c>
      <c r="H177" s="27">
        <f t="shared" si="72"/>
        <v>5.0643381673246815</v>
      </c>
      <c r="I177" s="27">
        <f t="shared" si="80"/>
        <v>2.7781512503836434</v>
      </c>
      <c r="J177" s="27">
        <f t="shared" si="81"/>
        <v>2.9542425094393248</v>
      </c>
      <c r="K177" s="27">
        <f t="shared" si="82"/>
        <v>3.0791812460476247</v>
      </c>
      <c r="L177" s="27">
        <f t="shared" si="83"/>
        <v>3.1760912590556813</v>
      </c>
      <c r="M177" s="27">
        <f t="shared" si="73"/>
        <v>3.255272505103306</v>
      </c>
      <c r="N177" s="27">
        <f t="shared" si="84"/>
        <v>3.9542425094393248</v>
      </c>
      <c r="O177" s="27">
        <f t="shared" si="85"/>
        <v>4.0791812460476251</v>
      </c>
      <c r="P177" s="27">
        <f t="shared" si="86"/>
        <v>4.1760912590556813</v>
      </c>
      <c r="Q177" s="27">
        <f t="shared" si="91"/>
        <v>4.2552725051033065</v>
      </c>
      <c r="R177" s="27">
        <f t="shared" si="92"/>
        <v>4.7781512503836439</v>
      </c>
      <c r="S177" s="27">
        <f t="shared" si="87"/>
        <v>4.8750612633917001</v>
      </c>
      <c r="T177" s="27">
        <f t="shared" si="93"/>
        <v>4.9030899869919438</v>
      </c>
      <c r="U177" s="27">
        <f t="shared" si="94"/>
        <v>4.9542425094393252</v>
      </c>
      <c r="V177" s="27">
        <f t="shared" si="95"/>
        <v>5</v>
      </c>
      <c r="W177" s="27">
        <f t="shared" si="88"/>
        <v>5.0969100130080562</v>
      </c>
      <c r="X177" s="27">
        <f t="shared" si="89"/>
        <v>5.1760912590556813</v>
      </c>
    </row>
    <row r="178" spans="1:24" x14ac:dyDescent="0.2">
      <c r="A178" s="26">
        <f t="shared" si="96"/>
        <v>40381</v>
      </c>
      <c r="C178" s="29">
        <v>1209.83</v>
      </c>
      <c r="D178" s="35">
        <v>13866.39</v>
      </c>
      <c r="E178" s="29">
        <v>113342</v>
      </c>
      <c r="F178" s="27">
        <f t="shared" si="71"/>
        <v>3.0827243494496579</v>
      </c>
      <c r="G178" s="27">
        <f t="shared" si="90"/>
        <v>4.1419634108105416</v>
      </c>
      <c r="H178" s="27">
        <f t="shared" si="72"/>
        <v>5.0543908718073327</v>
      </c>
      <c r="I178" s="27">
        <f t="shared" si="80"/>
        <v>2.7781512503836434</v>
      </c>
      <c r="J178" s="27">
        <f t="shared" si="81"/>
        <v>2.9542425094393248</v>
      </c>
      <c r="K178" s="27">
        <f t="shared" si="82"/>
        <v>3.0791812460476247</v>
      </c>
      <c r="L178" s="27">
        <f t="shared" si="83"/>
        <v>3.1760912590556813</v>
      </c>
      <c r="M178" s="27">
        <f t="shared" si="73"/>
        <v>3.255272505103306</v>
      </c>
      <c r="N178" s="27">
        <f t="shared" si="84"/>
        <v>3.9542425094393248</v>
      </c>
      <c r="O178" s="27">
        <f t="shared" si="85"/>
        <v>4.0791812460476251</v>
      </c>
      <c r="P178" s="27">
        <f t="shared" si="86"/>
        <v>4.1760912590556813</v>
      </c>
      <c r="Q178" s="27">
        <f t="shared" si="91"/>
        <v>4.2552725051033065</v>
      </c>
      <c r="R178" s="27">
        <f t="shared" si="92"/>
        <v>4.7781512503836439</v>
      </c>
      <c r="S178" s="27">
        <f t="shared" si="87"/>
        <v>4.8750612633917001</v>
      </c>
      <c r="T178" s="27">
        <f t="shared" si="93"/>
        <v>4.9030899869919438</v>
      </c>
      <c r="U178" s="27">
        <f t="shared" si="94"/>
        <v>4.9542425094393252</v>
      </c>
      <c r="V178" s="27">
        <f t="shared" si="95"/>
        <v>5</v>
      </c>
      <c r="W178" s="27">
        <f t="shared" si="88"/>
        <v>5.0969100130080562</v>
      </c>
      <c r="X178" s="27">
        <f t="shared" si="89"/>
        <v>5.1760912590556813</v>
      </c>
    </row>
    <row r="179" spans="1:24" x14ac:dyDescent="0.2">
      <c r="A179" s="26">
        <f t="shared" si="96"/>
        <v>40412</v>
      </c>
      <c r="C179" s="29">
        <v>1194.43</v>
      </c>
      <c r="D179" s="35">
        <v>13698.8</v>
      </c>
      <c r="E179" s="29">
        <v>113787</v>
      </c>
      <c r="F179" s="27">
        <f t="shared" si="71"/>
        <v>3.0771607028472738</v>
      </c>
      <c r="G179" s="27">
        <f t="shared" si="90"/>
        <v>4.136682525097731</v>
      </c>
      <c r="H179" s="27">
        <f t="shared" si="72"/>
        <v>5.0560926473774499</v>
      </c>
      <c r="I179" s="27">
        <f t="shared" si="80"/>
        <v>2.7781512503836434</v>
      </c>
      <c r="J179" s="27">
        <f t="shared" si="81"/>
        <v>2.9542425094393248</v>
      </c>
      <c r="K179" s="27">
        <f t="shared" si="82"/>
        <v>3.0791812460476247</v>
      </c>
      <c r="L179" s="27">
        <f t="shared" si="83"/>
        <v>3.1760912590556813</v>
      </c>
      <c r="M179" s="27">
        <f t="shared" si="73"/>
        <v>3.255272505103306</v>
      </c>
      <c r="N179" s="27">
        <f t="shared" si="84"/>
        <v>3.9542425094393248</v>
      </c>
      <c r="O179" s="27">
        <f t="shared" si="85"/>
        <v>4.0791812460476251</v>
      </c>
      <c r="P179" s="27">
        <f t="shared" si="86"/>
        <v>4.1760912590556813</v>
      </c>
      <c r="Q179" s="27">
        <f t="shared" si="91"/>
        <v>4.2552725051033065</v>
      </c>
      <c r="R179" s="27">
        <f t="shared" si="92"/>
        <v>4.7781512503836439</v>
      </c>
      <c r="S179" s="27">
        <f t="shared" si="87"/>
        <v>4.8750612633917001</v>
      </c>
      <c r="T179" s="27">
        <f t="shared" si="93"/>
        <v>4.9030899869919438</v>
      </c>
      <c r="U179" s="27">
        <f t="shared" si="94"/>
        <v>4.9542425094393252</v>
      </c>
      <c r="V179" s="27">
        <f t="shared" si="95"/>
        <v>5</v>
      </c>
      <c r="W179" s="27">
        <f t="shared" si="88"/>
        <v>5.0969100130080562</v>
      </c>
      <c r="X179" s="27">
        <f t="shared" si="89"/>
        <v>5.1760912590556813</v>
      </c>
    </row>
    <row r="180" spans="1:24" x14ac:dyDescent="0.2">
      <c r="A180" s="26">
        <f t="shared" si="96"/>
        <v>40443</v>
      </c>
      <c r="C180" s="29">
        <v>1265.6199999999999</v>
      </c>
      <c r="D180" s="35">
        <v>13737.53</v>
      </c>
      <c r="E180" s="29">
        <v>113814</v>
      </c>
      <c r="F180" s="27">
        <f t="shared" si="71"/>
        <v>3.1023033291600868</v>
      </c>
      <c r="G180" s="27">
        <f t="shared" si="90"/>
        <v>4.1379086538443026</v>
      </c>
      <c r="H180" s="27">
        <f t="shared" si="72"/>
        <v>5.0561956869165243</v>
      </c>
      <c r="I180" s="27">
        <f t="shared" ref="I180:I210" si="97">LOG10(600)</f>
        <v>2.7781512503836434</v>
      </c>
      <c r="J180" s="27">
        <f t="shared" ref="J180:J210" si="98">LOG10(900)</f>
        <v>2.9542425094393248</v>
      </c>
      <c r="K180" s="27">
        <f t="shared" ref="K180:K210" si="99">LOG10(1200)</f>
        <v>3.0791812460476247</v>
      </c>
      <c r="L180" s="27">
        <f t="shared" ref="L180:L210" si="100">LOG10(1500)</f>
        <v>3.1760912590556813</v>
      </c>
      <c r="M180" s="27">
        <f t="shared" si="73"/>
        <v>3.255272505103306</v>
      </c>
      <c r="N180" s="27">
        <f t="shared" ref="N180:N210" si="101">LOG10(9000)</f>
        <v>3.9542425094393248</v>
      </c>
      <c r="O180" s="27">
        <f t="shared" ref="O180:O210" si="102">LOG10(12000)</f>
        <v>4.0791812460476251</v>
      </c>
      <c r="P180" s="27">
        <f t="shared" ref="P180:P210" si="103">LOG10(15000)</f>
        <v>4.1760912590556813</v>
      </c>
      <c r="Q180" s="27">
        <f t="shared" si="91"/>
        <v>4.2552725051033065</v>
      </c>
      <c r="R180" s="27">
        <f t="shared" si="92"/>
        <v>4.7781512503836439</v>
      </c>
      <c r="S180" s="27">
        <f t="shared" ref="S180:S210" si="104">LOG10(75000)</f>
        <v>4.8750612633917001</v>
      </c>
      <c r="T180" s="27">
        <f t="shared" si="93"/>
        <v>4.9030899869919438</v>
      </c>
      <c r="U180" s="27">
        <f t="shared" si="94"/>
        <v>4.9542425094393252</v>
      </c>
      <c r="V180" s="27">
        <f t="shared" si="95"/>
        <v>5</v>
      </c>
      <c r="W180" s="27">
        <f t="shared" ref="W180:W210" si="105">LOG10(125000)</f>
        <v>5.0969100130080562</v>
      </c>
      <c r="X180" s="27">
        <f t="shared" ref="X180:X210" si="106">LOG10(150000)</f>
        <v>5.1760912590556813</v>
      </c>
    </row>
    <row r="181" spans="1:24" x14ac:dyDescent="0.2">
      <c r="A181" s="26">
        <f t="shared" si="96"/>
        <v>40474</v>
      </c>
      <c r="C181" s="29">
        <v>1289.03</v>
      </c>
      <c r="D181" s="35">
        <v>14175.11</v>
      </c>
      <c r="E181" s="29">
        <v>115080</v>
      </c>
      <c r="F181" s="27">
        <f t="shared" si="71"/>
        <v>3.1102630249428862</v>
      </c>
      <c r="G181" s="27">
        <f t="shared" si="90"/>
        <v>4.1515264377383234</v>
      </c>
      <c r="H181" s="27">
        <f t="shared" si="72"/>
        <v>5.0609998532182887</v>
      </c>
      <c r="I181" s="27">
        <f t="shared" si="97"/>
        <v>2.7781512503836434</v>
      </c>
      <c r="J181" s="27">
        <f t="shared" si="98"/>
        <v>2.9542425094393248</v>
      </c>
      <c r="K181" s="27">
        <f t="shared" si="99"/>
        <v>3.0791812460476247</v>
      </c>
      <c r="L181" s="27">
        <f t="shared" si="100"/>
        <v>3.1760912590556813</v>
      </c>
      <c r="M181" s="27">
        <f t="shared" si="73"/>
        <v>3.255272505103306</v>
      </c>
      <c r="N181" s="27">
        <f t="shared" si="101"/>
        <v>3.9542425094393248</v>
      </c>
      <c r="O181" s="27">
        <f t="shared" si="102"/>
        <v>4.0791812460476251</v>
      </c>
      <c r="P181" s="27">
        <f t="shared" si="103"/>
        <v>4.1760912590556813</v>
      </c>
      <c r="Q181" s="27">
        <f t="shared" si="91"/>
        <v>4.2552725051033065</v>
      </c>
      <c r="R181" s="27">
        <f t="shared" si="92"/>
        <v>4.7781512503836439</v>
      </c>
      <c r="S181" s="27">
        <f t="shared" si="104"/>
        <v>4.8750612633917001</v>
      </c>
      <c r="T181" s="27">
        <f t="shared" si="93"/>
        <v>4.9030899869919438</v>
      </c>
      <c r="U181" s="27">
        <f t="shared" si="94"/>
        <v>4.9542425094393252</v>
      </c>
      <c r="V181" s="27">
        <f t="shared" si="95"/>
        <v>5</v>
      </c>
      <c r="W181" s="27">
        <f t="shared" si="105"/>
        <v>5.0969100130080562</v>
      </c>
      <c r="X181" s="27">
        <f t="shared" si="106"/>
        <v>5.1760912590556813</v>
      </c>
    </row>
    <row r="182" spans="1:24" x14ac:dyDescent="0.2">
      <c r="A182" s="26">
        <f t="shared" si="96"/>
        <v>40505</v>
      </c>
      <c r="C182" s="29">
        <v>1273.23</v>
      </c>
      <c r="D182" s="29">
        <v>14546.02</v>
      </c>
      <c r="E182" s="29">
        <v>117503</v>
      </c>
      <c r="F182" s="27">
        <f t="shared" si="71"/>
        <v>3.1049068629688859</v>
      </c>
      <c r="G182" s="27">
        <f t="shared" si="90"/>
        <v>4.1627441803675254</v>
      </c>
      <c r="H182" s="27">
        <f t="shared" si="72"/>
        <v>5.0700489548359542</v>
      </c>
      <c r="I182" s="27">
        <f t="shared" si="97"/>
        <v>2.7781512503836434</v>
      </c>
      <c r="J182" s="27">
        <f t="shared" si="98"/>
        <v>2.9542425094393248</v>
      </c>
      <c r="K182" s="27">
        <f t="shared" si="99"/>
        <v>3.0791812460476247</v>
      </c>
      <c r="L182" s="27">
        <f t="shared" si="100"/>
        <v>3.1760912590556813</v>
      </c>
      <c r="M182" s="27">
        <f t="shared" si="73"/>
        <v>3.255272505103306</v>
      </c>
      <c r="N182" s="27">
        <f t="shared" si="101"/>
        <v>3.9542425094393248</v>
      </c>
      <c r="O182" s="27">
        <f t="shared" si="102"/>
        <v>4.0791812460476251</v>
      </c>
      <c r="P182" s="27">
        <f t="shared" si="103"/>
        <v>4.1760912590556813</v>
      </c>
      <c r="Q182" s="27">
        <f t="shared" si="91"/>
        <v>4.2552725051033065</v>
      </c>
      <c r="R182" s="27">
        <f t="shared" si="92"/>
        <v>4.7781512503836439</v>
      </c>
      <c r="S182" s="27">
        <f t="shared" si="104"/>
        <v>4.8750612633917001</v>
      </c>
      <c r="T182" s="27">
        <f t="shared" si="93"/>
        <v>4.9030899869919438</v>
      </c>
      <c r="U182" s="27">
        <f t="shared" si="94"/>
        <v>4.9542425094393252</v>
      </c>
      <c r="V182" s="27">
        <f t="shared" si="95"/>
        <v>5</v>
      </c>
      <c r="W182" s="27">
        <f t="shared" si="105"/>
        <v>5.0969100130080562</v>
      </c>
      <c r="X182" s="27">
        <f t="shared" si="106"/>
        <v>5.1760912590556813</v>
      </c>
    </row>
    <row r="183" spans="1:24" x14ac:dyDescent="0.2">
      <c r="A183" s="26">
        <f t="shared" si="96"/>
        <v>40536</v>
      </c>
      <c r="C183" s="29">
        <v>1314.83</v>
      </c>
      <c r="D183" s="29">
        <v>14628.12</v>
      </c>
      <c r="E183" s="29">
        <v>118032</v>
      </c>
      <c r="F183" s="27">
        <f t="shared" si="71"/>
        <v>3.1188696046625672</v>
      </c>
      <c r="G183" s="27">
        <f t="shared" si="90"/>
        <v>4.1651885143624838</v>
      </c>
      <c r="H183" s="27">
        <f t="shared" si="72"/>
        <v>5.0719997661143044</v>
      </c>
      <c r="I183" s="27">
        <f t="shared" si="97"/>
        <v>2.7781512503836434</v>
      </c>
      <c r="J183" s="27">
        <f t="shared" si="98"/>
        <v>2.9542425094393248</v>
      </c>
      <c r="K183" s="27">
        <f t="shared" si="99"/>
        <v>3.0791812460476247</v>
      </c>
      <c r="L183" s="27">
        <f t="shared" si="100"/>
        <v>3.1760912590556813</v>
      </c>
      <c r="M183" s="27">
        <f t="shared" si="73"/>
        <v>3.255272505103306</v>
      </c>
      <c r="N183" s="27">
        <f t="shared" si="101"/>
        <v>3.9542425094393248</v>
      </c>
      <c r="O183" s="27">
        <f t="shared" si="102"/>
        <v>4.0791812460476251</v>
      </c>
      <c r="P183" s="27">
        <f t="shared" si="103"/>
        <v>4.1760912590556813</v>
      </c>
      <c r="Q183" s="27">
        <f t="shared" si="91"/>
        <v>4.2552725051033065</v>
      </c>
      <c r="R183" s="27">
        <f t="shared" si="92"/>
        <v>4.7781512503836439</v>
      </c>
      <c r="S183" s="27">
        <f t="shared" si="104"/>
        <v>4.8750612633917001</v>
      </c>
      <c r="T183" s="27">
        <f t="shared" si="93"/>
        <v>4.9030899869919438</v>
      </c>
      <c r="U183" s="27">
        <f t="shared" si="94"/>
        <v>4.9542425094393252</v>
      </c>
      <c r="V183" s="27">
        <f t="shared" si="95"/>
        <v>5</v>
      </c>
      <c r="W183" s="27">
        <f t="shared" si="105"/>
        <v>5.0969100130080562</v>
      </c>
      <c r="X183" s="27">
        <f t="shared" si="106"/>
        <v>5.1760912590556813</v>
      </c>
    </row>
    <row r="184" spans="1:24" x14ac:dyDescent="0.2">
      <c r="A184" s="26">
        <f t="shared" si="96"/>
        <v>40567</v>
      </c>
      <c r="B184" s="28" t="s">
        <v>51</v>
      </c>
      <c r="C184" s="36">
        <v>1256.43</v>
      </c>
      <c r="D184" s="29">
        <v>15187</v>
      </c>
      <c r="E184" s="29">
        <v>124175</v>
      </c>
      <c r="F184" s="27">
        <f t="shared" si="71"/>
        <v>3.0991382975759656</v>
      </c>
      <c r="G184" s="27">
        <f t="shared" si="90"/>
        <v>4.1814719929463067</v>
      </c>
      <c r="H184" s="27">
        <f t="shared" si="72"/>
        <v>5.0940341686672612</v>
      </c>
      <c r="I184" s="27">
        <f t="shared" si="97"/>
        <v>2.7781512503836434</v>
      </c>
      <c r="J184" s="27">
        <f t="shared" si="98"/>
        <v>2.9542425094393248</v>
      </c>
      <c r="K184" s="27">
        <f t="shared" si="99"/>
        <v>3.0791812460476247</v>
      </c>
      <c r="L184" s="27">
        <f t="shared" si="100"/>
        <v>3.1760912590556813</v>
      </c>
      <c r="M184" s="27">
        <f t="shared" si="73"/>
        <v>3.255272505103306</v>
      </c>
      <c r="N184" s="27">
        <f t="shared" si="101"/>
        <v>3.9542425094393248</v>
      </c>
      <c r="O184" s="27">
        <f t="shared" si="102"/>
        <v>4.0791812460476251</v>
      </c>
      <c r="P184" s="27">
        <f t="shared" si="103"/>
        <v>4.1760912590556813</v>
      </c>
      <c r="Q184" s="27">
        <f t="shared" si="91"/>
        <v>4.2552725051033065</v>
      </c>
      <c r="R184" s="27">
        <f t="shared" si="92"/>
        <v>4.7781512503836439</v>
      </c>
      <c r="S184" s="27">
        <f t="shared" si="104"/>
        <v>4.8750612633917001</v>
      </c>
      <c r="T184" s="27">
        <f t="shared" si="93"/>
        <v>4.9030899869919438</v>
      </c>
      <c r="U184" s="27">
        <f t="shared" si="94"/>
        <v>4.9542425094393252</v>
      </c>
      <c r="V184" s="27">
        <f t="shared" si="95"/>
        <v>5</v>
      </c>
      <c r="W184" s="27">
        <f t="shared" si="105"/>
        <v>5.0969100130080562</v>
      </c>
      <c r="X184" s="27">
        <f t="shared" si="106"/>
        <v>5.1760912590556813</v>
      </c>
    </row>
    <row r="185" spans="1:24" x14ac:dyDescent="0.2">
      <c r="A185" s="26">
        <f t="shared" si="96"/>
        <v>40598</v>
      </c>
      <c r="C185" s="36">
        <v>1254.6199999999999</v>
      </c>
      <c r="D185" s="29">
        <v>15287</v>
      </c>
      <c r="E185" s="29">
        <v>125635</v>
      </c>
      <c r="F185" s="27">
        <f t="shared" si="71"/>
        <v>3.0985122063803416</v>
      </c>
      <c r="G185" s="27">
        <f t="shared" si="90"/>
        <v>4.1843222655771575</v>
      </c>
      <c r="H185" s="27">
        <f t="shared" si="72"/>
        <v>5.0991106440937157</v>
      </c>
      <c r="I185" s="27">
        <f t="shared" si="97"/>
        <v>2.7781512503836434</v>
      </c>
      <c r="J185" s="27">
        <f t="shared" si="98"/>
        <v>2.9542425094393248</v>
      </c>
      <c r="K185" s="27">
        <f t="shared" si="99"/>
        <v>3.0791812460476247</v>
      </c>
      <c r="L185" s="27">
        <f t="shared" si="100"/>
        <v>3.1760912590556813</v>
      </c>
      <c r="M185" s="27">
        <f t="shared" si="73"/>
        <v>3.255272505103306</v>
      </c>
      <c r="N185" s="27">
        <f t="shared" si="101"/>
        <v>3.9542425094393248</v>
      </c>
      <c r="O185" s="27">
        <f t="shared" si="102"/>
        <v>4.0791812460476251</v>
      </c>
      <c r="P185" s="27">
        <f t="shared" si="103"/>
        <v>4.1760912590556813</v>
      </c>
      <c r="Q185" s="27">
        <f t="shared" si="91"/>
        <v>4.2552725051033065</v>
      </c>
      <c r="R185" s="27">
        <f t="shared" si="92"/>
        <v>4.7781512503836439</v>
      </c>
      <c r="S185" s="27">
        <f t="shared" si="104"/>
        <v>4.8750612633917001</v>
      </c>
      <c r="T185" s="27">
        <f t="shared" si="93"/>
        <v>4.9030899869919438</v>
      </c>
      <c r="U185" s="27">
        <f t="shared" si="94"/>
        <v>4.9542425094393252</v>
      </c>
      <c r="V185" s="27">
        <f t="shared" si="95"/>
        <v>5</v>
      </c>
      <c r="W185" s="27">
        <f t="shared" si="105"/>
        <v>5.0969100130080562</v>
      </c>
      <c r="X185" s="27">
        <f t="shared" si="106"/>
        <v>5.1760912590556813</v>
      </c>
    </row>
    <row r="186" spans="1:24" x14ac:dyDescent="0.2">
      <c r="A186" s="26">
        <f t="shared" si="96"/>
        <v>40629</v>
      </c>
      <c r="C186" s="36">
        <v>1297.5</v>
      </c>
      <c r="D186" s="29">
        <v>15291</v>
      </c>
      <c r="E186" s="29">
        <v>124369</v>
      </c>
      <c r="F186" s="27">
        <f t="shared" si="71"/>
        <v>3.1131073665204956</v>
      </c>
      <c r="G186" s="27">
        <f t="shared" si="90"/>
        <v>4.1844358883083705</v>
      </c>
      <c r="H186" s="27">
        <f t="shared" si="72"/>
        <v>5.094712142358838</v>
      </c>
      <c r="I186" s="27">
        <f t="shared" si="97"/>
        <v>2.7781512503836434</v>
      </c>
      <c r="J186" s="27">
        <f t="shared" si="98"/>
        <v>2.9542425094393248</v>
      </c>
      <c r="K186" s="27">
        <f t="shared" si="99"/>
        <v>3.0791812460476247</v>
      </c>
      <c r="L186" s="27">
        <f t="shared" si="100"/>
        <v>3.1760912590556813</v>
      </c>
      <c r="M186" s="27">
        <f t="shared" si="73"/>
        <v>3.255272505103306</v>
      </c>
      <c r="N186" s="27">
        <f t="shared" si="101"/>
        <v>3.9542425094393248</v>
      </c>
      <c r="O186" s="27">
        <f t="shared" si="102"/>
        <v>4.0791812460476251</v>
      </c>
      <c r="P186" s="27">
        <f t="shared" si="103"/>
        <v>4.1760912590556813</v>
      </c>
      <c r="Q186" s="27">
        <f t="shared" si="91"/>
        <v>4.2552725051033065</v>
      </c>
      <c r="R186" s="27">
        <f t="shared" si="92"/>
        <v>4.7781512503836439</v>
      </c>
      <c r="S186" s="27">
        <f t="shared" si="104"/>
        <v>4.8750612633917001</v>
      </c>
      <c r="T186" s="27">
        <f t="shared" si="93"/>
        <v>4.9030899869919438</v>
      </c>
      <c r="U186" s="27">
        <f t="shared" si="94"/>
        <v>4.9542425094393252</v>
      </c>
      <c r="V186" s="27">
        <f t="shared" si="95"/>
        <v>5</v>
      </c>
      <c r="W186" s="27">
        <f t="shared" si="105"/>
        <v>5.0969100130080562</v>
      </c>
      <c r="X186" s="27">
        <f t="shared" si="106"/>
        <v>5.1760912590556813</v>
      </c>
    </row>
    <row r="187" spans="1:24" x14ac:dyDescent="0.2">
      <c r="A187" s="26">
        <f t="shared" si="96"/>
        <v>40660</v>
      </c>
      <c r="C187" s="36">
        <v>1327.58</v>
      </c>
      <c r="D187" s="29">
        <v>15252</v>
      </c>
      <c r="E187" s="29">
        <v>123676</v>
      </c>
      <c r="F187" s="27">
        <f t="shared" si="71"/>
        <v>3.1230607011370903</v>
      </c>
      <c r="G187" s="27">
        <f t="shared" si="90"/>
        <v>4.1833267966016328</v>
      </c>
      <c r="H187" s="27">
        <f t="shared" si="72"/>
        <v>5.0922854306006107</v>
      </c>
      <c r="I187" s="27">
        <f t="shared" si="97"/>
        <v>2.7781512503836434</v>
      </c>
      <c r="J187" s="27">
        <f t="shared" si="98"/>
        <v>2.9542425094393248</v>
      </c>
      <c r="K187" s="27">
        <f t="shared" si="99"/>
        <v>3.0791812460476247</v>
      </c>
      <c r="L187" s="27">
        <f t="shared" si="100"/>
        <v>3.1760912590556813</v>
      </c>
      <c r="M187" s="27">
        <f t="shared" si="73"/>
        <v>3.255272505103306</v>
      </c>
      <c r="N187" s="27">
        <f t="shared" si="101"/>
        <v>3.9542425094393248</v>
      </c>
      <c r="O187" s="27">
        <f t="shared" si="102"/>
        <v>4.0791812460476251</v>
      </c>
      <c r="P187" s="27">
        <f t="shared" si="103"/>
        <v>4.1760912590556813</v>
      </c>
      <c r="Q187" s="27">
        <f t="shared" si="91"/>
        <v>4.2552725051033065</v>
      </c>
      <c r="R187" s="27">
        <f t="shared" si="92"/>
        <v>4.7781512503836439</v>
      </c>
      <c r="S187" s="27">
        <f t="shared" si="104"/>
        <v>4.8750612633917001</v>
      </c>
      <c r="T187" s="27">
        <f t="shared" si="93"/>
        <v>4.9030899869919438</v>
      </c>
      <c r="U187" s="27">
        <f t="shared" si="94"/>
        <v>4.9542425094393252</v>
      </c>
      <c r="V187" s="27">
        <f t="shared" si="95"/>
        <v>5</v>
      </c>
      <c r="W187" s="27">
        <f t="shared" si="105"/>
        <v>5.0969100130080562</v>
      </c>
      <c r="X187" s="27">
        <f t="shared" si="106"/>
        <v>5.1760912590556813</v>
      </c>
    </row>
    <row r="188" spans="1:24" x14ac:dyDescent="0.2">
      <c r="A188" s="26">
        <f t="shared" si="96"/>
        <v>40691</v>
      </c>
      <c r="C188" s="36">
        <v>1303.1500000000001</v>
      </c>
      <c r="D188" s="29">
        <v>15105</v>
      </c>
      <c r="E188" s="29">
        <v>123856</v>
      </c>
      <c r="F188" s="27">
        <f t="shared" si="71"/>
        <v>3.1149944083625529</v>
      </c>
      <c r="G188" s="27">
        <f t="shared" si="90"/>
        <v>4.1791207296092994</v>
      </c>
      <c r="H188" s="27">
        <f t="shared" si="72"/>
        <v>5.0929170501126055</v>
      </c>
      <c r="I188" s="27">
        <f t="shared" si="97"/>
        <v>2.7781512503836434</v>
      </c>
      <c r="J188" s="27">
        <f t="shared" si="98"/>
        <v>2.9542425094393248</v>
      </c>
      <c r="K188" s="27">
        <f t="shared" si="99"/>
        <v>3.0791812460476247</v>
      </c>
      <c r="L188" s="27">
        <f t="shared" si="100"/>
        <v>3.1760912590556813</v>
      </c>
      <c r="M188" s="27">
        <f t="shared" si="73"/>
        <v>3.255272505103306</v>
      </c>
      <c r="N188" s="27">
        <f t="shared" si="101"/>
        <v>3.9542425094393248</v>
      </c>
      <c r="O188" s="27">
        <f t="shared" si="102"/>
        <v>4.0791812460476251</v>
      </c>
      <c r="P188" s="27">
        <f t="shared" si="103"/>
        <v>4.1760912590556813</v>
      </c>
      <c r="Q188" s="27">
        <f t="shared" si="91"/>
        <v>4.2552725051033065</v>
      </c>
      <c r="R188" s="27">
        <f t="shared" si="92"/>
        <v>4.7781512503836439</v>
      </c>
      <c r="S188" s="27">
        <f t="shared" si="104"/>
        <v>4.8750612633917001</v>
      </c>
      <c r="T188" s="27">
        <f t="shared" si="93"/>
        <v>4.9030899869919438</v>
      </c>
      <c r="U188" s="27">
        <f t="shared" si="94"/>
        <v>4.9542425094393252</v>
      </c>
      <c r="V188" s="27">
        <f t="shared" si="95"/>
        <v>5</v>
      </c>
      <c r="W188" s="27">
        <f t="shared" si="105"/>
        <v>5.0969100130080562</v>
      </c>
      <c r="X188" s="27">
        <f t="shared" si="106"/>
        <v>5.1760912590556813</v>
      </c>
    </row>
    <row r="189" spans="1:24" x14ac:dyDescent="0.2">
      <c r="A189" s="26">
        <f t="shared" si="96"/>
        <v>40722</v>
      </c>
      <c r="C189" s="36">
        <v>1274.01</v>
      </c>
      <c r="D189" s="29">
        <v>14969</v>
      </c>
      <c r="E189" s="29">
        <v>124773</v>
      </c>
      <c r="F189" s="27">
        <f t="shared" si="71"/>
        <v>3.1051728368908345</v>
      </c>
      <c r="G189" s="27">
        <f t="shared" si="90"/>
        <v>4.1751927883866031</v>
      </c>
      <c r="H189" s="27">
        <f t="shared" si="72"/>
        <v>5.0961206172404232</v>
      </c>
      <c r="I189" s="27">
        <f t="shared" si="97"/>
        <v>2.7781512503836434</v>
      </c>
      <c r="J189" s="27">
        <f t="shared" si="98"/>
        <v>2.9542425094393248</v>
      </c>
      <c r="K189" s="27">
        <f t="shared" si="99"/>
        <v>3.0791812460476247</v>
      </c>
      <c r="L189" s="27">
        <f t="shared" si="100"/>
        <v>3.1760912590556813</v>
      </c>
      <c r="M189" s="27">
        <f t="shared" si="73"/>
        <v>3.255272505103306</v>
      </c>
      <c r="N189" s="27">
        <f t="shared" si="101"/>
        <v>3.9542425094393248</v>
      </c>
      <c r="O189" s="27">
        <f t="shared" si="102"/>
        <v>4.0791812460476251</v>
      </c>
      <c r="P189" s="27">
        <f t="shared" si="103"/>
        <v>4.1760912590556813</v>
      </c>
      <c r="Q189" s="27">
        <f t="shared" si="91"/>
        <v>4.2552725051033065</v>
      </c>
      <c r="R189" s="27">
        <f t="shared" si="92"/>
        <v>4.7781512503836439</v>
      </c>
      <c r="S189" s="27">
        <f t="shared" si="104"/>
        <v>4.8750612633917001</v>
      </c>
      <c r="T189" s="27">
        <f t="shared" si="93"/>
        <v>4.9030899869919438</v>
      </c>
      <c r="U189" s="27">
        <f t="shared" si="94"/>
        <v>4.9542425094393252</v>
      </c>
      <c r="V189" s="27">
        <f t="shared" si="95"/>
        <v>5</v>
      </c>
      <c r="W189" s="27">
        <f t="shared" si="105"/>
        <v>5.0969100130080562</v>
      </c>
      <c r="X189" s="27">
        <f t="shared" si="106"/>
        <v>5.1760912590556813</v>
      </c>
    </row>
    <row r="190" spans="1:24" x14ac:dyDescent="0.2">
      <c r="A190" s="26">
        <f t="shared" si="96"/>
        <v>40753</v>
      </c>
      <c r="C190" s="36">
        <v>1378.38</v>
      </c>
      <c r="D190" s="29">
        <v>14911</v>
      </c>
      <c r="E190" s="29">
        <v>124379</v>
      </c>
      <c r="F190" s="27">
        <f t="shared" si="71"/>
        <v>3.1393689629653254</v>
      </c>
      <c r="G190" s="27">
        <f t="shared" si="90"/>
        <v>4.1735067702081041</v>
      </c>
      <c r="H190" s="27">
        <f t="shared" si="72"/>
        <v>5.0947470607889072</v>
      </c>
      <c r="I190" s="27">
        <f t="shared" si="97"/>
        <v>2.7781512503836434</v>
      </c>
      <c r="J190" s="27">
        <f t="shared" si="98"/>
        <v>2.9542425094393248</v>
      </c>
      <c r="K190" s="27">
        <f t="shared" si="99"/>
        <v>3.0791812460476247</v>
      </c>
      <c r="L190" s="27">
        <f t="shared" si="100"/>
        <v>3.1760912590556813</v>
      </c>
      <c r="M190" s="27">
        <f t="shared" si="73"/>
        <v>3.255272505103306</v>
      </c>
      <c r="N190" s="27">
        <f t="shared" si="101"/>
        <v>3.9542425094393248</v>
      </c>
      <c r="O190" s="27">
        <f t="shared" si="102"/>
        <v>4.0791812460476251</v>
      </c>
      <c r="P190" s="27">
        <f t="shared" si="103"/>
        <v>4.1760912590556813</v>
      </c>
      <c r="Q190" s="27">
        <f t="shared" si="91"/>
        <v>4.2552725051033065</v>
      </c>
      <c r="R190" s="27">
        <f t="shared" si="92"/>
        <v>4.7781512503836439</v>
      </c>
      <c r="S190" s="27">
        <f t="shared" si="104"/>
        <v>4.8750612633917001</v>
      </c>
      <c r="T190" s="27">
        <f t="shared" si="93"/>
        <v>4.9030899869919438</v>
      </c>
      <c r="U190" s="27">
        <f t="shared" si="94"/>
        <v>4.9542425094393252</v>
      </c>
      <c r="V190" s="27">
        <f t="shared" si="95"/>
        <v>5</v>
      </c>
      <c r="W190" s="27">
        <f t="shared" si="105"/>
        <v>5.0969100130080562</v>
      </c>
      <c r="X190" s="27">
        <f t="shared" si="106"/>
        <v>5.1760912590556813</v>
      </c>
    </row>
    <row r="191" spans="1:24" x14ac:dyDescent="0.2">
      <c r="A191" s="26">
        <f t="shared" si="96"/>
        <v>40784</v>
      </c>
      <c r="C191" s="36">
        <v>1371.35</v>
      </c>
      <c r="D191" s="29">
        <v>14568</v>
      </c>
      <c r="E191" s="29">
        <v>125850</v>
      </c>
      <c r="F191" s="27">
        <f t="shared" si="71"/>
        <v>3.137148310857842</v>
      </c>
      <c r="G191" s="27">
        <f t="shared" si="90"/>
        <v>4.1633999327868638</v>
      </c>
      <c r="H191" s="27">
        <f t="shared" si="72"/>
        <v>5.0998532198843813</v>
      </c>
      <c r="I191" s="27">
        <f t="shared" si="97"/>
        <v>2.7781512503836434</v>
      </c>
      <c r="J191" s="27">
        <f t="shared" si="98"/>
        <v>2.9542425094393248</v>
      </c>
      <c r="K191" s="27">
        <f t="shared" si="99"/>
        <v>3.0791812460476247</v>
      </c>
      <c r="L191" s="27">
        <f t="shared" si="100"/>
        <v>3.1760912590556813</v>
      </c>
      <c r="M191" s="27">
        <f t="shared" si="73"/>
        <v>3.255272505103306</v>
      </c>
      <c r="N191" s="27">
        <f t="shared" si="101"/>
        <v>3.9542425094393248</v>
      </c>
      <c r="O191" s="27">
        <f t="shared" si="102"/>
        <v>4.0791812460476251</v>
      </c>
      <c r="P191" s="27">
        <f t="shared" si="103"/>
        <v>4.1760912590556813</v>
      </c>
      <c r="Q191" s="27">
        <f t="shared" si="91"/>
        <v>4.2552725051033065</v>
      </c>
      <c r="R191" s="27">
        <f t="shared" si="92"/>
        <v>4.7781512503836439</v>
      </c>
      <c r="S191" s="27">
        <f t="shared" si="104"/>
        <v>4.8750612633917001</v>
      </c>
      <c r="T191" s="27">
        <f t="shared" si="93"/>
        <v>4.9030899869919438</v>
      </c>
      <c r="U191" s="27">
        <f t="shared" si="94"/>
        <v>4.9542425094393252</v>
      </c>
      <c r="V191" s="27">
        <f t="shared" si="95"/>
        <v>5</v>
      </c>
      <c r="W191" s="27">
        <f t="shared" si="105"/>
        <v>5.0969100130080562</v>
      </c>
      <c r="X191" s="27">
        <f t="shared" si="106"/>
        <v>5.1760912590556813</v>
      </c>
    </row>
    <row r="192" spans="1:24" x14ac:dyDescent="0.2">
      <c r="A192" s="26">
        <f t="shared" si="96"/>
        <v>40815</v>
      </c>
      <c r="C192" s="36">
        <v>1323.61</v>
      </c>
      <c r="D192" s="29">
        <v>14311</v>
      </c>
      <c r="E192" s="29">
        <v>125602</v>
      </c>
      <c r="F192" s="27">
        <f t="shared" si="71"/>
        <v>3.1217600396365111</v>
      </c>
      <c r="G192" s="27">
        <f t="shared" si="90"/>
        <v>4.1556699817198117</v>
      </c>
      <c r="H192" s="27">
        <f t="shared" si="72"/>
        <v>5.098996554863346</v>
      </c>
      <c r="I192" s="27">
        <f t="shared" si="97"/>
        <v>2.7781512503836434</v>
      </c>
      <c r="J192" s="27">
        <f t="shared" si="98"/>
        <v>2.9542425094393248</v>
      </c>
      <c r="K192" s="27">
        <f t="shared" si="99"/>
        <v>3.0791812460476247</v>
      </c>
      <c r="L192" s="27">
        <f t="shared" si="100"/>
        <v>3.1760912590556813</v>
      </c>
      <c r="M192" s="27">
        <f t="shared" si="73"/>
        <v>3.255272505103306</v>
      </c>
      <c r="N192" s="27">
        <f t="shared" si="101"/>
        <v>3.9542425094393248</v>
      </c>
      <c r="O192" s="27">
        <f t="shared" si="102"/>
        <v>4.0791812460476251</v>
      </c>
      <c r="P192" s="27">
        <f t="shared" si="103"/>
        <v>4.1760912590556813</v>
      </c>
      <c r="Q192" s="27">
        <f t="shared" si="91"/>
        <v>4.2552725051033065</v>
      </c>
      <c r="R192" s="27">
        <f t="shared" si="92"/>
        <v>4.7781512503836439</v>
      </c>
      <c r="S192" s="27">
        <f t="shared" si="104"/>
        <v>4.8750612633917001</v>
      </c>
      <c r="T192" s="27">
        <f t="shared" si="93"/>
        <v>4.9030899869919438</v>
      </c>
      <c r="U192" s="27">
        <f t="shared" si="94"/>
        <v>4.9542425094393252</v>
      </c>
      <c r="V192" s="27">
        <f t="shared" si="95"/>
        <v>5</v>
      </c>
      <c r="W192" s="27">
        <f t="shared" si="105"/>
        <v>5.0969100130080562</v>
      </c>
      <c r="X192" s="27">
        <f t="shared" si="106"/>
        <v>5.1760912590556813</v>
      </c>
    </row>
    <row r="193" spans="1:24" x14ac:dyDescent="0.2">
      <c r="A193" s="26">
        <f t="shared" si="96"/>
        <v>40846</v>
      </c>
      <c r="C193" s="36">
        <v>1342.74</v>
      </c>
      <c r="D193" s="29">
        <v>14160</v>
      </c>
      <c r="E193" s="29">
        <v>124280</v>
      </c>
      <c r="F193" s="27">
        <f t="shared" si="71"/>
        <v>3.1279919266695884</v>
      </c>
      <c r="G193" s="27">
        <f t="shared" si="90"/>
        <v>4.1510632533537501</v>
      </c>
      <c r="H193" s="27">
        <f t="shared" si="72"/>
        <v>5.0944012445829365</v>
      </c>
      <c r="I193" s="27">
        <f t="shared" si="97"/>
        <v>2.7781512503836434</v>
      </c>
      <c r="J193" s="27">
        <f t="shared" si="98"/>
        <v>2.9542425094393248</v>
      </c>
      <c r="K193" s="27">
        <f t="shared" si="99"/>
        <v>3.0791812460476247</v>
      </c>
      <c r="L193" s="27">
        <f t="shared" si="100"/>
        <v>3.1760912590556813</v>
      </c>
      <c r="M193" s="27">
        <f t="shared" si="73"/>
        <v>3.255272505103306</v>
      </c>
      <c r="N193" s="27">
        <f t="shared" si="101"/>
        <v>3.9542425094393248</v>
      </c>
      <c r="O193" s="27">
        <f t="shared" si="102"/>
        <v>4.0791812460476251</v>
      </c>
      <c r="P193" s="27">
        <f t="shared" si="103"/>
        <v>4.1760912590556813</v>
      </c>
      <c r="Q193" s="27">
        <f t="shared" si="91"/>
        <v>4.2552725051033065</v>
      </c>
      <c r="R193" s="27">
        <f t="shared" si="92"/>
        <v>4.7781512503836439</v>
      </c>
      <c r="S193" s="27">
        <f t="shared" si="104"/>
        <v>4.8750612633917001</v>
      </c>
      <c r="T193" s="27">
        <f t="shared" si="93"/>
        <v>4.9030899869919438</v>
      </c>
      <c r="U193" s="27">
        <f t="shared" si="94"/>
        <v>4.9542425094393252</v>
      </c>
      <c r="V193" s="27">
        <f t="shared" si="95"/>
        <v>5</v>
      </c>
      <c r="W193" s="27">
        <f t="shared" si="105"/>
        <v>5.0969100130080562</v>
      </c>
      <c r="X193" s="27">
        <f t="shared" si="106"/>
        <v>5.1760912590556813</v>
      </c>
    </row>
    <row r="194" spans="1:24" x14ac:dyDescent="0.2">
      <c r="A194" s="26">
        <f t="shared" si="96"/>
        <v>40877</v>
      </c>
      <c r="C194" s="37">
        <v>1338.85</v>
      </c>
      <c r="D194" s="29">
        <v>14364</v>
      </c>
      <c r="E194" s="29">
        <v>122145</v>
      </c>
      <c r="F194" s="27">
        <f t="shared" si="71"/>
        <v>3.1267319229258175</v>
      </c>
      <c r="G194" s="27">
        <f t="shared" si="90"/>
        <v>4.1572753964540352</v>
      </c>
      <c r="H194" s="27">
        <f t="shared" si="72"/>
        <v>5.0868756938485182</v>
      </c>
      <c r="I194" s="27">
        <f t="shared" si="97"/>
        <v>2.7781512503836434</v>
      </c>
      <c r="J194" s="27">
        <f t="shared" si="98"/>
        <v>2.9542425094393248</v>
      </c>
      <c r="K194" s="27">
        <f t="shared" si="99"/>
        <v>3.0791812460476247</v>
      </c>
      <c r="L194" s="27">
        <f t="shared" si="100"/>
        <v>3.1760912590556813</v>
      </c>
      <c r="M194" s="27">
        <f t="shared" si="73"/>
        <v>3.255272505103306</v>
      </c>
      <c r="N194" s="27">
        <f t="shared" si="101"/>
        <v>3.9542425094393248</v>
      </c>
      <c r="O194" s="27">
        <f t="shared" si="102"/>
        <v>4.0791812460476251</v>
      </c>
      <c r="P194" s="27">
        <f t="shared" si="103"/>
        <v>4.1760912590556813</v>
      </c>
      <c r="Q194" s="27">
        <f t="shared" si="91"/>
        <v>4.2552725051033065</v>
      </c>
      <c r="R194" s="27">
        <f t="shared" si="92"/>
        <v>4.7781512503836439</v>
      </c>
      <c r="S194" s="27">
        <f t="shared" si="104"/>
        <v>4.8750612633917001</v>
      </c>
      <c r="T194" s="27">
        <f t="shared" si="93"/>
        <v>4.9030899869919438</v>
      </c>
      <c r="U194" s="27">
        <f t="shared" si="94"/>
        <v>4.9542425094393252</v>
      </c>
      <c r="V194" s="27">
        <f t="shared" si="95"/>
        <v>5</v>
      </c>
      <c r="W194" s="27">
        <f t="shared" si="105"/>
        <v>5.0969100130080562</v>
      </c>
      <c r="X194" s="27">
        <f t="shared" si="106"/>
        <v>5.1760912590556813</v>
      </c>
    </row>
    <row r="195" spans="1:24" x14ac:dyDescent="0.2">
      <c r="A195" s="26">
        <f t="shared" si="96"/>
        <v>40908</v>
      </c>
      <c r="C195" s="29">
        <v>1306.17</v>
      </c>
      <c r="D195" s="29">
        <v>14393</v>
      </c>
      <c r="E195" s="29">
        <v>123181</v>
      </c>
      <c r="F195" s="27">
        <f t="shared" si="71"/>
        <v>3.1159997047010521</v>
      </c>
      <c r="G195" s="27">
        <f t="shared" si="90"/>
        <v>4.1581513253927032</v>
      </c>
      <c r="H195" s="27">
        <f t="shared" si="72"/>
        <v>5.0905437254298249</v>
      </c>
      <c r="I195" s="27">
        <f t="shared" si="97"/>
        <v>2.7781512503836434</v>
      </c>
      <c r="J195" s="27">
        <f t="shared" si="98"/>
        <v>2.9542425094393248</v>
      </c>
      <c r="K195" s="27">
        <f t="shared" si="99"/>
        <v>3.0791812460476247</v>
      </c>
      <c r="L195" s="27">
        <f t="shared" si="100"/>
        <v>3.1760912590556813</v>
      </c>
      <c r="M195" s="27">
        <f t="shared" si="73"/>
        <v>3.255272505103306</v>
      </c>
      <c r="N195" s="27">
        <f t="shared" si="101"/>
        <v>3.9542425094393248</v>
      </c>
      <c r="O195" s="27">
        <f t="shared" si="102"/>
        <v>4.0791812460476251</v>
      </c>
      <c r="P195" s="27">
        <f t="shared" si="103"/>
        <v>4.1760912590556813</v>
      </c>
      <c r="Q195" s="27">
        <f t="shared" si="91"/>
        <v>4.2552725051033065</v>
      </c>
      <c r="R195" s="27">
        <f t="shared" si="92"/>
        <v>4.7781512503836439</v>
      </c>
      <c r="S195" s="27">
        <f t="shared" si="104"/>
        <v>4.8750612633917001</v>
      </c>
      <c r="T195" s="27">
        <f t="shared" si="93"/>
        <v>4.9030899869919438</v>
      </c>
      <c r="U195" s="27">
        <f t="shared" si="94"/>
        <v>4.9542425094393252</v>
      </c>
      <c r="V195" s="27">
        <f t="shared" si="95"/>
        <v>5</v>
      </c>
      <c r="W195" s="27">
        <f t="shared" si="105"/>
        <v>5.0969100130080562</v>
      </c>
      <c r="X195" s="27">
        <f t="shared" si="106"/>
        <v>5.1760912590556813</v>
      </c>
    </row>
    <row r="196" spans="1:24" x14ac:dyDescent="0.2">
      <c r="A196" s="26">
        <f t="shared" si="96"/>
        <v>40939</v>
      </c>
      <c r="B196" s="28" t="s">
        <v>50</v>
      </c>
      <c r="C196" s="29">
        <v>1402.63</v>
      </c>
      <c r="D196" s="29">
        <v>14502</v>
      </c>
      <c r="E196" s="29">
        <v>124072</v>
      </c>
      <c r="F196" s="27">
        <f t="shared" ref="F196:F241" si="107">LOG10(C196)</f>
        <v>3.1469431235226404</v>
      </c>
      <c r="G196" s="27">
        <f t="shared" si="90"/>
        <v>4.1614279007912938</v>
      </c>
      <c r="H196" s="27">
        <f t="shared" ref="H196:H241" si="108">LOG10(E196)</f>
        <v>5.0936737829691223</v>
      </c>
      <c r="I196" s="27">
        <f t="shared" si="97"/>
        <v>2.7781512503836434</v>
      </c>
      <c r="J196" s="27">
        <f t="shared" si="98"/>
        <v>2.9542425094393248</v>
      </c>
      <c r="K196" s="27">
        <f t="shared" si="99"/>
        <v>3.0791812460476247</v>
      </c>
      <c r="L196" s="27">
        <f t="shared" si="100"/>
        <v>3.1760912590556813</v>
      </c>
      <c r="M196" s="27">
        <f t="shared" ref="M196:M210" si="109">LOG10(1800)</f>
        <v>3.255272505103306</v>
      </c>
      <c r="N196" s="27">
        <f t="shared" si="101"/>
        <v>3.9542425094393248</v>
      </c>
      <c r="O196" s="27">
        <f t="shared" si="102"/>
        <v>4.0791812460476251</v>
      </c>
      <c r="P196" s="27">
        <f t="shared" si="103"/>
        <v>4.1760912590556813</v>
      </c>
      <c r="Q196" s="27">
        <f t="shared" si="91"/>
        <v>4.2552725051033065</v>
      </c>
      <c r="R196" s="27">
        <f t="shared" si="92"/>
        <v>4.7781512503836439</v>
      </c>
      <c r="S196" s="27">
        <f t="shared" si="104"/>
        <v>4.8750612633917001</v>
      </c>
      <c r="T196" s="27">
        <f t="shared" si="93"/>
        <v>4.9030899869919438</v>
      </c>
      <c r="U196" s="27">
        <f t="shared" si="94"/>
        <v>4.9542425094393252</v>
      </c>
      <c r="V196" s="27">
        <f t="shared" si="95"/>
        <v>5</v>
      </c>
      <c r="W196" s="27">
        <f t="shared" si="105"/>
        <v>5.0969100130080562</v>
      </c>
      <c r="X196" s="27">
        <f t="shared" si="106"/>
        <v>5.1760912590556813</v>
      </c>
    </row>
    <row r="197" spans="1:24" x14ac:dyDescent="0.2">
      <c r="A197" s="39">
        <v>40940</v>
      </c>
      <c r="C197" s="29">
        <v>1373.58</v>
      </c>
      <c r="D197" s="29">
        <v>14693</v>
      </c>
      <c r="E197" s="29">
        <v>124013</v>
      </c>
      <c r="F197" s="27">
        <f t="shared" si="107"/>
        <v>3.1378539586577574</v>
      </c>
      <c r="G197" s="27">
        <f t="shared" si="90"/>
        <v>4.1671104785966575</v>
      </c>
      <c r="H197" s="27">
        <f t="shared" si="108"/>
        <v>5.0934672136488057</v>
      </c>
      <c r="I197" s="27">
        <f t="shared" si="97"/>
        <v>2.7781512503836434</v>
      </c>
      <c r="J197" s="27">
        <f t="shared" si="98"/>
        <v>2.9542425094393248</v>
      </c>
      <c r="K197" s="27">
        <f t="shared" si="99"/>
        <v>3.0791812460476247</v>
      </c>
      <c r="L197" s="27">
        <f t="shared" si="100"/>
        <v>3.1760912590556813</v>
      </c>
      <c r="M197" s="27">
        <f t="shared" si="109"/>
        <v>3.255272505103306</v>
      </c>
      <c r="N197" s="27">
        <f t="shared" si="101"/>
        <v>3.9542425094393248</v>
      </c>
      <c r="O197" s="27">
        <f t="shared" si="102"/>
        <v>4.0791812460476251</v>
      </c>
      <c r="P197" s="27">
        <f t="shared" si="103"/>
        <v>4.1760912590556813</v>
      </c>
      <c r="Q197" s="27">
        <f t="shared" si="91"/>
        <v>4.2552725051033065</v>
      </c>
      <c r="R197" s="27">
        <f t="shared" si="92"/>
        <v>4.7781512503836439</v>
      </c>
      <c r="S197" s="27">
        <f t="shared" si="104"/>
        <v>4.8750612633917001</v>
      </c>
      <c r="T197" s="27">
        <f t="shared" si="93"/>
        <v>4.9030899869919438</v>
      </c>
      <c r="U197" s="27">
        <f t="shared" si="94"/>
        <v>4.9542425094393252</v>
      </c>
      <c r="V197" s="27">
        <f t="shared" si="95"/>
        <v>5</v>
      </c>
      <c r="W197" s="27">
        <f t="shared" si="105"/>
        <v>5.0969100130080562</v>
      </c>
      <c r="X197" s="27">
        <f t="shared" si="106"/>
        <v>5.1760912590556813</v>
      </c>
    </row>
    <row r="198" spans="1:24" x14ac:dyDescent="0.2">
      <c r="A198" s="39">
        <v>40969</v>
      </c>
      <c r="C198" s="29">
        <v>1348.21</v>
      </c>
      <c r="D198" s="29">
        <v>14578</v>
      </c>
      <c r="E198" s="29">
        <v>125242</v>
      </c>
      <c r="F198" s="27">
        <f t="shared" si="107"/>
        <v>3.1297575440820431</v>
      </c>
      <c r="G198" s="27">
        <f t="shared" si="90"/>
        <v>4.1636979458925687</v>
      </c>
      <c r="H198" s="27">
        <f t="shared" si="108"/>
        <v>5.0977499942852518</v>
      </c>
      <c r="I198" s="27">
        <f t="shared" si="97"/>
        <v>2.7781512503836434</v>
      </c>
      <c r="J198" s="27">
        <f t="shared" si="98"/>
        <v>2.9542425094393248</v>
      </c>
      <c r="K198" s="27">
        <f t="shared" si="99"/>
        <v>3.0791812460476247</v>
      </c>
      <c r="L198" s="27">
        <f t="shared" si="100"/>
        <v>3.1760912590556813</v>
      </c>
      <c r="M198" s="27">
        <f t="shared" si="109"/>
        <v>3.255272505103306</v>
      </c>
      <c r="N198" s="27">
        <f t="shared" si="101"/>
        <v>3.9542425094393248</v>
      </c>
      <c r="O198" s="27">
        <f t="shared" si="102"/>
        <v>4.0791812460476251</v>
      </c>
      <c r="P198" s="27">
        <f t="shared" si="103"/>
        <v>4.1760912590556813</v>
      </c>
      <c r="Q198" s="27">
        <f t="shared" si="91"/>
        <v>4.2552725051033065</v>
      </c>
      <c r="R198" s="27">
        <f t="shared" si="92"/>
        <v>4.7781512503836439</v>
      </c>
      <c r="S198" s="27">
        <f t="shared" si="104"/>
        <v>4.8750612633917001</v>
      </c>
      <c r="T198" s="27">
        <f t="shared" si="93"/>
        <v>4.9030899869919438</v>
      </c>
      <c r="U198" s="27">
        <f t="shared" si="94"/>
        <v>4.9542425094393252</v>
      </c>
      <c r="V198" s="27">
        <f t="shared" si="95"/>
        <v>5</v>
      </c>
      <c r="W198" s="27">
        <f t="shared" si="105"/>
        <v>5.0969100130080562</v>
      </c>
      <c r="X198" s="27">
        <f t="shared" si="106"/>
        <v>5.1760912590556813</v>
      </c>
    </row>
    <row r="199" spans="1:24" x14ac:dyDescent="0.2">
      <c r="A199" s="39">
        <v>41000</v>
      </c>
      <c r="C199" s="29">
        <v>1300.07</v>
      </c>
      <c r="D199" s="29">
        <v>14389</v>
      </c>
      <c r="E199" s="29">
        <v>125479</v>
      </c>
      <c r="F199" s="27">
        <f t="shared" si="107"/>
        <v>3.1139667367647479</v>
      </c>
      <c r="G199" s="27">
        <f t="shared" si="90"/>
        <v>4.1580306125903403</v>
      </c>
      <c r="H199" s="27">
        <f t="shared" si="108"/>
        <v>5.0985710489465514</v>
      </c>
      <c r="I199" s="27">
        <f t="shared" si="97"/>
        <v>2.7781512503836434</v>
      </c>
      <c r="J199" s="27">
        <f t="shared" si="98"/>
        <v>2.9542425094393248</v>
      </c>
      <c r="K199" s="27">
        <f t="shared" si="99"/>
        <v>3.0791812460476247</v>
      </c>
      <c r="L199" s="27">
        <f t="shared" si="100"/>
        <v>3.1760912590556813</v>
      </c>
      <c r="M199" s="27">
        <f t="shared" si="109"/>
        <v>3.255272505103306</v>
      </c>
      <c r="N199" s="27">
        <f t="shared" si="101"/>
        <v>3.9542425094393248</v>
      </c>
      <c r="O199" s="27">
        <f t="shared" si="102"/>
        <v>4.0791812460476251</v>
      </c>
      <c r="P199" s="27">
        <f t="shared" si="103"/>
        <v>4.1760912590556813</v>
      </c>
      <c r="Q199" s="27">
        <f t="shared" si="91"/>
        <v>4.2552725051033065</v>
      </c>
      <c r="R199" s="27">
        <f t="shared" si="92"/>
        <v>4.7781512503836439</v>
      </c>
      <c r="S199" s="27">
        <f t="shared" si="104"/>
        <v>4.8750612633917001</v>
      </c>
      <c r="T199" s="27">
        <f t="shared" si="93"/>
        <v>4.9030899869919438</v>
      </c>
      <c r="U199" s="27">
        <f t="shared" si="94"/>
        <v>4.9542425094393252</v>
      </c>
      <c r="V199" s="27">
        <f t="shared" si="95"/>
        <v>5</v>
      </c>
      <c r="W199" s="27">
        <f t="shared" si="105"/>
        <v>5.0969100130080562</v>
      </c>
      <c r="X199" s="27">
        <f t="shared" si="106"/>
        <v>5.1760912590556813</v>
      </c>
    </row>
    <row r="200" spans="1:24" x14ac:dyDescent="0.2">
      <c r="A200" s="39">
        <v>41030</v>
      </c>
      <c r="C200" s="29">
        <v>1316.55</v>
      </c>
      <c r="D200" s="29">
        <v>14237</v>
      </c>
      <c r="E200" s="29">
        <v>125323</v>
      </c>
      <c r="F200" s="27">
        <f t="shared" si="107"/>
        <v>3.1194373574122718</v>
      </c>
      <c r="G200" s="27">
        <f t="shared" si="90"/>
        <v>4.1534184850377107</v>
      </c>
      <c r="H200" s="27">
        <f t="shared" si="108"/>
        <v>5.0980307825378777</v>
      </c>
      <c r="I200" s="27">
        <f t="shared" si="97"/>
        <v>2.7781512503836434</v>
      </c>
      <c r="J200" s="27">
        <f t="shared" si="98"/>
        <v>2.9542425094393248</v>
      </c>
      <c r="K200" s="27">
        <f t="shared" si="99"/>
        <v>3.0791812460476247</v>
      </c>
      <c r="L200" s="27">
        <f t="shared" si="100"/>
        <v>3.1760912590556813</v>
      </c>
      <c r="M200" s="27">
        <f t="shared" si="109"/>
        <v>3.255272505103306</v>
      </c>
      <c r="N200" s="27">
        <f t="shared" si="101"/>
        <v>3.9542425094393248</v>
      </c>
      <c r="O200" s="27">
        <f t="shared" si="102"/>
        <v>4.0791812460476251</v>
      </c>
      <c r="P200" s="27">
        <f t="shared" si="103"/>
        <v>4.1760912590556813</v>
      </c>
      <c r="Q200" s="27">
        <f t="shared" ref="Q200:Q210" si="110">LOG10(18000)</f>
        <v>4.2552725051033065</v>
      </c>
      <c r="R200" s="27">
        <f t="shared" ref="R200:R210" si="111">LOG10(60000)</f>
        <v>4.7781512503836439</v>
      </c>
      <c r="S200" s="27">
        <f t="shared" si="104"/>
        <v>4.8750612633917001</v>
      </c>
      <c r="T200" s="27">
        <f t="shared" ref="T200:T210" si="112">LOG10(80000)</f>
        <v>4.9030899869919438</v>
      </c>
      <c r="U200" s="27">
        <f t="shared" ref="U200:U210" si="113">LOG10(90000)</f>
        <v>4.9542425094393252</v>
      </c>
      <c r="V200" s="27">
        <f t="shared" ref="V200:V210" si="114">LOG10(100000)</f>
        <v>5</v>
      </c>
      <c r="W200" s="27">
        <f t="shared" si="105"/>
        <v>5.0969100130080562</v>
      </c>
      <c r="X200" s="27">
        <f t="shared" si="106"/>
        <v>5.1760912590556813</v>
      </c>
    </row>
    <row r="201" spans="1:24" x14ac:dyDescent="0.2">
      <c r="A201" s="39">
        <v>41061</v>
      </c>
      <c r="C201" s="29">
        <v>1260.7</v>
      </c>
      <c r="D201" s="29">
        <v>14077</v>
      </c>
      <c r="E201" s="29">
        <v>124274</v>
      </c>
      <c r="F201" s="27">
        <f t="shared" si="107"/>
        <v>3.1006117528337902</v>
      </c>
      <c r="G201" s="27">
        <f t="shared" si="90"/>
        <v>4.1485101106109985</v>
      </c>
      <c r="H201" s="27">
        <f t="shared" si="108"/>
        <v>5.0943802771722986</v>
      </c>
      <c r="I201" s="27">
        <f t="shared" si="97"/>
        <v>2.7781512503836434</v>
      </c>
      <c r="J201" s="27">
        <f t="shared" si="98"/>
        <v>2.9542425094393248</v>
      </c>
      <c r="K201" s="27">
        <f t="shared" si="99"/>
        <v>3.0791812460476247</v>
      </c>
      <c r="L201" s="27">
        <f t="shared" si="100"/>
        <v>3.1760912590556813</v>
      </c>
      <c r="M201" s="27">
        <f t="shared" si="109"/>
        <v>3.255272505103306</v>
      </c>
      <c r="N201" s="27">
        <f t="shared" si="101"/>
        <v>3.9542425094393248</v>
      </c>
      <c r="O201" s="27">
        <f t="shared" si="102"/>
        <v>4.0791812460476251</v>
      </c>
      <c r="P201" s="27">
        <f t="shared" si="103"/>
        <v>4.1760912590556813</v>
      </c>
      <c r="Q201" s="27">
        <f t="shared" si="110"/>
        <v>4.2552725051033065</v>
      </c>
      <c r="R201" s="27">
        <f t="shared" si="111"/>
        <v>4.7781512503836439</v>
      </c>
      <c r="S201" s="27">
        <f t="shared" si="104"/>
        <v>4.8750612633917001</v>
      </c>
      <c r="T201" s="27">
        <f t="shared" si="112"/>
        <v>4.9030899869919438</v>
      </c>
      <c r="U201" s="27">
        <f t="shared" si="113"/>
        <v>4.9542425094393252</v>
      </c>
      <c r="V201" s="27">
        <f t="shared" si="114"/>
        <v>5</v>
      </c>
      <c r="W201" s="27">
        <f t="shared" si="105"/>
        <v>5.0969100130080562</v>
      </c>
      <c r="X201" s="27">
        <f t="shared" si="106"/>
        <v>5.1760912590556813</v>
      </c>
    </row>
    <row r="202" spans="1:24" x14ac:dyDescent="0.2">
      <c r="A202" s="39">
        <v>41091</v>
      </c>
      <c r="C202" s="29">
        <v>1343.52</v>
      </c>
      <c r="D202" s="29">
        <v>14170</v>
      </c>
      <c r="E202" s="29">
        <v>126024</v>
      </c>
      <c r="F202" s="27">
        <f t="shared" si="107"/>
        <v>3.1282441358417494</v>
      </c>
      <c r="G202" s="27">
        <f t="shared" si="90"/>
        <v>4.1513698502474607</v>
      </c>
      <c r="H202" s="27">
        <f t="shared" si="108"/>
        <v>5.1004532599986634</v>
      </c>
      <c r="I202" s="27">
        <f t="shared" si="97"/>
        <v>2.7781512503836434</v>
      </c>
      <c r="J202" s="27">
        <f t="shared" si="98"/>
        <v>2.9542425094393248</v>
      </c>
      <c r="K202" s="27">
        <f t="shared" si="99"/>
        <v>3.0791812460476247</v>
      </c>
      <c r="L202" s="27">
        <f t="shared" si="100"/>
        <v>3.1760912590556813</v>
      </c>
      <c r="M202" s="27">
        <f t="shared" si="109"/>
        <v>3.255272505103306</v>
      </c>
      <c r="N202" s="27">
        <f t="shared" si="101"/>
        <v>3.9542425094393248</v>
      </c>
      <c r="O202" s="27">
        <f t="shared" si="102"/>
        <v>4.0791812460476251</v>
      </c>
      <c r="P202" s="27">
        <f t="shared" si="103"/>
        <v>4.1760912590556813</v>
      </c>
      <c r="Q202" s="27">
        <f t="shared" si="110"/>
        <v>4.2552725051033065</v>
      </c>
      <c r="R202" s="27">
        <f t="shared" si="111"/>
        <v>4.7781512503836439</v>
      </c>
      <c r="S202" s="27">
        <f t="shared" si="104"/>
        <v>4.8750612633917001</v>
      </c>
      <c r="T202" s="27">
        <f t="shared" si="112"/>
        <v>4.9030899869919438</v>
      </c>
      <c r="U202" s="27">
        <f t="shared" si="113"/>
        <v>4.9542425094393252</v>
      </c>
      <c r="V202" s="27">
        <f t="shared" si="114"/>
        <v>5</v>
      </c>
      <c r="W202" s="27">
        <f t="shared" si="105"/>
        <v>5.0969100130080562</v>
      </c>
      <c r="X202" s="27">
        <f t="shared" si="106"/>
        <v>5.1760912590556813</v>
      </c>
    </row>
    <row r="203" spans="1:24" x14ac:dyDescent="0.2">
      <c r="A203" s="39">
        <v>41122</v>
      </c>
      <c r="C203" s="29">
        <v>1294.4100000000001</v>
      </c>
      <c r="D203" s="29">
        <v>13917</v>
      </c>
      <c r="E203" s="29">
        <v>125041</v>
      </c>
      <c r="F203" s="27">
        <f t="shared" si="107"/>
        <v>3.1120718594351033</v>
      </c>
      <c r="G203" s="27">
        <f t="shared" si="90"/>
        <v>4.1435456272384217</v>
      </c>
      <c r="H203" s="27">
        <f t="shared" si="108"/>
        <v>5.0970524382416587</v>
      </c>
      <c r="I203" s="27">
        <f t="shared" si="97"/>
        <v>2.7781512503836434</v>
      </c>
      <c r="J203" s="27">
        <f t="shared" si="98"/>
        <v>2.9542425094393248</v>
      </c>
      <c r="K203" s="27">
        <f t="shared" si="99"/>
        <v>3.0791812460476247</v>
      </c>
      <c r="L203" s="27">
        <f t="shared" si="100"/>
        <v>3.1760912590556813</v>
      </c>
      <c r="M203" s="27">
        <f t="shared" si="109"/>
        <v>3.255272505103306</v>
      </c>
      <c r="N203" s="27">
        <f t="shared" si="101"/>
        <v>3.9542425094393248</v>
      </c>
      <c r="O203" s="27">
        <f t="shared" si="102"/>
        <v>4.0791812460476251</v>
      </c>
      <c r="P203" s="27">
        <f t="shared" si="103"/>
        <v>4.1760912590556813</v>
      </c>
      <c r="Q203" s="27">
        <f t="shared" si="110"/>
        <v>4.2552725051033065</v>
      </c>
      <c r="R203" s="27">
        <f t="shared" si="111"/>
        <v>4.7781512503836439</v>
      </c>
      <c r="S203" s="27">
        <f t="shared" si="104"/>
        <v>4.8750612633917001</v>
      </c>
      <c r="T203" s="27">
        <f t="shared" si="112"/>
        <v>4.9030899869919438</v>
      </c>
      <c r="U203" s="27">
        <f t="shared" si="113"/>
        <v>4.9542425094393252</v>
      </c>
      <c r="V203" s="27">
        <f t="shared" si="114"/>
        <v>5</v>
      </c>
      <c r="W203" s="27">
        <f t="shared" si="105"/>
        <v>5.0969100130080562</v>
      </c>
      <c r="X203" s="27">
        <f t="shared" si="106"/>
        <v>5.1760912590556813</v>
      </c>
    </row>
    <row r="204" spans="1:24" x14ac:dyDescent="0.2">
      <c r="A204" s="39">
        <v>41153</v>
      </c>
      <c r="C204" s="29">
        <v>1291.6400000000001</v>
      </c>
      <c r="D204" s="29">
        <v>13975</v>
      </c>
      <c r="E204" s="29">
        <v>125475</v>
      </c>
      <c r="F204" s="27">
        <f t="shared" si="107"/>
        <v>3.111141485950486</v>
      </c>
      <c r="G204" s="27">
        <f t="shared" si="90"/>
        <v>4.1453518165584606</v>
      </c>
      <c r="H204" s="27">
        <f t="shared" si="108"/>
        <v>5.098557204354095</v>
      </c>
      <c r="I204" s="27">
        <f t="shared" si="97"/>
        <v>2.7781512503836434</v>
      </c>
      <c r="J204" s="27">
        <f t="shared" si="98"/>
        <v>2.9542425094393248</v>
      </c>
      <c r="K204" s="27">
        <f t="shared" si="99"/>
        <v>3.0791812460476247</v>
      </c>
      <c r="L204" s="27">
        <f t="shared" si="100"/>
        <v>3.1760912590556813</v>
      </c>
      <c r="M204" s="27">
        <f t="shared" si="109"/>
        <v>3.255272505103306</v>
      </c>
      <c r="N204" s="27">
        <f t="shared" si="101"/>
        <v>3.9542425094393248</v>
      </c>
      <c r="O204" s="27">
        <f t="shared" si="102"/>
        <v>4.0791812460476251</v>
      </c>
      <c r="P204" s="27">
        <f t="shared" si="103"/>
        <v>4.1760912590556813</v>
      </c>
      <c r="Q204" s="27">
        <f t="shared" si="110"/>
        <v>4.2552725051033065</v>
      </c>
      <c r="R204" s="27">
        <f t="shared" si="111"/>
        <v>4.7781512503836439</v>
      </c>
      <c r="S204" s="27">
        <f t="shared" si="104"/>
        <v>4.8750612633917001</v>
      </c>
      <c r="T204" s="27">
        <f t="shared" si="112"/>
        <v>4.9030899869919438</v>
      </c>
      <c r="U204" s="27">
        <f t="shared" si="113"/>
        <v>4.9542425094393252</v>
      </c>
      <c r="V204" s="27">
        <f t="shared" si="114"/>
        <v>5</v>
      </c>
      <c r="W204" s="27">
        <f t="shared" si="105"/>
        <v>5.0969100130080562</v>
      </c>
      <c r="X204" s="27">
        <f t="shared" si="106"/>
        <v>5.1760912590556813</v>
      </c>
    </row>
    <row r="205" spans="1:24" x14ac:dyDescent="0.2">
      <c r="A205" s="39">
        <v>41183</v>
      </c>
      <c r="C205" s="29">
        <v>1243.25</v>
      </c>
      <c r="D205" s="29">
        <v>13199</v>
      </c>
      <c r="E205" s="29">
        <v>126543</v>
      </c>
      <c r="F205" s="27">
        <f t="shared" si="107"/>
        <v>3.0945584679042626</v>
      </c>
      <c r="G205" s="27">
        <f t="shared" si="90"/>
        <v>4.1205410288624194</v>
      </c>
      <c r="H205" s="27">
        <f t="shared" si="108"/>
        <v>5.1022381262192393</v>
      </c>
      <c r="I205" s="27">
        <f t="shared" si="97"/>
        <v>2.7781512503836434</v>
      </c>
      <c r="J205" s="27">
        <f t="shared" si="98"/>
        <v>2.9542425094393248</v>
      </c>
      <c r="K205" s="27">
        <f t="shared" si="99"/>
        <v>3.0791812460476247</v>
      </c>
      <c r="L205" s="27">
        <f t="shared" si="100"/>
        <v>3.1760912590556813</v>
      </c>
      <c r="M205" s="27">
        <f t="shared" si="109"/>
        <v>3.255272505103306</v>
      </c>
      <c r="N205" s="27">
        <f t="shared" si="101"/>
        <v>3.9542425094393248</v>
      </c>
      <c r="O205" s="27">
        <f t="shared" si="102"/>
        <v>4.0791812460476251</v>
      </c>
      <c r="P205" s="27">
        <f t="shared" si="103"/>
        <v>4.1760912590556813</v>
      </c>
      <c r="Q205" s="27">
        <f t="shared" si="110"/>
        <v>4.2552725051033065</v>
      </c>
      <c r="R205" s="27">
        <f t="shared" si="111"/>
        <v>4.7781512503836439</v>
      </c>
      <c r="S205" s="27">
        <f t="shared" si="104"/>
        <v>4.8750612633917001</v>
      </c>
      <c r="T205" s="27">
        <f t="shared" si="112"/>
        <v>4.9030899869919438</v>
      </c>
      <c r="U205" s="27">
        <f t="shared" si="113"/>
        <v>4.9542425094393252</v>
      </c>
      <c r="V205" s="27">
        <f t="shared" si="114"/>
        <v>5</v>
      </c>
      <c r="W205" s="27">
        <f t="shared" si="105"/>
        <v>5.0969100130080562</v>
      </c>
      <c r="X205" s="27">
        <f t="shared" si="106"/>
        <v>5.1760912590556813</v>
      </c>
    </row>
    <row r="206" spans="1:24" x14ac:dyDescent="0.2">
      <c r="A206" s="39">
        <v>41214</v>
      </c>
      <c r="C206" s="29">
        <v>1269.49</v>
      </c>
      <c r="D206" s="29">
        <v>13619</v>
      </c>
      <c r="E206" s="29">
        <v>128509</v>
      </c>
      <c r="F206" s="27">
        <f t="shared" si="107"/>
        <v>3.1036292842078317</v>
      </c>
      <c r="G206" s="27">
        <f t="shared" si="90"/>
        <v>4.1341452198802946</v>
      </c>
      <c r="H206" s="27">
        <f t="shared" si="108"/>
        <v>5.1089335441145094</v>
      </c>
      <c r="I206" s="27">
        <f t="shared" si="97"/>
        <v>2.7781512503836434</v>
      </c>
      <c r="J206" s="27">
        <f t="shared" si="98"/>
        <v>2.9542425094393248</v>
      </c>
      <c r="K206" s="27">
        <f t="shared" si="99"/>
        <v>3.0791812460476247</v>
      </c>
      <c r="L206" s="27">
        <f t="shared" si="100"/>
        <v>3.1760912590556813</v>
      </c>
      <c r="M206" s="27">
        <f t="shared" si="109"/>
        <v>3.255272505103306</v>
      </c>
      <c r="N206" s="27">
        <f t="shared" si="101"/>
        <v>3.9542425094393248</v>
      </c>
      <c r="O206" s="27">
        <f t="shared" si="102"/>
        <v>4.0791812460476251</v>
      </c>
      <c r="P206" s="27">
        <f t="shared" si="103"/>
        <v>4.1760912590556813</v>
      </c>
      <c r="Q206" s="27">
        <f t="shared" si="110"/>
        <v>4.2552725051033065</v>
      </c>
      <c r="R206" s="27">
        <f t="shared" si="111"/>
        <v>4.7781512503836439</v>
      </c>
      <c r="S206" s="27">
        <f t="shared" si="104"/>
        <v>4.8750612633917001</v>
      </c>
      <c r="T206" s="27">
        <f t="shared" si="112"/>
        <v>4.9030899869919438</v>
      </c>
      <c r="U206" s="27">
        <f t="shared" si="113"/>
        <v>4.9542425094393252</v>
      </c>
      <c r="V206" s="27">
        <f t="shared" si="114"/>
        <v>5</v>
      </c>
      <c r="W206" s="27">
        <f t="shared" si="105"/>
        <v>5.0969100130080562</v>
      </c>
      <c r="X206" s="27">
        <f t="shared" si="106"/>
        <v>5.1760912590556813</v>
      </c>
    </row>
    <row r="207" spans="1:24" x14ac:dyDescent="0.2">
      <c r="A207" s="39">
        <v>41244</v>
      </c>
      <c r="C207" s="29">
        <v>1183.95</v>
      </c>
      <c r="D207" s="29">
        <v>14034</v>
      </c>
      <c r="E207" s="29">
        <v>127002</v>
      </c>
      <c r="F207" s="27">
        <f t="shared" si="107"/>
        <v>3.0733333618610468</v>
      </c>
      <c r="G207" s="27">
        <f t="shared" si="90"/>
        <v>4.1471814721927966</v>
      </c>
      <c r="H207" s="27">
        <f t="shared" si="108"/>
        <v>5.1038105601852841</v>
      </c>
      <c r="I207" s="27">
        <f t="shared" si="97"/>
        <v>2.7781512503836434</v>
      </c>
      <c r="J207" s="27">
        <f t="shared" si="98"/>
        <v>2.9542425094393248</v>
      </c>
      <c r="K207" s="27">
        <f t="shared" si="99"/>
        <v>3.0791812460476247</v>
      </c>
      <c r="L207" s="27">
        <f t="shared" si="100"/>
        <v>3.1760912590556813</v>
      </c>
      <c r="M207" s="27">
        <f t="shared" si="109"/>
        <v>3.255272505103306</v>
      </c>
      <c r="N207" s="27">
        <f t="shared" si="101"/>
        <v>3.9542425094393248</v>
      </c>
      <c r="O207" s="27">
        <f t="shared" si="102"/>
        <v>4.0791812460476251</v>
      </c>
      <c r="P207" s="27">
        <f t="shared" si="103"/>
        <v>4.1760912590556813</v>
      </c>
      <c r="Q207" s="27">
        <f t="shared" si="110"/>
        <v>4.2552725051033065</v>
      </c>
      <c r="R207" s="27">
        <f t="shared" si="111"/>
        <v>4.7781512503836439</v>
      </c>
      <c r="S207" s="27">
        <f t="shared" si="104"/>
        <v>4.8750612633917001</v>
      </c>
      <c r="T207" s="27">
        <f t="shared" si="112"/>
        <v>4.9030899869919438</v>
      </c>
      <c r="U207" s="27">
        <f t="shared" si="113"/>
        <v>4.9542425094393252</v>
      </c>
      <c r="V207" s="27">
        <f t="shared" si="114"/>
        <v>5</v>
      </c>
      <c r="W207" s="27">
        <f t="shared" si="105"/>
        <v>5.0969100130080562</v>
      </c>
      <c r="X207" s="27">
        <f t="shared" si="106"/>
        <v>5.1760912590556813</v>
      </c>
    </row>
    <row r="208" spans="1:24" x14ac:dyDescent="0.2">
      <c r="A208" s="26">
        <v>41275</v>
      </c>
      <c r="C208" s="29">
        <v>1360.61</v>
      </c>
      <c r="D208" s="29">
        <v>13934</v>
      </c>
      <c r="E208" s="29">
        <v>126092</v>
      </c>
      <c r="F208" s="27">
        <f t="shared" si="107"/>
        <v>3.1337336585463915</v>
      </c>
      <c r="G208" s="27">
        <f t="shared" si="90"/>
        <v>4.1440758061985505</v>
      </c>
      <c r="H208" s="27">
        <f t="shared" si="108"/>
        <v>5.1006875333132129</v>
      </c>
      <c r="I208" s="27">
        <f t="shared" si="97"/>
        <v>2.7781512503836434</v>
      </c>
      <c r="J208" s="27">
        <f t="shared" si="98"/>
        <v>2.9542425094393248</v>
      </c>
      <c r="K208" s="27">
        <f t="shared" si="99"/>
        <v>3.0791812460476247</v>
      </c>
      <c r="L208" s="27">
        <f t="shared" si="100"/>
        <v>3.1760912590556813</v>
      </c>
      <c r="M208" s="27">
        <f t="shared" si="109"/>
        <v>3.255272505103306</v>
      </c>
      <c r="N208" s="27">
        <f t="shared" si="101"/>
        <v>3.9542425094393248</v>
      </c>
      <c r="O208" s="27">
        <f t="shared" si="102"/>
        <v>4.0791812460476251</v>
      </c>
      <c r="P208" s="27">
        <f t="shared" si="103"/>
        <v>4.1760912590556813</v>
      </c>
      <c r="Q208" s="27">
        <f t="shared" si="110"/>
        <v>4.2552725051033065</v>
      </c>
      <c r="R208" s="27">
        <f t="shared" si="111"/>
        <v>4.7781512503836439</v>
      </c>
      <c r="S208" s="27">
        <f t="shared" si="104"/>
        <v>4.8750612633917001</v>
      </c>
      <c r="T208" s="27">
        <f t="shared" si="112"/>
        <v>4.9030899869919438</v>
      </c>
      <c r="U208" s="27">
        <f t="shared" si="113"/>
        <v>4.9542425094393252</v>
      </c>
      <c r="V208" s="27">
        <f t="shared" si="114"/>
        <v>5</v>
      </c>
      <c r="W208" s="27">
        <f t="shared" si="105"/>
        <v>5.0969100130080562</v>
      </c>
      <c r="X208" s="27">
        <f t="shared" si="106"/>
        <v>5.1760912590556813</v>
      </c>
    </row>
    <row r="209" spans="1:24" x14ac:dyDescent="0.2">
      <c r="A209" s="26">
        <v>41306</v>
      </c>
      <c r="C209" s="29">
        <v>1350</v>
      </c>
      <c r="D209" s="29">
        <v>13840</v>
      </c>
      <c r="E209" s="29">
        <v>129778</v>
      </c>
      <c r="F209" s="27">
        <f t="shared" si="107"/>
        <v>3.1303337684950061</v>
      </c>
      <c r="G209" s="27">
        <f t="shared" si="90"/>
        <v>4.1411360901207388</v>
      </c>
      <c r="H209" s="27">
        <f t="shared" si="108"/>
        <v>5.1132010769913538</v>
      </c>
      <c r="I209" s="27">
        <f t="shared" si="97"/>
        <v>2.7781512503836434</v>
      </c>
      <c r="J209" s="27">
        <f t="shared" si="98"/>
        <v>2.9542425094393248</v>
      </c>
      <c r="K209" s="27">
        <f t="shared" si="99"/>
        <v>3.0791812460476247</v>
      </c>
      <c r="L209" s="27">
        <f t="shared" si="100"/>
        <v>3.1760912590556813</v>
      </c>
      <c r="M209" s="27">
        <f t="shared" si="109"/>
        <v>3.255272505103306</v>
      </c>
      <c r="N209" s="27">
        <f t="shared" si="101"/>
        <v>3.9542425094393248</v>
      </c>
      <c r="O209" s="27">
        <f t="shared" si="102"/>
        <v>4.0791812460476251</v>
      </c>
      <c r="P209" s="27">
        <f t="shared" si="103"/>
        <v>4.1760912590556813</v>
      </c>
      <c r="Q209" s="27">
        <f t="shared" si="110"/>
        <v>4.2552725051033065</v>
      </c>
      <c r="R209" s="27">
        <f t="shared" si="111"/>
        <v>4.7781512503836439</v>
      </c>
      <c r="S209" s="27">
        <f t="shared" si="104"/>
        <v>4.8750612633917001</v>
      </c>
      <c r="T209" s="27">
        <f t="shared" si="112"/>
        <v>4.9030899869919438</v>
      </c>
      <c r="U209" s="27">
        <f t="shared" si="113"/>
        <v>4.9542425094393252</v>
      </c>
      <c r="V209" s="27">
        <f t="shared" si="114"/>
        <v>5</v>
      </c>
      <c r="W209" s="27">
        <f t="shared" si="105"/>
        <v>5.0969100130080562</v>
      </c>
      <c r="X209" s="27">
        <f t="shared" si="106"/>
        <v>5.1760912590556813</v>
      </c>
    </row>
    <row r="210" spans="1:24" x14ac:dyDescent="0.2">
      <c r="A210" s="26">
        <v>41334</v>
      </c>
      <c r="C210" s="29">
        <v>1224.7</v>
      </c>
      <c r="D210" s="29">
        <v>13636</v>
      </c>
      <c r="E210" s="29">
        <v>127715</v>
      </c>
      <c r="F210" s="27">
        <f t="shared" si="107"/>
        <v>3.0880297178427139</v>
      </c>
      <c r="G210" s="27">
        <f t="shared" si="90"/>
        <v>4.1346869925568539</v>
      </c>
      <c r="H210" s="27">
        <f t="shared" si="108"/>
        <v>5.1062419077149235</v>
      </c>
      <c r="I210" s="27">
        <f t="shared" si="97"/>
        <v>2.7781512503836434</v>
      </c>
      <c r="J210" s="27">
        <f t="shared" si="98"/>
        <v>2.9542425094393248</v>
      </c>
      <c r="K210" s="27">
        <f t="shared" si="99"/>
        <v>3.0791812460476247</v>
      </c>
      <c r="L210" s="27">
        <f t="shared" si="100"/>
        <v>3.1760912590556813</v>
      </c>
      <c r="M210" s="27">
        <f t="shared" si="109"/>
        <v>3.255272505103306</v>
      </c>
      <c r="N210" s="27">
        <f t="shared" si="101"/>
        <v>3.9542425094393248</v>
      </c>
      <c r="O210" s="27">
        <f t="shared" si="102"/>
        <v>4.0791812460476251</v>
      </c>
      <c r="P210" s="27">
        <f t="shared" si="103"/>
        <v>4.1760912590556813</v>
      </c>
      <c r="Q210" s="27">
        <f t="shared" si="110"/>
        <v>4.2552725051033065</v>
      </c>
      <c r="R210" s="27">
        <f t="shared" si="111"/>
        <v>4.7781512503836439</v>
      </c>
      <c r="S210" s="27">
        <f t="shared" si="104"/>
        <v>4.8750612633917001</v>
      </c>
      <c r="T210" s="27">
        <f t="shared" si="112"/>
        <v>4.9030899869919438</v>
      </c>
      <c r="U210" s="27">
        <f t="shared" si="113"/>
        <v>4.9542425094393252</v>
      </c>
      <c r="V210" s="27">
        <f t="shared" si="114"/>
        <v>5</v>
      </c>
      <c r="W210" s="27">
        <f t="shared" si="105"/>
        <v>5.0969100130080562</v>
      </c>
      <c r="X210" s="27">
        <f t="shared" si="106"/>
        <v>5.1760912590556813</v>
      </c>
    </row>
    <row r="211" spans="1:24" x14ac:dyDescent="0.2">
      <c r="A211" s="26">
        <v>41365</v>
      </c>
      <c r="C211" s="29">
        <v>1162</v>
      </c>
      <c r="D211" s="29">
        <v>13247</v>
      </c>
      <c r="E211" s="29">
        <v>128352</v>
      </c>
      <c r="F211" s="27">
        <f t="shared" si="107"/>
        <v>3.0652061280543119</v>
      </c>
      <c r="G211" s="27">
        <f t="shared" si="90"/>
        <v>4.1221175363132634</v>
      </c>
      <c r="H211" s="27">
        <f t="shared" si="108"/>
        <v>5.108402640301553</v>
      </c>
      <c r="I211" s="27">
        <v>2.7781512503836434</v>
      </c>
      <c r="J211" s="27">
        <v>2.9542425094393248</v>
      </c>
      <c r="K211" s="27">
        <v>3.0791812460476247</v>
      </c>
      <c r="L211" s="27">
        <v>3.1760912590556813</v>
      </c>
      <c r="M211" s="27">
        <v>3.255272505103306</v>
      </c>
      <c r="N211" s="27">
        <v>3.9542425094393248</v>
      </c>
      <c r="O211" s="27">
        <v>4.0791812460476251</v>
      </c>
      <c r="P211" s="27">
        <v>4.1760912590556813</v>
      </c>
      <c r="Q211" s="27">
        <v>4.2552725051033065</v>
      </c>
      <c r="R211" s="27">
        <v>4.7781512503836439</v>
      </c>
      <c r="S211" s="27">
        <v>4.8750612633917001</v>
      </c>
      <c r="T211" s="27">
        <v>4.9030899869919438</v>
      </c>
      <c r="U211" s="27">
        <v>4.9542425094393252</v>
      </c>
      <c r="V211" s="27">
        <v>5</v>
      </c>
      <c r="W211" s="27">
        <v>5.0969100130080562</v>
      </c>
      <c r="X211" s="27">
        <v>5.1760912590556813</v>
      </c>
    </row>
    <row r="212" spans="1:24" x14ac:dyDescent="0.2">
      <c r="A212" s="26">
        <v>41395</v>
      </c>
      <c r="C212" s="29">
        <v>1256</v>
      </c>
      <c r="D212" s="29">
        <v>13466</v>
      </c>
      <c r="E212" s="29">
        <v>129586</v>
      </c>
      <c r="F212" s="27">
        <f t="shared" si="107"/>
        <v>3.0989896394011773</v>
      </c>
      <c r="G212" s="27">
        <f t="shared" si="90"/>
        <v>4.1292386101319263</v>
      </c>
      <c r="H212" s="27">
        <f t="shared" si="108"/>
        <v>5.1125580844730623</v>
      </c>
      <c r="I212" s="27">
        <v>2.7781512503836434</v>
      </c>
      <c r="J212" s="27">
        <v>2.9542425094393248</v>
      </c>
      <c r="K212" s="27">
        <v>3.0791812460476247</v>
      </c>
      <c r="L212" s="27">
        <v>3.1760912590556813</v>
      </c>
      <c r="M212" s="27">
        <v>3.255272505103306</v>
      </c>
      <c r="N212" s="27">
        <v>3.9542425094393248</v>
      </c>
      <c r="O212" s="27">
        <v>4.0791812460476251</v>
      </c>
      <c r="P212" s="27">
        <v>4.1760912590556813</v>
      </c>
      <c r="Q212" s="27">
        <v>4.2552725051033065</v>
      </c>
      <c r="R212" s="27">
        <v>4.7781512503836439</v>
      </c>
      <c r="S212" s="27">
        <v>4.8750612633917001</v>
      </c>
      <c r="T212" s="27">
        <v>4.9030899869919438</v>
      </c>
      <c r="U212" s="27">
        <v>4.9542425094393252</v>
      </c>
      <c r="V212" s="27">
        <v>5</v>
      </c>
      <c r="W212" s="27">
        <v>5.0969100130080562</v>
      </c>
      <c r="X212" s="27">
        <v>5.1760912590556813</v>
      </c>
    </row>
    <row r="213" spans="1:24" x14ac:dyDescent="0.2">
      <c r="A213" s="26">
        <v>41426</v>
      </c>
      <c r="C213" s="29">
        <v>1298</v>
      </c>
      <c r="D213" s="29">
        <v>13545</v>
      </c>
      <c r="E213" s="29">
        <v>128465</v>
      </c>
      <c r="F213" s="27">
        <f t="shared" si="107"/>
        <v>3.1132746924643504</v>
      </c>
      <c r="G213" s="27">
        <f t="shared" si="90"/>
        <v>4.1317790093691871</v>
      </c>
      <c r="H213" s="27">
        <f t="shared" si="108"/>
        <v>5.1087848212289995</v>
      </c>
      <c r="I213" s="27">
        <v>2.7781512503836434</v>
      </c>
      <c r="J213" s="27">
        <v>2.9542425094393248</v>
      </c>
      <c r="K213" s="27">
        <v>3.0791812460476247</v>
      </c>
      <c r="L213" s="27">
        <v>3.1760912590556813</v>
      </c>
      <c r="M213" s="27">
        <v>3.255272505103306</v>
      </c>
      <c r="N213" s="27">
        <v>3.9542425094393248</v>
      </c>
      <c r="O213" s="27">
        <v>4.0791812460476251</v>
      </c>
      <c r="P213" s="27">
        <v>4.1760912590556813</v>
      </c>
      <c r="Q213" s="27">
        <v>4.2552725051033065</v>
      </c>
      <c r="R213" s="27">
        <v>4.7781512503836439</v>
      </c>
      <c r="S213" s="27">
        <v>4.8750612633917001</v>
      </c>
      <c r="T213" s="27">
        <v>4.9030899869919438</v>
      </c>
      <c r="U213" s="27">
        <v>4.9542425094393252</v>
      </c>
      <c r="V213" s="27">
        <v>5</v>
      </c>
      <c r="W213" s="27">
        <v>5.0969100130080562</v>
      </c>
      <c r="X213" s="27">
        <v>5.1760912590556813</v>
      </c>
    </row>
    <row r="214" spans="1:24" x14ac:dyDescent="0.2">
      <c r="A214" s="26">
        <v>41456</v>
      </c>
      <c r="C214" s="29">
        <v>1260</v>
      </c>
      <c r="D214" s="29">
        <v>13523</v>
      </c>
      <c r="E214" s="29">
        <v>129570</v>
      </c>
      <c r="F214" s="27">
        <f t="shared" si="107"/>
        <v>3.1003705451175629</v>
      </c>
      <c r="G214" s="27">
        <f t="shared" si="90"/>
        <v>4.1310730480343461</v>
      </c>
      <c r="H214" s="27">
        <f t="shared" si="108"/>
        <v>5.1125044587671606</v>
      </c>
      <c r="I214" s="27">
        <v>2.7781512503836434</v>
      </c>
      <c r="J214" s="27">
        <v>2.9542425094393248</v>
      </c>
      <c r="K214" s="27">
        <v>3.0791812460476247</v>
      </c>
      <c r="L214" s="27">
        <v>3.1760912590556813</v>
      </c>
      <c r="M214" s="27">
        <v>3.255272505103306</v>
      </c>
      <c r="N214" s="27">
        <v>3.9542425094393248</v>
      </c>
      <c r="O214" s="27">
        <v>4.0791812460476251</v>
      </c>
      <c r="P214" s="27">
        <v>4.1760912590556813</v>
      </c>
      <c r="Q214" s="27">
        <v>4.2552725051033065</v>
      </c>
      <c r="R214" s="27">
        <v>4.7781512503836439</v>
      </c>
      <c r="S214" s="27">
        <v>4.8750612633917001</v>
      </c>
      <c r="T214" s="27">
        <v>4.9030899869919438</v>
      </c>
      <c r="U214" s="27">
        <v>4.9542425094393252</v>
      </c>
      <c r="V214" s="27">
        <v>5</v>
      </c>
      <c r="W214" s="27">
        <v>5.0969100130080562</v>
      </c>
      <c r="X214" s="27">
        <v>5.1760912590556813</v>
      </c>
    </row>
    <row r="215" spans="1:24" x14ac:dyDescent="0.2">
      <c r="A215" s="26">
        <v>41487</v>
      </c>
      <c r="C215" s="29">
        <v>1486</v>
      </c>
      <c r="D215" s="29">
        <v>13956</v>
      </c>
      <c r="E215" s="29">
        <v>130904</v>
      </c>
      <c r="F215" s="27">
        <f t="shared" si="107"/>
        <v>3.1720188094245563</v>
      </c>
      <c r="G215" s="27">
        <f t="shared" si="90"/>
        <v>4.1447609607760736</v>
      </c>
      <c r="H215" s="27">
        <f t="shared" si="108"/>
        <v>5.1169529173787627</v>
      </c>
      <c r="I215" s="27">
        <v>2.7781512503836434</v>
      </c>
      <c r="J215" s="27">
        <v>2.9542425094393248</v>
      </c>
      <c r="K215" s="27">
        <v>3.0791812460476247</v>
      </c>
      <c r="L215" s="27">
        <v>3.1760912590556813</v>
      </c>
      <c r="M215" s="27">
        <v>3.255272505103306</v>
      </c>
      <c r="N215" s="27">
        <v>3.9542425094393248</v>
      </c>
      <c r="O215" s="27">
        <v>4.0791812460476251</v>
      </c>
      <c r="P215" s="27">
        <v>4.1760912590556813</v>
      </c>
      <c r="Q215" s="27">
        <v>4.2552725051033065</v>
      </c>
      <c r="R215" s="27">
        <v>4.7781512503836439</v>
      </c>
      <c r="S215" s="27">
        <v>4.8750612633917001</v>
      </c>
      <c r="T215" s="27">
        <v>4.9030899869919438</v>
      </c>
      <c r="U215" s="27">
        <v>4.9542425094393252</v>
      </c>
      <c r="V215" s="27">
        <v>5</v>
      </c>
      <c r="W215" s="27">
        <v>5.0969100130080562</v>
      </c>
      <c r="X215" s="27">
        <v>5.1760912590556813</v>
      </c>
    </row>
    <row r="216" spans="1:24" x14ac:dyDescent="0.2">
      <c r="A216" s="26">
        <v>41518</v>
      </c>
      <c r="C216" s="29">
        <v>1382</v>
      </c>
      <c r="D216" s="29">
        <v>13995</v>
      </c>
      <c r="E216" s="29">
        <v>133958</v>
      </c>
      <c r="F216" s="27">
        <f t="shared" si="107"/>
        <v>3.1405080430381798</v>
      </c>
      <c r="G216" s="27">
        <f t="shared" si="90"/>
        <v>4.145972902802181</v>
      </c>
      <c r="H216" s="27">
        <f t="shared" si="108"/>
        <v>5.1269686548767286</v>
      </c>
      <c r="I216" s="27">
        <v>2.7781512503836434</v>
      </c>
      <c r="J216" s="27">
        <v>2.9542425094393248</v>
      </c>
      <c r="K216" s="27">
        <v>3.0791812460476247</v>
      </c>
      <c r="L216" s="27">
        <v>3.1760912590556813</v>
      </c>
      <c r="M216" s="27">
        <v>3.255272505103306</v>
      </c>
      <c r="N216" s="27">
        <v>3.9542425094393248</v>
      </c>
      <c r="O216" s="27">
        <v>4.0791812460476251</v>
      </c>
      <c r="P216" s="27">
        <v>4.1760912590556813</v>
      </c>
      <c r="Q216" s="27">
        <v>4.2552725051033065</v>
      </c>
      <c r="R216" s="27">
        <v>4.7781512503836439</v>
      </c>
      <c r="S216" s="27">
        <v>4.8750612633917001</v>
      </c>
      <c r="T216" s="27">
        <v>4.9030899869919438</v>
      </c>
      <c r="U216" s="27">
        <v>4.9542425094393252</v>
      </c>
      <c r="V216" s="27">
        <v>5</v>
      </c>
      <c r="W216" s="27">
        <v>5.0969100130080562</v>
      </c>
      <c r="X216" s="27">
        <v>5.1760912590556813</v>
      </c>
    </row>
    <row r="217" spans="1:24" x14ac:dyDescent="0.2">
      <c r="A217" s="26">
        <v>41548</v>
      </c>
      <c r="C217" s="29">
        <v>1287</v>
      </c>
      <c r="D217" s="29">
        <v>14699</v>
      </c>
      <c r="E217" s="29">
        <v>134262</v>
      </c>
      <c r="F217" s="27">
        <f t="shared" si="107"/>
        <v>3.1095785469043866</v>
      </c>
      <c r="G217" s="27">
        <f t="shared" si="90"/>
        <v>4.1672877899009313</v>
      </c>
      <c r="H217" s="27">
        <f t="shared" si="108"/>
        <v>5.127953112255236</v>
      </c>
      <c r="I217" s="27">
        <v>2.7781512503836434</v>
      </c>
      <c r="J217" s="27">
        <v>2.9542425094393248</v>
      </c>
      <c r="K217" s="27">
        <v>3.0791812460476247</v>
      </c>
      <c r="L217" s="27">
        <v>3.1760912590556813</v>
      </c>
      <c r="M217" s="27">
        <v>3.255272505103306</v>
      </c>
      <c r="N217" s="27">
        <v>3.9542425094393248</v>
      </c>
      <c r="O217" s="27">
        <v>4.0791812460476251</v>
      </c>
      <c r="P217" s="27">
        <v>4.1760912590556813</v>
      </c>
      <c r="Q217" s="27">
        <v>4.2552725051033065</v>
      </c>
      <c r="R217" s="27">
        <v>4.7781512503836439</v>
      </c>
      <c r="S217" s="27">
        <v>4.8750612633917001</v>
      </c>
      <c r="T217" s="27">
        <v>4.9030899869919438</v>
      </c>
      <c r="U217" s="27">
        <v>4.9542425094393252</v>
      </c>
      <c r="V217" s="27">
        <v>5</v>
      </c>
      <c r="W217" s="27">
        <v>5.0969100130080562</v>
      </c>
      <c r="X217" s="27">
        <v>5.1760912590556813</v>
      </c>
    </row>
    <row r="218" spans="1:24" x14ac:dyDescent="0.2">
      <c r="A218" s="26">
        <v>41579</v>
      </c>
      <c r="C218" s="29">
        <v>1312</v>
      </c>
      <c r="D218" s="29">
        <v>14345</v>
      </c>
      <c r="E218" s="29">
        <v>133266</v>
      </c>
      <c r="F218" s="27">
        <f t="shared" si="107"/>
        <v>3.1179338350396413</v>
      </c>
      <c r="G218" s="27">
        <f t="shared" si="90"/>
        <v>4.1567005525820173</v>
      </c>
      <c r="H218" s="27">
        <f t="shared" si="108"/>
        <v>5.1247193624983129</v>
      </c>
      <c r="I218" s="27">
        <v>2.7781512503836434</v>
      </c>
      <c r="J218" s="27">
        <v>2.9542425094393248</v>
      </c>
      <c r="K218" s="27">
        <v>3.0791812460476247</v>
      </c>
      <c r="L218" s="27">
        <v>3.1760912590556813</v>
      </c>
      <c r="M218" s="27">
        <v>3.255272505103306</v>
      </c>
      <c r="N218" s="27">
        <v>3.9542425094393248</v>
      </c>
      <c r="O218" s="27">
        <v>4.0791812460476251</v>
      </c>
      <c r="P218" s="27">
        <v>4.1760912590556813</v>
      </c>
      <c r="Q218" s="27">
        <v>4.2552725051033065</v>
      </c>
      <c r="R218" s="27">
        <v>4.7781512503836439</v>
      </c>
      <c r="S218" s="27">
        <v>4.8750612633917001</v>
      </c>
      <c r="T218" s="27">
        <v>4.9030899869919438</v>
      </c>
      <c r="U218" s="27">
        <v>4.9542425094393252</v>
      </c>
      <c r="V218" s="27">
        <v>5</v>
      </c>
      <c r="W218" s="27">
        <v>5.0969100130080562</v>
      </c>
      <c r="X218" s="27">
        <v>5.1760912590556813</v>
      </c>
    </row>
    <row r="219" spans="1:24" x14ac:dyDescent="0.2">
      <c r="A219" s="26">
        <v>41609</v>
      </c>
      <c r="C219" s="29">
        <v>1379</v>
      </c>
      <c r="D219" s="29">
        <v>15019</v>
      </c>
      <c r="E219" s="29">
        <v>136861</v>
      </c>
      <c r="F219" s="27">
        <f t="shared" si="107"/>
        <v>3.1395642661758498</v>
      </c>
      <c r="G219" s="27">
        <f t="shared" si="90"/>
        <v>4.1766410172926669</v>
      </c>
      <c r="H219" s="27">
        <f t="shared" si="108"/>
        <v>5.1362797089241772</v>
      </c>
      <c r="I219" s="27">
        <v>2.7781512503836399</v>
      </c>
      <c r="J219" s="27">
        <v>2.9542425094393248</v>
      </c>
      <c r="K219" s="27">
        <v>3.0791812460476247</v>
      </c>
      <c r="L219" s="27">
        <v>3.1760912590556813</v>
      </c>
      <c r="M219" s="27">
        <v>3.255272505103306</v>
      </c>
      <c r="N219" s="27">
        <v>3.9542425094393248</v>
      </c>
      <c r="O219" s="27">
        <v>4.0791812460476251</v>
      </c>
      <c r="P219" s="27">
        <v>4.1760912590556813</v>
      </c>
      <c r="Q219" s="27">
        <v>4.2552725051033065</v>
      </c>
      <c r="R219" s="27">
        <v>4.7781512503836439</v>
      </c>
      <c r="S219" s="27">
        <v>4.8750612633917001</v>
      </c>
      <c r="T219" s="27">
        <v>4.9030899869919438</v>
      </c>
      <c r="U219" s="27">
        <v>4.9542425094393252</v>
      </c>
      <c r="V219" s="27">
        <v>5</v>
      </c>
      <c r="W219" s="27">
        <v>5.0969100130080562</v>
      </c>
      <c r="X219" s="27">
        <v>5.1760912590556813</v>
      </c>
    </row>
    <row r="220" spans="1:24" x14ac:dyDescent="0.2">
      <c r="A220" s="26">
        <v>41640</v>
      </c>
      <c r="C220" s="29">
        <v>1406</v>
      </c>
      <c r="D220" s="29">
        <v>14656</v>
      </c>
      <c r="E220" s="29">
        <v>136765</v>
      </c>
      <c r="F220" s="27">
        <f t="shared" si="107"/>
        <v>3.1479853206838051</v>
      </c>
      <c r="G220" s="27">
        <f t="shared" si="90"/>
        <v>4.166015456323775</v>
      </c>
      <c r="H220" s="27">
        <f t="shared" si="108"/>
        <v>5.1359749698133221</v>
      </c>
      <c r="I220" s="27">
        <v>2.7781512503836399</v>
      </c>
      <c r="J220" s="27">
        <v>2.9542425094393248</v>
      </c>
      <c r="K220" s="27">
        <v>3.0791812460476247</v>
      </c>
      <c r="L220" s="27">
        <v>3.1760912590556813</v>
      </c>
      <c r="M220" s="27">
        <v>3.255272505103306</v>
      </c>
      <c r="N220" s="27">
        <v>3.9542425094393248</v>
      </c>
      <c r="O220" s="27">
        <v>4.0791812460476251</v>
      </c>
      <c r="P220" s="27">
        <v>4.1760912590556813</v>
      </c>
      <c r="Q220" s="27">
        <v>4.2552725051033065</v>
      </c>
      <c r="R220" s="27">
        <v>4.7781512503836439</v>
      </c>
      <c r="S220" s="27">
        <v>4.8750612633917001</v>
      </c>
      <c r="T220" s="27">
        <v>4.9030899869919438</v>
      </c>
      <c r="U220" s="27">
        <v>4.9542425094393252</v>
      </c>
      <c r="V220" s="27">
        <v>5</v>
      </c>
      <c r="W220" s="27">
        <v>5.0969100130080562</v>
      </c>
      <c r="X220" s="27">
        <v>5.1760912590556813</v>
      </c>
    </row>
    <row r="221" spans="1:24" x14ac:dyDescent="0.2">
      <c r="A221" s="26">
        <v>41671</v>
      </c>
      <c r="C221" s="29">
        <v>1298</v>
      </c>
      <c r="D221" s="29">
        <v>14308</v>
      </c>
      <c r="E221" s="29">
        <v>134252</v>
      </c>
      <c r="F221" s="27">
        <f t="shared" si="107"/>
        <v>3.1132746924643504</v>
      </c>
      <c r="G221" s="27">
        <f t="shared" si="90"/>
        <v>4.1555789314769322</v>
      </c>
      <c r="H221" s="27">
        <f t="shared" si="108"/>
        <v>5.1279207642598159</v>
      </c>
      <c r="I221" s="27">
        <v>2.7781512503836399</v>
      </c>
      <c r="J221" s="27">
        <v>2.9542425094393248</v>
      </c>
      <c r="K221" s="27">
        <v>3.0791812460476247</v>
      </c>
      <c r="L221" s="27">
        <v>3.1760912590556813</v>
      </c>
      <c r="M221" s="27">
        <v>3.255272505103306</v>
      </c>
      <c r="N221" s="27">
        <v>3.9542425094393248</v>
      </c>
      <c r="O221" s="27">
        <v>4.0791812460476251</v>
      </c>
      <c r="P221" s="27">
        <v>4.1760912590556813</v>
      </c>
      <c r="Q221" s="27">
        <v>4.2552725051033065</v>
      </c>
      <c r="R221" s="27">
        <v>4.7781512503836439</v>
      </c>
      <c r="S221" s="27">
        <v>4.8750612633917001</v>
      </c>
      <c r="T221" s="27">
        <v>4.9030899869919438</v>
      </c>
      <c r="U221" s="27">
        <v>4.9542425094393252</v>
      </c>
      <c r="V221" s="27">
        <v>5</v>
      </c>
      <c r="W221" s="27">
        <v>5.0969100130080562</v>
      </c>
      <c r="X221" s="27">
        <v>5.1760912590556813</v>
      </c>
    </row>
    <row r="222" spans="1:24" x14ac:dyDescent="0.2">
      <c r="A222" s="26">
        <v>41699</v>
      </c>
      <c r="C222" s="29">
        <v>1298</v>
      </c>
      <c r="D222" s="29">
        <v>14079</v>
      </c>
      <c r="E222" s="29">
        <v>134158</v>
      </c>
      <c r="F222" s="27">
        <f t="shared" si="107"/>
        <v>3.1132746924643504</v>
      </c>
      <c r="G222" s="27">
        <f t="shared" si="90"/>
        <v>4.1485718089321573</v>
      </c>
      <c r="H222" s="27">
        <f t="shared" si="108"/>
        <v>5.1276165752730583</v>
      </c>
      <c r="I222" s="27">
        <v>2.7781512503836399</v>
      </c>
      <c r="J222" s="27">
        <v>2.9542425094393248</v>
      </c>
      <c r="K222" s="27">
        <v>3.0791812460476247</v>
      </c>
      <c r="L222" s="27">
        <v>3.1760912590556813</v>
      </c>
      <c r="M222" s="27">
        <v>3.255272505103306</v>
      </c>
      <c r="N222" s="27">
        <v>3.9542425094393248</v>
      </c>
      <c r="O222" s="27">
        <v>4.0791812460476251</v>
      </c>
      <c r="P222" s="27">
        <v>4.1760912590556813</v>
      </c>
      <c r="Q222" s="27">
        <v>4.2552725051033065</v>
      </c>
      <c r="R222" s="27">
        <v>4.7781512503836439</v>
      </c>
      <c r="S222" s="27">
        <v>4.8750612633917001</v>
      </c>
      <c r="T222" s="27">
        <v>4.9030899869919438</v>
      </c>
      <c r="U222" s="27">
        <v>4.9542425094393252</v>
      </c>
      <c r="V222" s="27">
        <v>5</v>
      </c>
      <c r="W222" s="27">
        <v>5.0969100130080562</v>
      </c>
      <c r="X222" s="27">
        <v>5.1760912590556813</v>
      </c>
    </row>
    <row r="223" spans="1:24" x14ac:dyDescent="0.2">
      <c r="A223" s="26">
        <v>41730</v>
      </c>
      <c r="C223" s="29">
        <v>1359</v>
      </c>
      <c r="D223" s="29">
        <v>14224</v>
      </c>
      <c r="E223" s="29">
        <v>134878</v>
      </c>
      <c r="F223" s="27">
        <f t="shared" si="107"/>
        <v>3.1332194567324945</v>
      </c>
      <c r="G223" s="27">
        <f t="shared" si="90"/>
        <v>4.1530217436261383</v>
      </c>
      <c r="H223" s="27">
        <f t="shared" si="108"/>
        <v>5.129941117516406</v>
      </c>
      <c r="I223" s="27">
        <v>2.7781512503836399</v>
      </c>
      <c r="J223" s="27">
        <v>2.9542425094393248</v>
      </c>
      <c r="K223" s="27">
        <v>3.0791812460476247</v>
      </c>
      <c r="L223" s="27">
        <v>3.1760912590556813</v>
      </c>
      <c r="M223" s="27">
        <v>3.255272505103306</v>
      </c>
      <c r="N223" s="27">
        <v>3.9542425094393248</v>
      </c>
      <c r="O223" s="27">
        <v>4.0791812460476251</v>
      </c>
      <c r="P223" s="27">
        <v>4.1760912590556813</v>
      </c>
      <c r="Q223" s="27">
        <v>4.2552725051033065</v>
      </c>
      <c r="R223" s="27">
        <v>4.7781512503836439</v>
      </c>
      <c r="S223" s="27">
        <v>4.8750612633917001</v>
      </c>
      <c r="T223" s="27">
        <v>4.9030899869919438</v>
      </c>
      <c r="U223" s="27">
        <v>4.9542425094393252</v>
      </c>
      <c r="V223" s="27">
        <v>5</v>
      </c>
      <c r="W223" s="27">
        <v>5.0969100130080562</v>
      </c>
      <c r="X223" s="27">
        <v>5.1760912590556813</v>
      </c>
    </row>
    <row r="224" spans="1:24" x14ac:dyDescent="0.2">
      <c r="A224" s="26">
        <v>41760</v>
      </c>
      <c r="C224" s="29">
        <v>1244</v>
      </c>
      <c r="D224" s="29">
        <v>13859</v>
      </c>
      <c r="E224" s="29">
        <v>133742</v>
      </c>
      <c r="F224" s="27">
        <f t="shared" si="107"/>
        <v>3.0948203803548</v>
      </c>
      <c r="G224" s="27">
        <f t="shared" si="90"/>
        <v>4.1417318947671413</v>
      </c>
      <c r="H224" s="27">
        <f t="shared" si="108"/>
        <v>5.1262678134239925</v>
      </c>
      <c r="I224" s="27">
        <v>2.7781512503836399</v>
      </c>
      <c r="J224" s="27">
        <v>2.9542425094393248</v>
      </c>
      <c r="K224" s="27">
        <v>3.0791812460476247</v>
      </c>
      <c r="L224" s="27">
        <v>3.1760912590556813</v>
      </c>
      <c r="M224" s="27">
        <v>3.255272505103306</v>
      </c>
      <c r="N224" s="27">
        <v>3.9542425094393248</v>
      </c>
      <c r="O224" s="27">
        <v>4.0791812460476251</v>
      </c>
      <c r="P224" s="27">
        <v>4.1760912590556813</v>
      </c>
      <c r="Q224" s="27">
        <v>4.2552725051033065</v>
      </c>
      <c r="R224" s="27">
        <v>4.7781512503836439</v>
      </c>
      <c r="S224" s="27">
        <v>4.8750612633917001</v>
      </c>
      <c r="T224" s="27">
        <v>4.9030899869919438</v>
      </c>
      <c r="U224" s="27">
        <v>4.9542425094393252</v>
      </c>
      <c r="V224" s="27">
        <v>5</v>
      </c>
      <c r="W224" s="27">
        <v>5.0969100130080562</v>
      </c>
      <c r="X224" s="27">
        <v>5.1760912590556813</v>
      </c>
    </row>
    <row r="225" spans="1:24" x14ac:dyDescent="0.2">
      <c r="A225" s="26">
        <v>41791</v>
      </c>
      <c r="C225" s="29">
        <v>1333</v>
      </c>
      <c r="D225" s="29">
        <v>13728</v>
      </c>
      <c r="E225" s="29">
        <v>134100</v>
      </c>
      <c r="F225" s="27">
        <f t="shared" si="107"/>
        <v>3.1248301494138593</v>
      </c>
      <c r="G225" s="27">
        <f t="shared" si="90"/>
        <v>4.1376072705046303</v>
      </c>
      <c r="H225" s="27">
        <f t="shared" si="108"/>
        <v>5.1274287778515992</v>
      </c>
      <c r="I225" s="27">
        <v>2.7781512503836399</v>
      </c>
      <c r="J225" s="27">
        <v>2.9542425094393248</v>
      </c>
      <c r="K225" s="27">
        <v>3.0791812460476247</v>
      </c>
      <c r="L225" s="27">
        <v>3.1760912590556813</v>
      </c>
      <c r="M225" s="27">
        <v>3.255272505103306</v>
      </c>
      <c r="N225" s="27">
        <v>3.9542425094393248</v>
      </c>
      <c r="O225" s="27">
        <v>4.0791812460476251</v>
      </c>
      <c r="P225" s="27">
        <v>4.1760912590556813</v>
      </c>
      <c r="Q225" s="27">
        <v>4.2552725051033065</v>
      </c>
      <c r="R225" s="27">
        <v>4.7781512503836439</v>
      </c>
      <c r="S225" s="27">
        <v>4.8750612633917001</v>
      </c>
      <c r="T225" s="27">
        <v>4.9030899869919438</v>
      </c>
      <c r="U225" s="27">
        <v>4.9542425094393252</v>
      </c>
      <c r="V225" s="27">
        <v>5</v>
      </c>
      <c r="W225" s="27">
        <v>5.0969100130080562</v>
      </c>
      <c r="X225" s="27">
        <v>5.1760912590556813</v>
      </c>
    </row>
    <row r="226" spans="1:24" x14ac:dyDescent="0.2">
      <c r="A226" s="26">
        <v>41821</v>
      </c>
      <c r="C226" s="29">
        <v>1352</v>
      </c>
      <c r="D226" s="29">
        <v>13433</v>
      </c>
      <c r="E226" s="29">
        <v>134598</v>
      </c>
      <c r="F226" s="27">
        <f t="shared" si="107"/>
        <v>3.1309766916056172</v>
      </c>
      <c r="G226" s="27">
        <f t="shared" si="90"/>
        <v>4.128173014749728</v>
      </c>
      <c r="H226" s="27">
        <f t="shared" si="108"/>
        <v>5.1290386067273568</v>
      </c>
      <c r="I226" s="27">
        <v>2.7781512503836399</v>
      </c>
      <c r="J226" s="27">
        <v>2.9542425094393248</v>
      </c>
      <c r="K226" s="27">
        <v>3.0791812460476247</v>
      </c>
      <c r="L226" s="27">
        <v>3.1760912590556813</v>
      </c>
      <c r="M226" s="27">
        <v>3.255272505103306</v>
      </c>
      <c r="N226" s="27">
        <v>3.9542425094393248</v>
      </c>
      <c r="O226" s="27">
        <v>4.0791812460476251</v>
      </c>
      <c r="P226" s="27">
        <v>4.1760912590556813</v>
      </c>
      <c r="Q226" s="27">
        <v>4.2552725051033065</v>
      </c>
      <c r="R226" s="27">
        <v>4.7781512503836439</v>
      </c>
      <c r="S226" s="27">
        <v>4.8750612633917001</v>
      </c>
      <c r="T226" s="27">
        <v>4.9030899869919438</v>
      </c>
      <c r="U226" s="27">
        <v>4.9542425094393252</v>
      </c>
      <c r="V226" s="27">
        <v>5</v>
      </c>
      <c r="W226" s="27">
        <v>5.0969100130080562</v>
      </c>
      <c r="X226" s="27">
        <v>5.1760912590556813</v>
      </c>
    </row>
    <row r="227" spans="1:24" x14ac:dyDescent="0.2">
      <c r="A227" s="26">
        <v>41852</v>
      </c>
      <c r="C227" s="29">
        <v>1365</v>
      </c>
      <c r="D227" s="29">
        <v>13932</v>
      </c>
      <c r="E227" s="29">
        <v>135556</v>
      </c>
      <c r="F227" s="27">
        <f t="shared" si="107"/>
        <v>3.1351326513767748</v>
      </c>
      <c r="G227" s="27">
        <f t="shared" si="90"/>
        <v>4.1440134657861982</v>
      </c>
      <c r="H227" s="27">
        <f t="shared" si="108"/>
        <v>5.1321187451494232</v>
      </c>
      <c r="I227" s="27">
        <v>2.7781512503836399</v>
      </c>
      <c r="J227" s="27">
        <v>2.9542425094393248</v>
      </c>
      <c r="K227" s="27">
        <v>3.0791812460476247</v>
      </c>
      <c r="L227" s="27">
        <v>3.1760912590556813</v>
      </c>
      <c r="M227" s="27">
        <v>3.255272505103306</v>
      </c>
      <c r="N227" s="27">
        <v>3.9542425094393248</v>
      </c>
      <c r="O227" s="27">
        <v>4.0791812460476251</v>
      </c>
      <c r="P227" s="27">
        <v>4.1760912590556813</v>
      </c>
      <c r="Q227" s="27">
        <v>4.2552725051033065</v>
      </c>
      <c r="R227" s="27">
        <v>4.7781512503836439</v>
      </c>
      <c r="S227" s="27">
        <v>4.8750612633917001</v>
      </c>
      <c r="T227" s="27">
        <v>4.9030899869919438</v>
      </c>
      <c r="U227" s="27">
        <v>4.9542425094393252</v>
      </c>
      <c r="V227" s="27">
        <v>5</v>
      </c>
      <c r="W227" s="27">
        <v>5.0969100130080562</v>
      </c>
      <c r="X227" s="27">
        <v>5.1760912590556813</v>
      </c>
    </row>
    <row r="228" spans="1:24" x14ac:dyDescent="0.2">
      <c r="A228" s="26">
        <v>41883</v>
      </c>
      <c r="C228" s="29">
        <v>1361</v>
      </c>
      <c r="D228" s="29">
        <v>13879</v>
      </c>
      <c r="E228" s="29">
        <v>134983</v>
      </c>
      <c r="F228" s="27">
        <f t="shared" si="107"/>
        <v>3.1338581252033348</v>
      </c>
      <c r="G228" s="27">
        <f t="shared" si="90"/>
        <v>4.1423581757638459</v>
      </c>
      <c r="H228" s="27">
        <f t="shared" si="108"/>
        <v>5.1302790761165813</v>
      </c>
      <c r="I228" s="27">
        <v>2.7781512503836399</v>
      </c>
      <c r="J228" s="27">
        <v>2.9542425094393248</v>
      </c>
      <c r="K228" s="27">
        <v>3.0791812460476247</v>
      </c>
      <c r="L228" s="27">
        <v>3.1760912590556813</v>
      </c>
      <c r="M228" s="27">
        <v>3.255272505103306</v>
      </c>
      <c r="N228" s="27">
        <v>3.9542425094393248</v>
      </c>
      <c r="O228" s="27">
        <v>4.0791812460476251</v>
      </c>
      <c r="P228" s="27">
        <v>4.1760912590556813</v>
      </c>
      <c r="Q228" s="27">
        <v>4.2552725051033065</v>
      </c>
      <c r="R228" s="27">
        <v>4.7781512503836439</v>
      </c>
      <c r="S228" s="27">
        <v>4.8750612633917001</v>
      </c>
      <c r="T228" s="27">
        <v>4.9030899869919438</v>
      </c>
      <c r="U228" s="27">
        <v>4.9542425094393252</v>
      </c>
      <c r="V228" s="27">
        <v>5</v>
      </c>
      <c r="W228" s="27">
        <v>5.0969100130080562</v>
      </c>
      <c r="X228" s="27">
        <v>5.1760912590556813</v>
      </c>
    </row>
    <row r="229" spans="1:24" x14ac:dyDescent="0.2">
      <c r="A229" s="26">
        <v>41913</v>
      </c>
      <c r="C229" s="29">
        <v>1405</v>
      </c>
      <c r="D229" s="29">
        <v>14346</v>
      </c>
      <c r="E229" s="29">
        <v>136076</v>
      </c>
      <c r="F229" s="27">
        <f t="shared" si="107"/>
        <v>3.1476763242410986</v>
      </c>
      <c r="G229" s="27">
        <f t="shared" si="90"/>
        <v>4.1567308264994187</v>
      </c>
      <c r="H229" s="27">
        <f t="shared" si="108"/>
        <v>5.1337815345590991</v>
      </c>
      <c r="I229" s="27">
        <v>2.7781512503836399</v>
      </c>
      <c r="J229" s="27">
        <v>2.9542425094393248</v>
      </c>
      <c r="K229" s="27">
        <v>3.0791812460476247</v>
      </c>
      <c r="L229" s="27">
        <v>3.1760912590556813</v>
      </c>
      <c r="M229" s="27">
        <v>3.255272505103306</v>
      </c>
      <c r="N229" s="27">
        <v>3.9542425094393248</v>
      </c>
      <c r="O229" s="27">
        <v>4.0791812460476251</v>
      </c>
      <c r="P229" s="27">
        <v>4.1760912590556813</v>
      </c>
      <c r="Q229" s="27">
        <v>4.2552725051033065</v>
      </c>
      <c r="R229" s="27">
        <v>4.7781512503836439</v>
      </c>
      <c r="S229" s="27">
        <v>4.8750612633917001</v>
      </c>
      <c r="T229" s="27">
        <v>4.9030899869919438</v>
      </c>
      <c r="U229" s="27">
        <v>4.9542425094393252</v>
      </c>
      <c r="V229" s="27">
        <v>5</v>
      </c>
      <c r="W229" s="27">
        <v>5.0969100130080562</v>
      </c>
      <c r="X229" s="27">
        <v>5.1760912590556813</v>
      </c>
    </row>
    <row r="230" spans="1:24" x14ac:dyDescent="0.2">
      <c r="A230" s="26">
        <v>41944</v>
      </c>
      <c r="C230" s="29">
        <v>1389</v>
      </c>
      <c r="D230" s="29">
        <v>14163</v>
      </c>
      <c r="E230" s="29">
        <v>136201</v>
      </c>
      <c r="F230" s="27">
        <f t="shared" si="107"/>
        <v>3.1427022457376155</v>
      </c>
      <c r="G230" s="27">
        <f t="shared" si="90"/>
        <v>4.1511552551509174</v>
      </c>
      <c r="H230" s="27">
        <f t="shared" si="108"/>
        <v>5.1341802962176439</v>
      </c>
      <c r="I230" s="27">
        <v>2.7781512503836399</v>
      </c>
      <c r="J230" s="27">
        <v>2.9542425094393248</v>
      </c>
      <c r="K230" s="27">
        <v>3.0791812460476247</v>
      </c>
      <c r="L230" s="27">
        <v>3.1760912590556813</v>
      </c>
      <c r="M230" s="27">
        <v>3.255272505103306</v>
      </c>
      <c r="N230" s="27">
        <v>3.9542425094393248</v>
      </c>
      <c r="O230" s="27">
        <v>4.0791812460476251</v>
      </c>
      <c r="P230" s="27">
        <v>4.1760912590556813</v>
      </c>
      <c r="Q230" s="27">
        <v>4.2552725051033065</v>
      </c>
      <c r="R230" s="27">
        <v>4.7781512503836439</v>
      </c>
      <c r="S230" s="27">
        <v>4.8750612633917001</v>
      </c>
      <c r="T230" s="27">
        <v>4.9030899869919438</v>
      </c>
      <c r="U230" s="27">
        <v>4.9542425094393252</v>
      </c>
      <c r="V230" s="27">
        <v>5</v>
      </c>
      <c r="W230" s="27">
        <v>5.0969100130080562</v>
      </c>
      <c r="X230" s="27">
        <v>5.1760912590556813</v>
      </c>
    </row>
    <row r="231" spans="1:24" x14ac:dyDescent="0.2">
      <c r="A231" s="26">
        <v>41974</v>
      </c>
      <c r="C231" s="29">
        <v>1324</v>
      </c>
      <c r="D231" s="29">
        <v>14194</v>
      </c>
      <c r="E231" s="29">
        <v>138148</v>
      </c>
      <c r="F231" s="27">
        <f t="shared" si="107"/>
        <v>3.1218879851036809</v>
      </c>
      <c r="G231" s="27">
        <f t="shared" si="90"/>
        <v>4.152104800892868</v>
      </c>
      <c r="H231" s="27">
        <f t="shared" si="108"/>
        <v>5.1403446019181027</v>
      </c>
      <c r="I231" s="27">
        <v>2.7781512503836399</v>
      </c>
      <c r="J231" s="27">
        <v>2.9542425094393248</v>
      </c>
      <c r="K231" s="27">
        <v>3.0791812460476247</v>
      </c>
      <c r="L231" s="27">
        <v>3.1760912590556813</v>
      </c>
      <c r="M231" s="27">
        <v>3.255272505103306</v>
      </c>
      <c r="N231" s="27">
        <v>3.9542425094393248</v>
      </c>
      <c r="O231" s="27">
        <v>4.0791812460476251</v>
      </c>
      <c r="P231" s="27">
        <v>4.1760912590556813</v>
      </c>
      <c r="Q231" s="27">
        <v>4.2552725051033065</v>
      </c>
      <c r="R231" s="27">
        <v>4.7781512503836439</v>
      </c>
      <c r="S231" s="27">
        <v>4.8750612633917001</v>
      </c>
      <c r="T231" s="27">
        <v>4.9030899869919438</v>
      </c>
      <c r="U231" s="27">
        <v>4.9542425094393252</v>
      </c>
      <c r="V231" s="27">
        <v>5</v>
      </c>
      <c r="W231" s="27">
        <v>5.0969100130080562</v>
      </c>
      <c r="X231" s="27">
        <v>5.1760912590556813</v>
      </c>
    </row>
    <row r="232" spans="1:24" x14ac:dyDescent="0.2">
      <c r="A232" s="26">
        <v>42005</v>
      </c>
      <c r="C232" s="29">
        <v>1301</v>
      </c>
      <c r="D232" s="29">
        <v>14344</v>
      </c>
      <c r="E232" s="29">
        <v>132313</v>
      </c>
      <c r="F232" s="27">
        <f t="shared" si="107"/>
        <v>3.1142772965615864</v>
      </c>
      <c r="G232" s="27">
        <f t="shared" ref="G232:G241" si="115">LOG10(D232)</f>
        <v>4.1566702765541264</v>
      </c>
      <c r="H232" s="27">
        <f t="shared" si="108"/>
        <v>5.1216025165298973</v>
      </c>
      <c r="I232" s="27">
        <v>2.7781512503836399</v>
      </c>
      <c r="J232" s="27">
        <v>2.9542425094393248</v>
      </c>
      <c r="K232" s="27">
        <v>3.0791812460476247</v>
      </c>
      <c r="L232" s="27">
        <v>3.1760912590556813</v>
      </c>
      <c r="M232" s="27">
        <v>3.255272505103306</v>
      </c>
      <c r="N232" s="27">
        <v>3.9542425094393248</v>
      </c>
      <c r="O232" s="27">
        <v>4.0791812460476251</v>
      </c>
      <c r="P232" s="27">
        <v>4.1760912590556813</v>
      </c>
      <c r="Q232" s="27">
        <v>4.2552725051033065</v>
      </c>
      <c r="R232" s="27">
        <v>4.7781512503836439</v>
      </c>
      <c r="S232" s="27">
        <v>4.8750612633917001</v>
      </c>
      <c r="T232" s="27">
        <v>4.9030899869919438</v>
      </c>
      <c r="U232" s="27">
        <v>4.9542425094393252</v>
      </c>
      <c r="V232" s="27">
        <v>5</v>
      </c>
      <c r="W232" s="27">
        <v>5.0969100130080562</v>
      </c>
      <c r="X232" s="27">
        <v>5.1760912590556813</v>
      </c>
    </row>
    <row r="233" spans="1:24" x14ac:dyDescent="0.2">
      <c r="A233" s="26">
        <v>42036</v>
      </c>
      <c r="C233" s="29">
        <v>1354</v>
      </c>
      <c r="D233" s="29">
        <v>14069</v>
      </c>
      <c r="E233" s="29">
        <v>136476</v>
      </c>
      <c r="F233" s="27">
        <f t="shared" si="107"/>
        <v>3.1316186643491255</v>
      </c>
      <c r="G233" s="27">
        <f t="shared" si="115"/>
        <v>4.1482632296368793</v>
      </c>
      <c r="H233" s="27">
        <f t="shared" si="108"/>
        <v>5.1350562851937216</v>
      </c>
      <c r="I233" s="27">
        <v>2.7781512503836399</v>
      </c>
      <c r="J233" s="27">
        <v>2.9542425094393248</v>
      </c>
      <c r="K233" s="27">
        <v>3.0791812460476247</v>
      </c>
      <c r="L233" s="27">
        <v>3.1760912590556813</v>
      </c>
      <c r="M233" s="27">
        <v>3.255272505103306</v>
      </c>
      <c r="N233" s="27">
        <v>3.9542425094393248</v>
      </c>
      <c r="O233" s="27">
        <v>4.0791812460476251</v>
      </c>
      <c r="P233" s="27">
        <v>4.1760912590556813</v>
      </c>
      <c r="Q233" s="27">
        <v>4.2552725051033065</v>
      </c>
      <c r="R233" s="27">
        <v>4.7781512503836439</v>
      </c>
      <c r="S233" s="27">
        <v>4.8750612633917001</v>
      </c>
      <c r="T233" s="27">
        <v>4.9030899869919438</v>
      </c>
      <c r="U233" s="27">
        <v>4.9542425094393252</v>
      </c>
      <c r="V233" s="27">
        <v>5</v>
      </c>
      <c r="W233" s="27">
        <v>5.0969100130080562</v>
      </c>
      <c r="X233" s="27">
        <v>5.1760912590556813</v>
      </c>
    </row>
    <row r="234" spans="1:24" x14ac:dyDescent="0.2">
      <c r="A234" s="26">
        <v>42064</v>
      </c>
      <c r="C234" s="29">
        <v>1347</v>
      </c>
      <c r="D234" s="29">
        <v>14076</v>
      </c>
      <c r="E234" s="29">
        <v>132538</v>
      </c>
      <c r="F234" s="27">
        <f t="shared" si="107"/>
        <v>3.1293675957229854</v>
      </c>
      <c r="G234" s="27">
        <f t="shared" si="115"/>
        <v>4.148479258163154</v>
      </c>
      <c r="H234" s="27">
        <f t="shared" si="108"/>
        <v>5.1223404127956149</v>
      </c>
      <c r="I234" s="27">
        <v>2.7781512503836399</v>
      </c>
      <c r="J234" s="27">
        <v>2.9542425094393248</v>
      </c>
      <c r="K234" s="27">
        <v>3.0791812460476247</v>
      </c>
      <c r="L234" s="27">
        <v>3.1760912590556813</v>
      </c>
      <c r="M234" s="27">
        <v>3.255272505103306</v>
      </c>
      <c r="N234" s="27">
        <v>3.9542425094393248</v>
      </c>
      <c r="O234" s="27">
        <v>4.0791812460476251</v>
      </c>
      <c r="P234" s="27">
        <v>4.1760912590556813</v>
      </c>
      <c r="Q234" s="27">
        <v>4.2552725051033065</v>
      </c>
      <c r="R234" s="27">
        <v>4.7781512503836439</v>
      </c>
      <c r="S234" s="27">
        <v>4.8750612633917001</v>
      </c>
      <c r="T234" s="27">
        <v>4.9030899869919438</v>
      </c>
      <c r="U234" s="27">
        <v>4.9542425094393252</v>
      </c>
      <c r="V234" s="27">
        <v>5</v>
      </c>
      <c r="W234" s="27">
        <v>5.0969100130080562</v>
      </c>
      <c r="X234" s="27">
        <v>5.1760912590556813</v>
      </c>
    </row>
    <row r="235" spans="1:24" x14ac:dyDescent="0.2">
      <c r="A235" s="26">
        <v>42095</v>
      </c>
      <c r="C235" s="29">
        <v>1241</v>
      </c>
      <c r="D235" s="29">
        <v>14087</v>
      </c>
      <c r="E235" s="29">
        <v>133107</v>
      </c>
      <c r="F235" s="27">
        <f t="shared" si="107"/>
        <v>3.09377178149873</v>
      </c>
      <c r="G235" s="27">
        <f t="shared" si="115"/>
        <v>4.1488185146020182</v>
      </c>
      <c r="H235" s="27">
        <f t="shared" si="108"/>
        <v>5.1242008953051377</v>
      </c>
      <c r="I235" s="27">
        <v>2.7781512503836399</v>
      </c>
      <c r="J235" s="27">
        <v>2.9542425094393248</v>
      </c>
      <c r="K235" s="27">
        <v>3.0791812460476247</v>
      </c>
      <c r="L235" s="27">
        <v>3.1760912590556813</v>
      </c>
      <c r="M235" s="27">
        <v>3.255272505103306</v>
      </c>
      <c r="N235" s="27">
        <v>3.9542425094393248</v>
      </c>
      <c r="O235" s="27">
        <v>4.0791812460476251</v>
      </c>
      <c r="P235" s="27">
        <v>4.1760912590556813</v>
      </c>
      <c r="Q235" s="27">
        <v>4.2552725051033065</v>
      </c>
      <c r="R235" s="27">
        <v>4.7781512503836439</v>
      </c>
      <c r="S235" s="27">
        <v>4.8750612633917001</v>
      </c>
      <c r="T235" s="27">
        <v>4.9030899869919438</v>
      </c>
      <c r="U235" s="27">
        <v>4.9542425094393252</v>
      </c>
      <c r="V235" s="27">
        <v>5</v>
      </c>
      <c r="W235" s="27">
        <v>5.0969100130080562</v>
      </c>
      <c r="X235" s="27">
        <v>5.1760912590556813</v>
      </c>
    </row>
    <row r="236" spans="1:24" x14ac:dyDescent="0.2">
      <c r="A236" s="26">
        <v>42125</v>
      </c>
      <c r="C236" s="29">
        <v>1317</v>
      </c>
      <c r="D236" s="29">
        <v>13779</v>
      </c>
      <c r="E236" s="29">
        <v>133135</v>
      </c>
      <c r="F236" s="27">
        <f t="shared" si="107"/>
        <v>3.1195857749617839</v>
      </c>
      <c r="G236" s="27">
        <f t="shared" si="115"/>
        <v>4.1392177001375856</v>
      </c>
      <c r="H236" s="27">
        <f t="shared" si="108"/>
        <v>5.1242922426172681</v>
      </c>
      <c r="I236" s="27">
        <v>2.7781512503836399</v>
      </c>
      <c r="J236" s="27">
        <v>2.9542425094393248</v>
      </c>
      <c r="K236" s="27">
        <v>3.0791812460476247</v>
      </c>
      <c r="L236" s="27">
        <v>3.1760912590556813</v>
      </c>
      <c r="M236" s="27">
        <v>3.255272505103306</v>
      </c>
      <c r="N236" s="27">
        <v>3.9542425094393248</v>
      </c>
      <c r="O236" s="27">
        <v>4.0791812460476251</v>
      </c>
      <c r="P236" s="27">
        <v>4.1760912590556813</v>
      </c>
      <c r="Q236" s="27">
        <v>4.2552725051033065</v>
      </c>
      <c r="R236" s="27">
        <v>4.7781512503836439</v>
      </c>
      <c r="S236" s="27">
        <v>4.8750612633917001</v>
      </c>
      <c r="T236" s="27">
        <v>4.9030899869919438</v>
      </c>
      <c r="U236" s="27">
        <v>4.9542425094393252</v>
      </c>
      <c r="V236" s="27">
        <v>5</v>
      </c>
      <c r="W236" s="27">
        <v>5.0969100130080562</v>
      </c>
      <c r="X236" s="27">
        <v>5.1760912590556813</v>
      </c>
    </row>
    <row r="237" spans="1:24" x14ac:dyDescent="0.2">
      <c r="A237" s="26">
        <v>42156</v>
      </c>
      <c r="C237" s="29">
        <v>1314</v>
      </c>
      <c r="D237" s="29">
        <v>14289</v>
      </c>
      <c r="E237" s="29">
        <v>133528</v>
      </c>
      <c r="F237" s="27">
        <f t="shared" si="107"/>
        <v>3.1185953652237619</v>
      </c>
      <c r="G237" s="27">
        <f t="shared" si="115"/>
        <v>4.1550018362312526</v>
      </c>
      <c r="H237" s="27">
        <f t="shared" si="108"/>
        <v>5.1255723441308554</v>
      </c>
      <c r="I237" s="27">
        <v>2.7781512503836399</v>
      </c>
      <c r="J237" s="27">
        <v>2.9542425094393248</v>
      </c>
      <c r="K237" s="27">
        <v>3.0791812460476247</v>
      </c>
      <c r="L237" s="27">
        <v>3.1760912590556813</v>
      </c>
      <c r="M237" s="27">
        <v>3.255272505103306</v>
      </c>
      <c r="N237" s="27">
        <v>3.9542425094393248</v>
      </c>
      <c r="O237" s="27">
        <v>4.0791812460476251</v>
      </c>
      <c r="P237" s="27">
        <v>4.1760912590556813</v>
      </c>
      <c r="Q237" s="27">
        <v>4.2552725051033065</v>
      </c>
      <c r="R237" s="27">
        <v>4.7781512503836439</v>
      </c>
      <c r="S237" s="27">
        <v>4.8750612633917001</v>
      </c>
      <c r="T237" s="27">
        <v>4.9030899869919438</v>
      </c>
      <c r="U237" s="27">
        <v>4.9542425094393252</v>
      </c>
      <c r="V237" s="27">
        <v>5</v>
      </c>
      <c r="W237" s="27">
        <v>5.0969100130080562</v>
      </c>
      <c r="X237" s="27">
        <v>5.1760912590556813</v>
      </c>
    </row>
    <row r="238" spans="1:24" x14ac:dyDescent="0.2">
      <c r="A238" s="26">
        <v>42186</v>
      </c>
      <c r="C238" s="29">
        <v>1134</v>
      </c>
      <c r="D238" s="29">
        <v>14073</v>
      </c>
      <c r="E238" s="29">
        <v>131944</v>
      </c>
      <c r="F238" s="27">
        <f t="shared" si="107"/>
        <v>3.0546130545568877</v>
      </c>
      <c r="G238" s="27">
        <f t="shared" si="115"/>
        <v>4.1483866876668207</v>
      </c>
      <c r="H238" s="27">
        <f t="shared" si="108"/>
        <v>5.1203896459684399</v>
      </c>
      <c r="I238" s="27">
        <v>2.7781512503836399</v>
      </c>
      <c r="J238" s="27">
        <v>2.9542425094393248</v>
      </c>
      <c r="K238" s="27">
        <v>3.0791812460476247</v>
      </c>
      <c r="L238" s="27">
        <v>3.1760912590556813</v>
      </c>
      <c r="M238" s="27">
        <v>3.255272505103306</v>
      </c>
      <c r="N238" s="27">
        <v>3.9542425094393248</v>
      </c>
      <c r="O238" s="27">
        <v>4.0791812460476251</v>
      </c>
      <c r="P238" s="27">
        <v>4.1760912590556813</v>
      </c>
      <c r="Q238" s="27">
        <v>4.2552725051033065</v>
      </c>
      <c r="R238" s="27">
        <v>4.7781512503836439</v>
      </c>
      <c r="S238" s="27">
        <v>4.8750612633917001</v>
      </c>
      <c r="T238" s="27">
        <v>4.9030899869919438</v>
      </c>
      <c r="U238" s="27">
        <v>4.9542425094393252</v>
      </c>
      <c r="V238" s="27">
        <v>5</v>
      </c>
      <c r="W238" s="27">
        <v>5.0969100130080562</v>
      </c>
      <c r="X238" s="27">
        <v>5.1760912590556813</v>
      </c>
    </row>
    <row r="239" spans="1:24" x14ac:dyDescent="0.2">
      <c r="A239" s="26">
        <v>42217</v>
      </c>
      <c r="C239" s="29">
        <v>1327</v>
      </c>
      <c r="D239" s="29">
        <v>14242</v>
      </c>
      <c r="E239" s="29">
        <v>133082</v>
      </c>
      <c r="F239" s="27">
        <f t="shared" si="107"/>
        <v>3.1228709228644354</v>
      </c>
      <c r="G239" s="27">
        <f t="shared" si="115"/>
        <v>4.1535709814337798</v>
      </c>
      <c r="H239" s="27">
        <f t="shared" si="108"/>
        <v>5.1241193189659242</v>
      </c>
      <c r="I239" s="27">
        <v>2.7781512503836399</v>
      </c>
      <c r="J239" s="27">
        <v>2.9542425094393248</v>
      </c>
      <c r="K239" s="27">
        <v>3.0791812460476247</v>
      </c>
      <c r="L239" s="27">
        <v>3.1760912590556813</v>
      </c>
      <c r="M239" s="27">
        <v>3.255272505103306</v>
      </c>
      <c r="N239" s="27">
        <v>3.9542425094393248</v>
      </c>
      <c r="O239" s="27">
        <v>4.0791812460476251</v>
      </c>
      <c r="P239" s="27">
        <v>4.1760912590556813</v>
      </c>
      <c r="Q239" s="27">
        <v>4.2552725051033065</v>
      </c>
      <c r="R239" s="27">
        <v>4.7781512503836439</v>
      </c>
      <c r="S239" s="27">
        <v>4.8750612633917001</v>
      </c>
      <c r="T239" s="27">
        <v>4.9030899869919438</v>
      </c>
      <c r="U239" s="27">
        <v>4.9542425094393252</v>
      </c>
      <c r="V239" s="27">
        <v>5</v>
      </c>
      <c r="W239" s="27">
        <v>5.0969100130080562</v>
      </c>
      <c r="X239" s="27">
        <v>5.1760912590556813</v>
      </c>
    </row>
    <row r="240" spans="1:24" x14ac:dyDescent="0.2">
      <c r="A240" s="26">
        <v>42248</v>
      </c>
      <c r="C240" s="29">
        <v>1246</v>
      </c>
      <c r="D240" s="29">
        <v>13420</v>
      </c>
      <c r="E240" s="29">
        <v>133154</v>
      </c>
      <c r="F240" s="27">
        <f t="shared" si="107"/>
        <v>3.095518042323151</v>
      </c>
      <c r="G240" s="27">
        <f t="shared" si="115"/>
        <v>4.1277525158329729</v>
      </c>
      <c r="H240" s="27">
        <f t="shared" si="108"/>
        <v>5.1243542173527636</v>
      </c>
      <c r="I240" s="27">
        <v>2.7781512503836399</v>
      </c>
      <c r="J240" s="27">
        <v>2.9542425094393248</v>
      </c>
      <c r="K240" s="27">
        <v>3.0791812460476247</v>
      </c>
      <c r="L240" s="27">
        <v>3.1760912590556813</v>
      </c>
      <c r="M240" s="27">
        <v>3.255272505103306</v>
      </c>
      <c r="N240" s="27">
        <v>3.9542425094393248</v>
      </c>
      <c r="O240" s="27">
        <v>4.0791812460476251</v>
      </c>
      <c r="P240" s="27">
        <v>4.1760912590556813</v>
      </c>
      <c r="Q240" s="27">
        <v>4.2552725051033065</v>
      </c>
      <c r="R240" s="27">
        <v>4.7781512503836439</v>
      </c>
      <c r="S240" s="27">
        <v>4.8750612633917001</v>
      </c>
      <c r="T240" s="27">
        <v>4.9030899869919438</v>
      </c>
      <c r="U240" s="27">
        <v>4.9542425094393252</v>
      </c>
      <c r="V240" s="27">
        <v>5</v>
      </c>
      <c r="W240" s="27">
        <v>5.0969100130080562</v>
      </c>
      <c r="X240" s="27">
        <v>5.1760912590556813</v>
      </c>
    </row>
    <row r="241" spans="1:24" x14ac:dyDescent="0.2">
      <c r="A241" s="26">
        <v>42278</v>
      </c>
      <c r="C241" s="29">
        <v>1125</v>
      </c>
      <c r="D241" s="29">
        <v>13555</v>
      </c>
      <c r="E241" s="29">
        <v>132914</v>
      </c>
      <c r="F241" s="27">
        <f t="shared" si="107"/>
        <v>3.0511525224473814</v>
      </c>
      <c r="G241" s="27">
        <f t="shared" si="115"/>
        <v>4.132099521916504</v>
      </c>
      <c r="H241" s="27">
        <f t="shared" si="108"/>
        <v>5.1235707281400371</v>
      </c>
      <c r="I241" s="27">
        <v>2.7781512503836399</v>
      </c>
      <c r="J241" s="27">
        <v>2.9542425094393248</v>
      </c>
      <c r="K241" s="27">
        <v>3.0791812460476247</v>
      </c>
      <c r="L241" s="27">
        <v>3.1760912590556813</v>
      </c>
      <c r="M241" s="27">
        <v>3.255272505103306</v>
      </c>
      <c r="N241" s="27">
        <v>3.9542425094393248</v>
      </c>
      <c r="O241" s="27">
        <v>4.0791812460476251</v>
      </c>
      <c r="P241" s="27">
        <v>4.1760912590556813</v>
      </c>
      <c r="Q241" s="27">
        <v>4.2552725051033065</v>
      </c>
      <c r="R241" s="27">
        <v>4.7781512503836439</v>
      </c>
      <c r="S241" s="27">
        <v>4.8750612633917001</v>
      </c>
      <c r="T241" s="27">
        <v>4.9030899869919438</v>
      </c>
      <c r="U241" s="27">
        <v>4.9542425094393252</v>
      </c>
      <c r="V241" s="27">
        <v>5</v>
      </c>
      <c r="W241" s="27">
        <v>5.0969100130080562</v>
      </c>
      <c r="X241" s="27">
        <v>5.1760912590556813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"/>
  <sheetViews>
    <sheetView workbookViewId="0">
      <selection activeCell="A4" sqref="A4"/>
    </sheetView>
  </sheetViews>
  <sheetFormatPr baseColWidth="10" defaultRowHeight="12.75" x14ac:dyDescent="0.2"/>
  <cols>
    <col min="1" max="1" width="21" style="23" bestFit="1" customWidth="1"/>
    <col min="2" max="2" width="18.7109375" style="23" bestFit="1" customWidth="1"/>
    <col min="3" max="16384" width="11.42578125" style="23"/>
  </cols>
  <sheetData>
    <row r="2" spans="1:10" x14ac:dyDescent="0.2">
      <c r="H2" s="23">
        <v>2014</v>
      </c>
      <c r="I2" s="23">
        <v>2014</v>
      </c>
    </row>
    <row r="3" spans="1:10" x14ac:dyDescent="0.2">
      <c r="A3" s="27"/>
      <c r="B3" s="27"/>
      <c r="C3" s="49">
        <v>2014</v>
      </c>
      <c r="D3" s="49">
        <v>2014</v>
      </c>
      <c r="E3" s="27"/>
      <c r="F3" s="27" t="s">
        <v>121</v>
      </c>
      <c r="G3" s="27" t="s">
        <v>120</v>
      </c>
      <c r="H3" s="64">
        <v>7876</v>
      </c>
      <c r="I3" s="54">
        <v>4.5999999999999999E-2</v>
      </c>
      <c r="J3" s="54"/>
    </row>
    <row r="4" spans="1:10" x14ac:dyDescent="0.2">
      <c r="A4" s="49" t="s">
        <v>119</v>
      </c>
      <c r="B4" s="49" t="s">
        <v>118</v>
      </c>
      <c r="C4" s="59">
        <v>36189</v>
      </c>
      <c r="D4" s="62">
        <v>2.1999999999999999E-2</v>
      </c>
      <c r="E4" s="61"/>
      <c r="F4" s="27" t="s">
        <v>117</v>
      </c>
      <c r="G4" s="27" t="s">
        <v>116</v>
      </c>
      <c r="H4" s="56">
        <v>7331</v>
      </c>
      <c r="I4" s="54">
        <v>4.2999999999999997E-2</v>
      </c>
      <c r="J4" s="54"/>
    </row>
    <row r="5" spans="1:10" x14ac:dyDescent="0.2">
      <c r="A5" s="49" t="s">
        <v>115</v>
      </c>
      <c r="B5" s="49" t="s">
        <v>114</v>
      </c>
      <c r="C5" s="59">
        <v>169349</v>
      </c>
      <c r="D5" s="62">
        <v>0.10299999999999999</v>
      </c>
      <c r="E5" s="61"/>
      <c r="F5" s="27" t="s">
        <v>113</v>
      </c>
      <c r="G5" s="27" t="s">
        <v>112</v>
      </c>
      <c r="H5" s="56">
        <v>3807</v>
      </c>
      <c r="I5" s="54">
        <v>2.1999999999999999E-2</v>
      </c>
      <c r="J5" s="54"/>
    </row>
    <row r="6" spans="1:10" x14ac:dyDescent="0.2">
      <c r="A6" s="49" t="s">
        <v>111</v>
      </c>
      <c r="B6" s="49" t="s">
        <v>110</v>
      </c>
      <c r="C6" s="59">
        <v>105899</v>
      </c>
      <c r="D6" s="62">
        <v>6.4000000000000001E-2</v>
      </c>
      <c r="E6" s="61"/>
      <c r="F6" s="27" t="s">
        <v>66</v>
      </c>
      <c r="G6" s="27" t="s">
        <v>66</v>
      </c>
      <c r="H6" s="56">
        <v>16143</v>
      </c>
      <c r="I6" s="54">
        <v>9.5000000000000001E-2</v>
      </c>
      <c r="J6" s="54"/>
    </row>
    <row r="7" spans="1:10" x14ac:dyDescent="0.2">
      <c r="A7" s="49" t="s">
        <v>109</v>
      </c>
      <c r="B7" s="43" t="s">
        <v>108</v>
      </c>
      <c r="C7" s="59">
        <v>14247</v>
      </c>
      <c r="D7" s="62">
        <v>0.01</v>
      </c>
      <c r="E7" s="61"/>
      <c r="F7" s="27" t="s">
        <v>107</v>
      </c>
      <c r="G7" s="27" t="s">
        <v>106</v>
      </c>
      <c r="H7" s="56">
        <v>42943</v>
      </c>
      <c r="I7" s="54">
        <v>0.254</v>
      </c>
      <c r="J7" s="54"/>
    </row>
    <row r="8" spans="1:10" x14ac:dyDescent="0.2">
      <c r="A8" s="49" t="s">
        <v>105</v>
      </c>
      <c r="B8" s="49" t="s">
        <v>104</v>
      </c>
      <c r="C8" s="59">
        <v>121159</v>
      </c>
      <c r="D8" s="62">
        <v>7.2999999999999995E-2</v>
      </c>
      <c r="E8" s="61"/>
      <c r="F8" s="27" t="s">
        <v>103</v>
      </c>
      <c r="G8" s="27" t="s">
        <v>102</v>
      </c>
      <c r="H8" s="56">
        <v>23715</v>
      </c>
      <c r="I8" s="54">
        <v>0.14000000000000001</v>
      </c>
      <c r="J8" s="54"/>
    </row>
    <row r="9" spans="1:10" x14ac:dyDescent="0.2">
      <c r="A9" s="49" t="s">
        <v>101</v>
      </c>
      <c r="B9" s="49" t="s">
        <v>100</v>
      </c>
      <c r="C9" s="59">
        <v>45040</v>
      </c>
      <c r="D9" s="62">
        <v>2.7E-2</v>
      </c>
      <c r="E9" s="61"/>
      <c r="F9" s="27" t="s">
        <v>99</v>
      </c>
      <c r="G9" s="27" t="s">
        <v>98</v>
      </c>
      <c r="H9" s="56">
        <v>2193</v>
      </c>
      <c r="I9" s="54">
        <v>1.2999999999999999E-2</v>
      </c>
      <c r="J9" s="54"/>
    </row>
    <row r="10" spans="1:10" x14ac:dyDescent="0.2">
      <c r="A10" s="49" t="s">
        <v>97</v>
      </c>
      <c r="B10" s="43" t="s">
        <v>96</v>
      </c>
      <c r="C10" s="59">
        <v>1117436</v>
      </c>
      <c r="D10" s="63">
        <v>0.68100000000000005</v>
      </c>
      <c r="E10" s="61"/>
      <c r="F10" s="27" t="s">
        <v>95</v>
      </c>
      <c r="G10" s="27" t="s">
        <v>94</v>
      </c>
      <c r="H10" s="56">
        <v>6964</v>
      </c>
      <c r="I10" s="54">
        <v>4.1000000000000002E-2</v>
      </c>
      <c r="J10" s="54"/>
    </row>
    <row r="11" spans="1:10" x14ac:dyDescent="0.2">
      <c r="A11" s="49" t="s">
        <v>93</v>
      </c>
      <c r="B11" s="49" t="s">
        <v>92</v>
      </c>
      <c r="C11" s="59">
        <v>28031</v>
      </c>
      <c r="D11" s="62">
        <v>1.7000000000000001E-2</v>
      </c>
      <c r="E11" s="61"/>
      <c r="F11" s="27" t="s">
        <v>91</v>
      </c>
      <c r="G11" s="27" t="s">
        <v>90</v>
      </c>
      <c r="H11" s="56">
        <v>14249</v>
      </c>
      <c r="I11" s="54">
        <v>8.5000000000000006E-2</v>
      </c>
      <c r="J11" s="54"/>
    </row>
    <row r="12" spans="1:10" x14ac:dyDescent="0.2">
      <c r="A12" s="49" t="s">
        <v>89</v>
      </c>
      <c r="B12" s="49" t="s">
        <v>88</v>
      </c>
      <c r="C12" s="59">
        <v>5488</v>
      </c>
      <c r="D12" s="62">
        <v>3.0000000000000001E-3</v>
      </c>
      <c r="E12" s="61"/>
      <c r="F12" s="27" t="s">
        <v>87</v>
      </c>
      <c r="G12" s="27" t="s">
        <v>86</v>
      </c>
      <c r="H12" s="56">
        <v>4539</v>
      </c>
      <c r="I12" s="54">
        <v>2.7E-2</v>
      </c>
      <c r="J12" s="54"/>
    </row>
    <row r="13" spans="1:10" x14ac:dyDescent="0.2">
      <c r="A13" s="49"/>
      <c r="B13" s="49"/>
      <c r="C13" s="59"/>
      <c r="D13" s="49"/>
      <c r="E13" s="61"/>
      <c r="F13" s="27" t="s">
        <v>85</v>
      </c>
      <c r="G13" s="27" t="s">
        <v>84</v>
      </c>
      <c r="H13" s="56">
        <v>12186</v>
      </c>
      <c r="I13" s="54">
        <v>7.0999999999999994E-2</v>
      </c>
      <c r="J13" s="54"/>
    </row>
    <row r="14" spans="1:10" x14ac:dyDescent="0.2">
      <c r="A14" s="27"/>
      <c r="B14" s="27"/>
      <c r="C14" s="59"/>
      <c r="D14" s="54">
        <v>1</v>
      </c>
      <c r="E14" s="60"/>
      <c r="F14" s="27" t="s">
        <v>83</v>
      </c>
      <c r="G14" s="27" t="s">
        <v>82</v>
      </c>
      <c r="H14" s="56">
        <v>1022</v>
      </c>
      <c r="I14" s="54">
        <v>6.0000000000000001E-3</v>
      </c>
      <c r="J14" s="54"/>
    </row>
    <row r="15" spans="1:10" x14ac:dyDescent="0.2">
      <c r="A15" s="49" t="s">
        <v>81</v>
      </c>
      <c r="B15" s="49" t="s">
        <v>80</v>
      </c>
      <c r="C15" s="59">
        <v>1642839</v>
      </c>
      <c r="D15" s="27"/>
      <c r="E15" s="27"/>
      <c r="F15" s="27" t="s">
        <v>79</v>
      </c>
      <c r="G15" s="27" t="s">
        <v>78</v>
      </c>
      <c r="H15" s="56">
        <v>5360</v>
      </c>
      <c r="I15" s="54">
        <v>3.1E-2</v>
      </c>
      <c r="J15" s="54"/>
    </row>
    <row r="16" spans="1:10" x14ac:dyDescent="0.2">
      <c r="A16" s="27"/>
      <c r="B16" s="27"/>
      <c r="C16" s="58"/>
      <c r="D16" s="27"/>
      <c r="E16" s="27"/>
      <c r="F16" s="27" t="s">
        <v>77</v>
      </c>
      <c r="G16" s="27" t="s">
        <v>76</v>
      </c>
      <c r="H16" s="56">
        <v>8558</v>
      </c>
      <c r="I16" s="54">
        <v>5.1999999999999998E-2</v>
      </c>
      <c r="J16" s="54"/>
    </row>
    <row r="17" spans="1:10" x14ac:dyDescent="0.2">
      <c r="A17" s="49" t="s">
        <v>75</v>
      </c>
      <c r="B17" s="49" t="s">
        <v>74</v>
      </c>
      <c r="C17" s="57">
        <v>1473490</v>
      </c>
      <c r="D17" s="49"/>
      <c r="E17" s="49"/>
      <c r="F17" s="27" t="s">
        <v>73</v>
      </c>
      <c r="G17" s="27" t="s">
        <v>72</v>
      </c>
      <c r="H17" s="56">
        <v>4705</v>
      </c>
      <c r="I17" s="54">
        <v>2.8000000000000001E-2</v>
      </c>
      <c r="J17" s="54"/>
    </row>
    <row r="18" spans="1:10" x14ac:dyDescent="0.2">
      <c r="A18" s="49"/>
      <c r="B18" s="49"/>
      <c r="C18" s="48"/>
      <c r="D18" s="49"/>
      <c r="E18" s="49"/>
      <c r="F18" s="27" t="s">
        <v>71</v>
      </c>
      <c r="G18" s="27" t="s">
        <v>70</v>
      </c>
      <c r="H18" s="56">
        <v>3158</v>
      </c>
      <c r="I18" s="54">
        <v>1.9E-2</v>
      </c>
      <c r="J18" s="54"/>
    </row>
    <row r="19" spans="1:10" x14ac:dyDescent="0.2">
      <c r="A19" s="49"/>
      <c r="B19" s="49"/>
      <c r="C19" s="48"/>
      <c r="D19" s="49"/>
      <c r="E19" s="49"/>
      <c r="F19" s="27"/>
      <c r="G19" s="27"/>
      <c r="H19" s="56">
        <f>SUM(H3:H18)</f>
        <v>164749</v>
      </c>
      <c r="I19" s="54"/>
      <c r="J19" s="54"/>
    </row>
    <row r="20" spans="1:10" x14ac:dyDescent="0.2">
      <c r="A20" s="27"/>
      <c r="B20" s="27"/>
      <c r="C20" s="51"/>
      <c r="D20" s="27"/>
      <c r="E20" s="27"/>
      <c r="F20" s="27" t="s">
        <v>69</v>
      </c>
      <c r="G20" s="27" t="s">
        <v>68</v>
      </c>
      <c r="H20" s="55">
        <v>4600</v>
      </c>
      <c r="I20" s="54">
        <v>2.7E-2</v>
      </c>
      <c r="J20" s="54"/>
    </row>
    <row r="21" spans="1:10" x14ac:dyDescent="0.2">
      <c r="A21" s="49"/>
      <c r="B21" s="49"/>
      <c r="C21" s="48"/>
      <c r="D21" s="27"/>
      <c r="E21" s="27"/>
      <c r="F21" s="27"/>
      <c r="G21" s="27"/>
      <c r="H21" s="27"/>
      <c r="I21" s="54">
        <v>1</v>
      </c>
      <c r="J21" s="54"/>
    </row>
    <row r="22" spans="1:10" x14ac:dyDescent="0.2">
      <c r="A22" s="27"/>
      <c r="B22" s="27"/>
      <c r="C22" s="51"/>
      <c r="D22" s="27"/>
      <c r="E22" s="27"/>
      <c r="F22" s="49"/>
      <c r="G22" s="49"/>
      <c r="H22" s="53">
        <v>169349</v>
      </c>
      <c r="I22" s="52"/>
      <c r="J22" s="27"/>
    </row>
    <row r="23" spans="1:10" x14ac:dyDescent="0.2">
      <c r="A23" s="27"/>
      <c r="B23" s="27"/>
      <c r="C23" s="51"/>
      <c r="D23" s="27"/>
      <c r="E23" s="27"/>
      <c r="F23" s="27"/>
      <c r="G23" s="27"/>
      <c r="H23" s="29"/>
      <c r="I23" s="27"/>
      <c r="J23" s="27"/>
    </row>
    <row r="24" spans="1:10" x14ac:dyDescent="0.2">
      <c r="A24" s="51"/>
      <c r="B24" s="27"/>
      <c r="C24" s="27"/>
      <c r="D24" s="27"/>
      <c r="E24" s="27"/>
      <c r="F24" s="27"/>
      <c r="G24" s="27"/>
      <c r="H24" s="27"/>
      <c r="I24" s="27"/>
    </row>
    <row r="25" spans="1:10" x14ac:dyDescent="0.2">
      <c r="A25" s="51"/>
      <c r="B25" s="27"/>
      <c r="C25" s="27"/>
      <c r="D25" s="27"/>
      <c r="E25" s="27"/>
      <c r="F25" s="27"/>
      <c r="G25" s="27"/>
      <c r="H25" s="27"/>
      <c r="I25" s="27"/>
    </row>
    <row r="26" spans="1:10" x14ac:dyDescent="0.2">
      <c r="A26" s="51"/>
      <c r="B26" s="27"/>
      <c r="C26" s="27"/>
      <c r="D26" s="27"/>
      <c r="E26" s="27"/>
      <c r="F26" s="27"/>
      <c r="G26" s="27"/>
      <c r="H26" s="27"/>
      <c r="I26" s="27"/>
    </row>
    <row r="27" spans="1:10" x14ac:dyDescent="0.2">
      <c r="A27" s="48"/>
      <c r="B27" s="27"/>
      <c r="C27" s="27"/>
      <c r="D27" s="49"/>
      <c r="E27" s="49"/>
      <c r="F27" s="49"/>
      <c r="G27" s="27"/>
      <c r="H27" s="27"/>
      <c r="I27" s="27"/>
    </row>
    <row r="28" spans="1:10" x14ac:dyDescent="0.2">
      <c r="A28" s="51"/>
      <c r="B28" s="27"/>
      <c r="C28" s="27"/>
      <c r="D28" s="27"/>
      <c r="E28" s="27"/>
      <c r="F28" s="27"/>
      <c r="G28" s="27"/>
      <c r="H28" s="27"/>
      <c r="I28" s="27"/>
    </row>
    <row r="29" spans="1:10" x14ac:dyDescent="0.2">
      <c r="A29" s="48"/>
      <c r="B29" s="49"/>
      <c r="C29" s="49"/>
      <c r="D29" s="27"/>
      <c r="E29" s="27"/>
      <c r="F29" s="27"/>
      <c r="G29" s="49"/>
      <c r="H29" s="49"/>
      <c r="I29" s="49"/>
    </row>
    <row r="30" spans="1:10" x14ac:dyDescent="0.2">
      <c r="A30" s="48"/>
      <c r="B30" s="27"/>
      <c r="C30" s="27"/>
      <c r="D30" s="27"/>
      <c r="E30" s="27"/>
      <c r="F30" s="27"/>
      <c r="G30" s="27"/>
      <c r="H30" s="27"/>
      <c r="I30" s="27"/>
    </row>
    <row r="35" spans="1:6" x14ac:dyDescent="0.2">
      <c r="A35" s="27"/>
      <c r="B35" s="27"/>
      <c r="C35" s="27"/>
      <c r="D35" s="49"/>
      <c r="E35" s="49"/>
      <c r="F35" s="49"/>
    </row>
    <row r="37" spans="1:6" x14ac:dyDescent="0.2">
      <c r="A37" s="27"/>
      <c r="B37" s="49"/>
      <c r="C37" s="49"/>
      <c r="D37" s="27"/>
      <c r="E37" s="27"/>
      <c r="F37" s="27"/>
    </row>
    <row r="39" spans="1:6" x14ac:dyDescent="0.2">
      <c r="A39" s="49"/>
      <c r="B39" s="27"/>
      <c r="C39" s="27"/>
      <c r="D39" s="27"/>
      <c r="E39" s="27"/>
      <c r="F39" s="27"/>
    </row>
    <row r="44" spans="1:6" x14ac:dyDescent="0.2">
      <c r="A44" s="49"/>
      <c r="B44" s="27"/>
      <c r="C44" s="27"/>
      <c r="D44" s="27"/>
      <c r="E44" s="27"/>
      <c r="F44" s="27"/>
    </row>
    <row r="50" spans="1:15" ht="9" customHeight="1" x14ac:dyDescent="0.2"/>
    <row r="51" spans="1:15" ht="12.75" customHeight="1" x14ac:dyDescent="0.2">
      <c r="A51" s="51"/>
      <c r="B51" s="27"/>
      <c r="C51" s="27"/>
      <c r="D51" s="27"/>
      <c r="E51" s="27"/>
      <c r="F51" s="27"/>
      <c r="L51" s="45"/>
      <c r="M51" s="45"/>
      <c r="N51" s="50"/>
      <c r="O51" s="44"/>
    </row>
    <row r="52" spans="1:15" ht="9.75" customHeight="1" x14ac:dyDescent="0.2">
      <c r="L52" s="45"/>
      <c r="M52" s="45"/>
      <c r="N52" s="47"/>
      <c r="O52" s="44"/>
    </row>
    <row r="53" spans="1:15" ht="9" customHeight="1" x14ac:dyDescent="0.2">
      <c r="A53" s="27"/>
      <c r="B53" s="27"/>
      <c r="C53" s="27"/>
      <c r="D53" s="49"/>
      <c r="E53" s="49"/>
      <c r="F53" s="49"/>
      <c r="L53" s="45"/>
      <c r="M53" s="45"/>
      <c r="N53" s="47"/>
      <c r="O53" s="44"/>
    </row>
    <row r="54" spans="1:15" x14ac:dyDescent="0.2">
      <c r="L54" s="45"/>
      <c r="M54" s="45"/>
      <c r="N54" s="47"/>
      <c r="O54" s="44"/>
    </row>
    <row r="55" spans="1:15" x14ac:dyDescent="0.2">
      <c r="A55" s="27"/>
      <c r="B55" s="49"/>
      <c r="C55" s="49"/>
      <c r="D55" s="27"/>
      <c r="E55" s="27"/>
      <c r="F55" s="27"/>
      <c r="L55" s="45"/>
      <c r="M55" s="45"/>
      <c r="N55" s="47"/>
      <c r="O55" s="44"/>
    </row>
    <row r="56" spans="1:15" x14ac:dyDescent="0.2">
      <c r="A56" s="27"/>
      <c r="B56" s="27"/>
      <c r="C56" s="27"/>
      <c r="D56" s="49"/>
      <c r="E56" s="49"/>
      <c r="F56" s="49"/>
      <c r="L56" s="45"/>
      <c r="M56" s="45"/>
      <c r="N56" s="47"/>
      <c r="O56" s="44"/>
    </row>
    <row r="57" spans="1:15" x14ac:dyDescent="0.2">
      <c r="A57" s="49"/>
      <c r="B57" s="27"/>
      <c r="C57" s="27"/>
      <c r="D57" s="27"/>
      <c r="E57" s="27"/>
      <c r="F57" s="27"/>
      <c r="L57" s="45"/>
      <c r="M57" s="45"/>
      <c r="N57" s="47"/>
      <c r="O57" s="44"/>
    </row>
    <row r="58" spans="1:15" x14ac:dyDescent="0.2">
      <c r="A58" s="49"/>
      <c r="B58" s="49"/>
      <c r="C58" s="49"/>
      <c r="D58" s="27"/>
      <c r="E58" s="27"/>
      <c r="F58" s="27"/>
      <c r="L58" s="45"/>
      <c r="M58" s="45"/>
      <c r="N58" s="47"/>
      <c r="O58" s="44"/>
    </row>
    <row r="59" spans="1:15" x14ac:dyDescent="0.2">
      <c r="A59" s="48"/>
      <c r="B59" s="27"/>
      <c r="C59" s="27"/>
      <c r="D59" s="27"/>
      <c r="E59" s="27"/>
      <c r="F59" s="27"/>
      <c r="L59" s="45"/>
      <c r="M59" s="45"/>
      <c r="N59" s="47"/>
      <c r="O59" s="44"/>
    </row>
    <row r="60" spans="1:15" x14ac:dyDescent="0.2">
      <c r="L60" s="45"/>
      <c r="M60" s="45"/>
      <c r="N60" s="47"/>
      <c r="O60" s="44"/>
    </row>
    <row r="61" spans="1:15" x14ac:dyDescent="0.2">
      <c r="L61" s="45"/>
      <c r="M61" s="45"/>
      <c r="N61" s="47"/>
      <c r="O61" s="44"/>
    </row>
    <row r="62" spans="1:15" x14ac:dyDescent="0.2">
      <c r="L62" s="45"/>
      <c r="M62" s="45"/>
      <c r="N62" s="47"/>
      <c r="O62" s="44"/>
    </row>
    <row r="63" spans="1:15" x14ac:dyDescent="0.2">
      <c r="L63" s="45"/>
      <c r="M63" s="45"/>
      <c r="N63" s="47"/>
      <c r="O63" s="44"/>
    </row>
    <row r="64" spans="1:15" x14ac:dyDescent="0.2">
      <c r="L64" s="45"/>
      <c r="M64" s="45"/>
      <c r="N64" s="47"/>
      <c r="O64" s="44"/>
    </row>
    <row r="65" spans="12:15" x14ac:dyDescent="0.2">
      <c r="L65" s="45"/>
      <c r="M65" s="45"/>
      <c r="N65" s="47"/>
      <c r="O65" s="44"/>
    </row>
    <row r="66" spans="12:15" x14ac:dyDescent="0.2">
      <c r="L66" s="45"/>
      <c r="M66" s="45"/>
      <c r="N66" s="47"/>
      <c r="O66" s="44"/>
    </row>
    <row r="67" spans="12:15" x14ac:dyDescent="0.2">
      <c r="L67" s="45"/>
      <c r="M67" s="45"/>
      <c r="N67" s="47"/>
      <c r="O67" s="44"/>
    </row>
    <row r="68" spans="12:15" x14ac:dyDescent="0.2">
      <c r="L68" s="45"/>
      <c r="M68" s="45"/>
      <c r="N68" s="46"/>
      <c r="O68" s="44"/>
    </row>
    <row r="69" spans="12:15" x14ac:dyDescent="0.2">
      <c r="L69" s="45"/>
      <c r="M69" s="45"/>
      <c r="N69" s="45"/>
      <c r="O69" s="44"/>
    </row>
    <row r="70" spans="12:15" x14ac:dyDescent="0.2">
      <c r="L70" s="43"/>
      <c r="M70" s="43"/>
      <c r="N70" s="42"/>
      <c r="O70" s="41"/>
    </row>
  </sheetData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Page</vt:lpstr>
      <vt:lpstr>data1</vt:lpstr>
      <vt:lpstr>data2</vt:lpstr>
      <vt:lpstr>data2!Zone_d_impression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 production d'acier brut</dc:title>
  <dc:creator>Bernard BERTIER</dc:creator>
  <cp:lastModifiedBy>BJB</cp:lastModifiedBy>
  <dcterms:created xsi:type="dcterms:W3CDTF">2016-01-08T13:59:47Z</dcterms:created>
  <dcterms:modified xsi:type="dcterms:W3CDTF">2016-01-08T14:32:36Z</dcterms:modified>
</cp:coreProperties>
</file>