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320473a3d91f65/R Projects/performance copy/"/>
    </mc:Choice>
  </mc:AlternateContent>
  <xr:revisionPtr revIDLastSave="55" documentId="13_ncr:1_{125DDD44-B063-4A45-A363-82EF4DA75EC7}" xr6:coauthVersionLast="47" xr6:coauthVersionMax="47" xr10:uidLastSave="{B702814A-4B71-ED48-921B-27AE4923D6BB}"/>
  <bookViews>
    <workbookView xWindow="1500" yWindow="4280" windowWidth="28740" windowHeight="14500" tabRatio="797" firstSheet="2" activeTab="2" xr2:uid="{00000000-000D-0000-FFFF-FFFF00000000}"/>
  </bookViews>
  <sheets>
    <sheet name="manual" sheetId="21" r:id="rId1"/>
    <sheet name="credit_pds" sheetId="40" r:id="rId2"/>
    <sheet name="all_holdings" sheetId="16" r:id="rId3"/>
    <sheet name="naam_isin" sheetId="42" r:id="rId4"/>
    <sheet name="etf_update_dates_bronnen" sheetId="33" r:id="rId5"/>
    <sheet name="country_weights_calc" sheetId="14" r:id="rId6"/>
    <sheet name="country_weights" sheetId="15" r:id="rId7"/>
    <sheet name="etf_sector_weights_calc" sheetId="24" r:id="rId8"/>
    <sheet name="etf_sector_weights" sheetId="23" r:id="rId9"/>
    <sheet name="mxwo_sector_wts" sheetId="38" r:id="rId10"/>
  </sheets>
  <externalReferences>
    <externalReference r:id="rId11"/>
  </externalReferences>
  <definedNames>
    <definedName name="_xlnm._FilterDatabase" localSheetId="2" hidden="1">all_holdings!$A:$A</definedName>
    <definedName name="_xlnm._FilterDatabase" localSheetId="6" hidden="1">country_weights!$D$2:$D$22</definedName>
    <definedName name="_xlnm.Extract" localSheetId="2">all_holdings!#REF!</definedName>
    <definedName name="_xlnm.Extract" localSheetId="6">country_weights!#REF!</definedName>
    <definedName name="SpreadsheetBuilder_1" hidden="1">#REF!</definedName>
    <definedName name="SpreadsheetBuilder_10" hidden="1">[1]blbOctLCm!#REF!</definedName>
    <definedName name="SpreadsheetBuilder_2" hidden="1">#REF!</definedName>
    <definedName name="SpreadsheetBuilder_9" hidden="1">[1]blbOctLCm!#REF!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5" i="24" l="1"/>
  <c r="AK5" i="14"/>
  <c r="AW5" i="14"/>
  <c r="AX5" i="24"/>
  <c r="AO5" i="14"/>
  <c r="AJ5" i="24"/>
  <c r="AM5" i="14"/>
  <c r="AF5" i="24"/>
  <c r="AI5" i="14"/>
  <c r="AE5" i="14"/>
  <c r="AB5" i="24"/>
  <c r="AR5" i="24"/>
  <c r="AQ5" i="14"/>
  <c r="AL5" i="24"/>
  <c r="AD5" i="24"/>
  <c r="AG5" i="14"/>
  <c r="AZ5" i="24"/>
  <c r="Y3" i="24" l="1"/>
  <c r="AN5" i="24"/>
  <c r="BB5" i="24"/>
  <c r="AU5" i="14"/>
  <c r="AP5" i="24"/>
  <c r="AV5" i="24"/>
  <c r="AT5" i="24"/>
  <c r="AS5" i="14"/>
  <c r="G4" i="15" l="1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BU7" i="14"/>
  <c r="G3" i="15" s="1"/>
  <c r="BU6" i="14"/>
  <c r="G2" i="15" s="1"/>
  <c r="CA7" i="14"/>
  <c r="M3" i="15" s="1"/>
  <c r="CA8" i="14"/>
  <c r="M4" i="15" s="1"/>
  <c r="CA9" i="14"/>
  <c r="M5" i="15" s="1"/>
  <c r="CA10" i="14"/>
  <c r="M6" i="15" s="1"/>
  <c r="CA11" i="14"/>
  <c r="M7" i="15" s="1"/>
  <c r="CA12" i="14"/>
  <c r="M8" i="15" s="1"/>
  <c r="CA13" i="14"/>
  <c r="M9" i="15" s="1"/>
  <c r="CA14" i="14"/>
  <c r="M10" i="15" s="1"/>
  <c r="CA15" i="14"/>
  <c r="M11" i="15" s="1"/>
  <c r="CA16" i="14"/>
  <c r="M12" i="15" s="1"/>
  <c r="CA17" i="14"/>
  <c r="M13" i="15" s="1"/>
  <c r="CA18" i="14"/>
  <c r="M14" i="15" s="1"/>
  <c r="CA19" i="14"/>
  <c r="M15" i="15" s="1"/>
  <c r="CA20" i="14"/>
  <c r="M16" i="15" s="1"/>
  <c r="CA21" i="14"/>
  <c r="M17" i="15" s="1"/>
  <c r="CA22" i="14"/>
  <c r="M18" i="15" s="1"/>
  <c r="CA23" i="14"/>
  <c r="M19" i="15" s="1"/>
  <c r="CA24" i="14"/>
  <c r="M20" i="15" s="1"/>
  <c r="CA25" i="14"/>
  <c r="M21" i="15" s="1"/>
  <c r="CA26" i="14"/>
  <c r="M22" i="15" s="1"/>
  <c r="CA27" i="14"/>
  <c r="M23" i="15" s="1"/>
  <c r="CA28" i="14"/>
  <c r="M24" i="15" s="1"/>
  <c r="CA6" i="14"/>
  <c r="M2" i="15" s="1"/>
  <c r="BC22" i="14"/>
  <c r="BC18" i="14"/>
  <c r="BC15" i="14"/>
  <c r="BC16" i="14"/>
  <c r="BC7" i="14"/>
  <c r="BC6" i="14"/>
  <c r="BC14" i="14"/>
  <c r="BC23" i="14"/>
  <c r="BC20" i="14"/>
  <c r="BC21" i="14"/>
  <c r="BC11" i="14"/>
  <c r="BC8" i="14"/>
  <c r="BC10" i="14"/>
  <c r="BC17" i="14"/>
  <c r="BC25" i="14"/>
  <c r="BC24" i="14"/>
  <c r="BC19" i="14"/>
  <c r="BC13" i="14"/>
  <c r="BC12" i="14"/>
  <c r="BC26" i="14"/>
  <c r="BT20" i="24"/>
  <c r="BU20" i="24"/>
  <c r="BR7" i="24"/>
  <c r="J3" i="23" s="1"/>
  <c r="BR8" i="24"/>
  <c r="J4" i="23" s="1"/>
  <c r="BR9" i="24"/>
  <c r="J5" i="23" s="1"/>
  <c r="BR10" i="24"/>
  <c r="J6" i="23" s="1"/>
  <c r="BR11" i="24"/>
  <c r="J7" i="23" s="1"/>
  <c r="BR12" i="24"/>
  <c r="J8" i="23" s="1"/>
  <c r="BR13" i="24"/>
  <c r="J9" i="23" s="1"/>
  <c r="BR14" i="24"/>
  <c r="J10" i="23" s="1"/>
  <c r="BR15" i="24"/>
  <c r="J11" i="23" s="1"/>
  <c r="BR16" i="24"/>
  <c r="J12" i="23" s="1"/>
  <c r="BR6" i="24"/>
  <c r="J2" i="23" s="1"/>
  <c r="BK6" i="14" l="1"/>
  <c r="BL6" i="14"/>
  <c r="BM6" i="14"/>
  <c r="BF7" i="14"/>
  <c r="BG6" i="14"/>
  <c r="BH6" i="14"/>
  <c r="BI6" i="14"/>
  <c r="BD6" i="14"/>
  <c r="BE6" i="14" s="1"/>
  <c r="BJ6" i="14"/>
  <c r="BF28" i="14"/>
  <c r="BF27" i="14"/>
  <c r="BF26" i="14"/>
  <c r="BF25" i="14"/>
  <c r="BF24" i="14"/>
  <c r="BF18" i="14"/>
  <c r="BF16" i="14"/>
  <c r="BF15" i="14"/>
  <c r="BF14" i="14"/>
  <c r="BF13" i="14"/>
  <c r="BF17" i="14"/>
  <c r="BF12" i="14"/>
  <c r="BF23" i="14"/>
  <c r="BF11" i="14"/>
  <c r="BF22" i="14"/>
  <c r="BF10" i="14"/>
  <c r="BF21" i="14"/>
  <c r="BF9" i="14"/>
  <c r="BF20" i="14"/>
  <c r="BF8" i="14"/>
  <c r="BF19" i="14"/>
  <c r="BF6" i="14"/>
  <c r="BM26" i="14"/>
  <c r="BM17" i="14"/>
  <c r="BM14" i="14"/>
  <c r="BM18" i="14"/>
  <c r="BM28" i="14"/>
  <c r="BM16" i="14"/>
  <c r="BM27" i="14"/>
  <c r="BM15" i="14"/>
  <c r="BM25" i="14"/>
  <c r="BM24" i="14"/>
  <c r="BM12" i="14"/>
  <c r="BM23" i="14"/>
  <c r="BM11" i="14"/>
  <c r="BM22" i="14"/>
  <c r="BM10" i="14"/>
  <c r="BM21" i="14"/>
  <c r="BM9" i="14"/>
  <c r="BM20" i="14"/>
  <c r="BM8" i="14"/>
  <c r="BM13" i="14"/>
  <c r="BM19" i="14"/>
  <c r="BM7" i="14"/>
  <c r="BL18" i="14"/>
  <c r="BL17" i="14"/>
  <c r="BL28" i="14"/>
  <c r="BL15" i="14"/>
  <c r="BL24" i="14"/>
  <c r="BL12" i="14"/>
  <c r="BL16" i="14"/>
  <c r="BL27" i="14"/>
  <c r="BL26" i="14"/>
  <c r="BL25" i="14"/>
  <c r="BL23" i="14"/>
  <c r="BL11" i="14"/>
  <c r="BL14" i="14"/>
  <c r="BL13" i="14"/>
  <c r="BL22" i="14"/>
  <c r="BL10" i="14"/>
  <c r="BL21" i="14"/>
  <c r="BL9" i="14"/>
  <c r="BL20" i="14"/>
  <c r="BL8" i="14"/>
  <c r="BL19" i="14"/>
  <c r="BL7" i="14"/>
  <c r="BK19" i="14"/>
  <c r="BK7" i="14"/>
  <c r="BK15" i="14"/>
  <c r="BK18" i="14"/>
  <c r="BK26" i="14"/>
  <c r="BK14" i="14"/>
  <c r="BK28" i="14"/>
  <c r="BK27" i="14"/>
  <c r="BK25" i="14"/>
  <c r="BK13" i="14"/>
  <c r="BK24" i="14"/>
  <c r="BK12" i="14"/>
  <c r="BK23" i="14"/>
  <c r="BK11" i="14"/>
  <c r="BK17" i="14"/>
  <c r="BK16" i="14"/>
  <c r="BK22" i="14"/>
  <c r="BK10" i="14"/>
  <c r="BK21" i="14"/>
  <c r="BK9" i="14"/>
  <c r="BK20" i="14"/>
  <c r="BK8" i="14"/>
  <c r="BJ28" i="14"/>
  <c r="BJ27" i="14"/>
  <c r="BJ26" i="14"/>
  <c r="BJ24" i="14"/>
  <c r="BJ19" i="14"/>
  <c r="BJ17" i="14"/>
  <c r="BJ16" i="14"/>
  <c r="BJ15" i="14"/>
  <c r="BJ12" i="14"/>
  <c r="BJ7" i="14"/>
  <c r="BJ18" i="14"/>
  <c r="BJ14" i="14"/>
  <c r="BJ25" i="14"/>
  <c r="BJ13" i="14"/>
  <c r="BJ23" i="14"/>
  <c r="BJ11" i="14"/>
  <c r="BJ22" i="14"/>
  <c r="BJ10" i="14"/>
  <c r="BJ21" i="14"/>
  <c r="BJ9" i="14"/>
  <c r="BJ20" i="14"/>
  <c r="BJ8" i="14"/>
  <c r="BI25" i="14"/>
  <c r="BI28" i="14"/>
  <c r="BI26" i="14"/>
  <c r="BI24" i="14"/>
  <c r="BI18" i="14"/>
  <c r="BI17" i="14"/>
  <c r="BI27" i="14"/>
  <c r="BI16" i="14"/>
  <c r="BI15" i="14"/>
  <c r="BI14" i="14"/>
  <c r="BI13" i="14"/>
  <c r="BI12" i="14"/>
  <c r="BI23" i="14"/>
  <c r="BI11" i="14"/>
  <c r="BI22" i="14"/>
  <c r="BI10" i="14"/>
  <c r="BI21" i="14"/>
  <c r="BI9" i="14"/>
  <c r="BI20" i="14"/>
  <c r="BI8" i="14"/>
  <c r="BI19" i="14"/>
  <c r="BI7" i="14"/>
  <c r="BH28" i="14"/>
  <c r="BH17" i="14"/>
  <c r="BH16" i="14"/>
  <c r="BH15" i="14"/>
  <c r="BH14" i="14"/>
  <c r="BH13" i="14"/>
  <c r="BH18" i="14"/>
  <c r="BH24" i="14"/>
  <c r="BH12" i="14"/>
  <c r="BH27" i="14"/>
  <c r="BH26" i="14"/>
  <c r="BH25" i="14"/>
  <c r="BH23" i="14"/>
  <c r="BH11" i="14"/>
  <c r="BH22" i="14"/>
  <c r="BH10" i="14"/>
  <c r="BH21" i="14"/>
  <c r="BH9" i="14"/>
  <c r="BH20" i="14"/>
  <c r="BH8" i="14"/>
  <c r="BH19" i="14"/>
  <c r="BH7" i="14"/>
  <c r="BG28" i="14"/>
  <c r="BG13" i="14"/>
  <c r="BG12" i="14"/>
  <c r="BG25" i="14"/>
  <c r="BG24" i="14"/>
  <c r="BG18" i="14"/>
  <c r="BG17" i="14"/>
  <c r="BG16" i="14"/>
  <c r="BG27" i="14"/>
  <c r="BG15" i="14"/>
  <c r="BG26" i="14"/>
  <c r="BG14" i="14"/>
  <c r="BG23" i="14"/>
  <c r="BG11" i="14"/>
  <c r="BG22" i="14"/>
  <c r="BG10" i="14"/>
  <c r="BG21" i="14"/>
  <c r="BG9" i="14"/>
  <c r="BG20" i="14"/>
  <c r="BG8" i="14"/>
  <c r="BG19" i="14"/>
  <c r="BG7" i="14"/>
  <c r="BD18" i="14"/>
  <c r="BD24" i="14"/>
  <c r="BD12" i="14"/>
  <c r="BD23" i="14"/>
  <c r="BD11" i="14"/>
  <c r="BD17" i="14"/>
  <c r="BD16" i="14"/>
  <c r="BD14" i="14"/>
  <c r="BD13" i="14"/>
  <c r="BD22" i="14"/>
  <c r="BD10" i="14"/>
  <c r="BD21" i="14"/>
  <c r="BD9" i="14"/>
  <c r="BD20" i="14"/>
  <c r="BD8" i="14"/>
  <c r="BD28" i="14"/>
  <c r="BD27" i="14"/>
  <c r="BD15" i="14"/>
  <c r="BD26" i="14"/>
  <c r="BD25" i="14"/>
  <c r="BD19" i="14"/>
  <c r="BD7" i="14"/>
  <c r="BF6" i="24"/>
  <c r="B2" i="23" s="1"/>
  <c r="BQ16" i="24"/>
  <c r="P12" i="23" s="1"/>
  <c r="BQ15" i="24"/>
  <c r="P11" i="23" s="1"/>
  <c r="BQ12" i="24"/>
  <c r="P8" i="23" s="1"/>
  <c r="BQ9" i="24"/>
  <c r="P5" i="23" s="1"/>
  <c r="BQ14" i="24"/>
  <c r="P10" i="23" s="1"/>
  <c r="BQ13" i="24"/>
  <c r="P9" i="23" s="1"/>
  <c r="BQ11" i="24"/>
  <c r="P7" i="23" s="1"/>
  <c r="BQ8" i="24"/>
  <c r="P4" i="23" s="1"/>
  <c r="BQ10" i="24"/>
  <c r="P6" i="23" s="1"/>
  <c r="BQ7" i="24"/>
  <c r="P3" i="23" s="1"/>
  <c r="BQ6" i="24"/>
  <c r="P2" i="23" s="1"/>
  <c r="G21" i="24"/>
  <c r="BH11" i="24" s="1"/>
  <c r="D7" i="23" s="1"/>
  <c r="BV20" i="24"/>
  <c r="N17" i="24"/>
  <c r="N19" i="24" s="1"/>
  <c r="K17" i="24"/>
  <c r="K18" i="24" s="1"/>
  <c r="X4" i="24"/>
  <c r="W4" i="24"/>
  <c r="S4" i="24"/>
  <c r="Q4" i="24"/>
  <c r="N4" i="24"/>
  <c r="K4" i="24"/>
  <c r="I4" i="24"/>
  <c r="D4" i="24"/>
  <c r="C4" i="24"/>
  <c r="X3" i="24"/>
  <c r="Q3" i="24"/>
  <c r="N3" i="24"/>
  <c r="I3" i="24"/>
  <c r="D3" i="24"/>
  <c r="C3" i="24"/>
  <c r="D24" i="15"/>
  <c r="C24" i="15"/>
  <c r="B24" i="15"/>
  <c r="A24" i="15"/>
  <c r="D23" i="15"/>
  <c r="W23" i="15" s="1"/>
  <c r="C23" i="15"/>
  <c r="B23" i="15"/>
  <c r="A23" i="15"/>
  <c r="D22" i="15"/>
  <c r="W22" i="15" s="1"/>
  <c r="C22" i="15"/>
  <c r="B22" i="15"/>
  <c r="A22" i="15"/>
  <c r="D21" i="15"/>
  <c r="W21" i="15" s="1"/>
  <c r="C21" i="15"/>
  <c r="B21" i="15"/>
  <c r="A21" i="15"/>
  <c r="D20" i="15"/>
  <c r="W20" i="15" s="1"/>
  <c r="C20" i="15"/>
  <c r="B20" i="15"/>
  <c r="A20" i="15"/>
  <c r="D19" i="15"/>
  <c r="C19" i="15"/>
  <c r="B19" i="15"/>
  <c r="A19" i="15"/>
  <c r="D18" i="15"/>
  <c r="C18" i="15"/>
  <c r="B18" i="15"/>
  <c r="A18" i="15"/>
  <c r="D17" i="15"/>
  <c r="U17" i="15" s="1"/>
  <c r="C17" i="15"/>
  <c r="B17" i="15"/>
  <c r="A17" i="15"/>
  <c r="D16" i="15"/>
  <c r="C16" i="15"/>
  <c r="B16" i="15"/>
  <c r="A16" i="15"/>
  <c r="D15" i="15"/>
  <c r="W15" i="15" s="1"/>
  <c r="C15" i="15"/>
  <c r="B15" i="15"/>
  <c r="A15" i="15"/>
  <c r="D14" i="15"/>
  <c r="C14" i="15"/>
  <c r="B14" i="15"/>
  <c r="A14" i="15"/>
  <c r="D13" i="15"/>
  <c r="C13" i="15"/>
  <c r="B13" i="15"/>
  <c r="A13" i="15"/>
  <c r="D12" i="15"/>
  <c r="C12" i="15"/>
  <c r="B12" i="15"/>
  <c r="A12" i="15"/>
  <c r="D11" i="15"/>
  <c r="C11" i="15"/>
  <c r="B11" i="15"/>
  <c r="A11" i="15"/>
  <c r="D10" i="15"/>
  <c r="C10" i="15"/>
  <c r="B10" i="15"/>
  <c r="A10" i="15"/>
  <c r="D9" i="15"/>
  <c r="C9" i="15"/>
  <c r="B9" i="15"/>
  <c r="A9" i="15"/>
  <c r="D8" i="15"/>
  <c r="C8" i="15"/>
  <c r="B8" i="15"/>
  <c r="A8" i="15"/>
  <c r="D7" i="15"/>
  <c r="C7" i="15"/>
  <c r="B7" i="15"/>
  <c r="A7" i="15"/>
  <c r="D6" i="15"/>
  <c r="W6" i="15" s="1"/>
  <c r="C6" i="15"/>
  <c r="B6" i="15"/>
  <c r="A6" i="15"/>
  <c r="D5" i="15"/>
  <c r="C5" i="15"/>
  <c r="B5" i="15"/>
  <c r="A5" i="15"/>
  <c r="D4" i="15"/>
  <c r="W4" i="15" s="1"/>
  <c r="C4" i="15"/>
  <c r="B4" i="15"/>
  <c r="A4" i="15"/>
  <c r="D3" i="15"/>
  <c r="V3" i="15" s="1"/>
  <c r="C3" i="15"/>
  <c r="B3" i="15"/>
  <c r="A3" i="15"/>
  <c r="D2" i="15"/>
  <c r="C2" i="15"/>
  <c r="B2" i="15"/>
  <c r="A2" i="15"/>
  <c r="M1" i="15"/>
  <c r="J1" i="15"/>
  <c r="I1" i="15"/>
  <c r="H1" i="15"/>
  <c r="E1" i="15"/>
  <c r="B1" i="15"/>
  <c r="A1" i="15"/>
  <c r="AC29" i="14"/>
  <c r="AB29" i="14"/>
  <c r="CP28" i="14"/>
  <c r="CO28" i="14"/>
  <c r="CN28" i="14"/>
  <c r="CM28" i="14"/>
  <c r="CL28" i="14"/>
  <c r="CK28" i="14"/>
  <c r="CH28" i="14"/>
  <c r="CP27" i="14"/>
  <c r="CO27" i="14"/>
  <c r="CN27" i="14"/>
  <c r="CM27" i="14"/>
  <c r="CL27" i="14"/>
  <c r="CK27" i="14"/>
  <c r="CH27" i="14"/>
  <c r="CI27" i="14" s="1"/>
  <c r="CP26" i="14"/>
  <c r="CO26" i="14"/>
  <c r="CN26" i="14"/>
  <c r="CM26" i="14"/>
  <c r="CL26" i="14"/>
  <c r="CK26" i="14"/>
  <c r="CH26" i="14"/>
  <c r="CI26" i="14" s="1"/>
  <c r="CP25" i="14"/>
  <c r="CO25" i="14"/>
  <c r="CN25" i="14"/>
  <c r="CM25" i="14"/>
  <c r="CL25" i="14"/>
  <c r="CK25" i="14"/>
  <c r="CH25" i="14"/>
  <c r="CI25" i="14" s="1"/>
  <c r="CP24" i="14"/>
  <c r="CO24" i="14"/>
  <c r="CN24" i="14"/>
  <c r="CM24" i="14"/>
  <c r="CL24" i="14"/>
  <c r="CK24" i="14"/>
  <c r="CH24" i="14"/>
  <c r="CI24" i="14" s="1"/>
  <c r="CP23" i="14"/>
  <c r="CO23" i="14"/>
  <c r="CN23" i="14"/>
  <c r="CM23" i="14"/>
  <c r="CL23" i="14"/>
  <c r="CK23" i="14"/>
  <c r="CH23" i="14"/>
  <c r="CP22" i="14"/>
  <c r="CO22" i="14"/>
  <c r="CN22" i="14"/>
  <c r="CM22" i="14"/>
  <c r="CL22" i="14"/>
  <c r="CK22" i="14"/>
  <c r="CH22" i="14"/>
  <c r="CP21" i="14"/>
  <c r="CO21" i="14"/>
  <c r="CN21" i="14"/>
  <c r="CM21" i="14"/>
  <c r="CL21" i="14"/>
  <c r="CK21" i="14"/>
  <c r="CH21" i="14"/>
  <c r="CP20" i="14"/>
  <c r="CO20" i="14"/>
  <c r="CN20" i="14"/>
  <c r="CM20" i="14"/>
  <c r="CL20" i="14"/>
  <c r="CK20" i="14"/>
  <c r="CH20" i="14"/>
  <c r="CP19" i="14"/>
  <c r="CO19" i="14"/>
  <c r="CN19" i="14"/>
  <c r="CM19" i="14"/>
  <c r="CL19" i="14"/>
  <c r="CK19" i="14"/>
  <c r="CH19" i="14"/>
  <c r="CI19" i="14" s="1"/>
  <c r="CP18" i="14"/>
  <c r="CO18" i="14"/>
  <c r="CN18" i="14"/>
  <c r="CM18" i="14"/>
  <c r="CL18" i="14"/>
  <c r="CK18" i="14"/>
  <c r="CH18" i="14"/>
  <c r="CI18" i="14" s="1"/>
  <c r="CP17" i="14"/>
  <c r="CO17" i="14"/>
  <c r="CN17" i="14"/>
  <c r="CM17" i="14"/>
  <c r="CL17" i="14"/>
  <c r="CK17" i="14"/>
  <c r="CH17" i="14"/>
  <c r="CI17" i="14" s="1"/>
  <c r="CP16" i="14"/>
  <c r="CO16" i="14"/>
  <c r="CN16" i="14"/>
  <c r="CM16" i="14"/>
  <c r="CL16" i="14"/>
  <c r="CK16" i="14"/>
  <c r="CH16" i="14"/>
  <c r="CI16" i="14" s="1"/>
  <c r="CP15" i="14"/>
  <c r="CO15" i="14"/>
  <c r="CN15" i="14"/>
  <c r="CM15" i="14"/>
  <c r="CL15" i="14"/>
  <c r="CK15" i="14"/>
  <c r="CH15" i="14"/>
  <c r="CP14" i="14"/>
  <c r="CO14" i="14"/>
  <c r="CN14" i="14"/>
  <c r="CM14" i="14"/>
  <c r="CL14" i="14"/>
  <c r="CK14" i="14"/>
  <c r="CH14" i="14"/>
  <c r="CP13" i="14"/>
  <c r="CO13" i="14"/>
  <c r="CN13" i="14"/>
  <c r="CM13" i="14"/>
  <c r="CL13" i="14"/>
  <c r="CK13" i="14"/>
  <c r="CH13" i="14"/>
  <c r="CP12" i="14"/>
  <c r="CO12" i="14"/>
  <c r="CN12" i="14"/>
  <c r="CM12" i="14"/>
  <c r="CL12" i="14"/>
  <c r="CK12" i="14"/>
  <c r="CH12" i="14"/>
  <c r="CP11" i="14"/>
  <c r="CO11" i="14"/>
  <c r="CN11" i="14"/>
  <c r="CM11" i="14"/>
  <c r="CL11" i="14"/>
  <c r="CK11" i="14"/>
  <c r="CH11" i="14"/>
  <c r="CI11" i="14" s="1"/>
  <c r="CP10" i="14"/>
  <c r="CO10" i="14"/>
  <c r="CN10" i="14"/>
  <c r="CM10" i="14"/>
  <c r="CL10" i="14"/>
  <c r="CK10" i="14"/>
  <c r="CH10" i="14"/>
  <c r="CI10" i="14" s="1"/>
  <c r="CP9" i="14"/>
  <c r="CO9" i="14"/>
  <c r="CN9" i="14"/>
  <c r="CM9" i="14"/>
  <c r="CL9" i="14"/>
  <c r="CK9" i="14"/>
  <c r="CH9" i="14"/>
  <c r="CI9" i="14" s="1"/>
  <c r="CP8" i="14"/>
  <c r="CO8" i="14"/>
  <c r="CN8" i="14"/>
  <c r="CM8" i="14"/>
  <c r="CL8" i="14"/>
  <c r="CK8" i="14"/>
  <c r="CH8" i="14"/>
  <c r="CI8" i="14" s="1"/>
  <c r="CP7" i="14"/>
  <c r="CO7" i="14"/>
  <c r="CN7" i="14"/>
  <c r="CM7" i="14"/>
  <c r="CL7" i="14"/>
  <c r="CK7" i="14"/>
  <c r="CJ7" i="14"/>
  <c r="CH7" i="14"/>
  <c r="CP6" i="14"/>
  <c r="CO6" i="14"/>
  <c r="CN6" i="14"/>
  <c r="CM6" i="14"/>
  <c r="CL6" i="14"/>
  <c r="CK6" i="14"/>
  <c r="CJ6" i="14"/>
  <c r="CH6" i="14"/>
  <c r="AB4" i="14"/>
  <c r="V4" i="14"/>
  <c r="S4" i="14"/>
  <c r="N4" i="14"/>
  <c r="K4" i="14"/>
  <c r="H4" i="14"/>
  <c r="E4" i="14"/>
  <c r="C4" i="14"/>
  <c r="AC3" i="14"/>
  <c r="AB3" i="14"/>
  <c r="V3" i="14"/>
  <c r="S3" i="14"/>
  <c r="N3" i="14"/>
  <c r="K3" i="14"/>
  <c r="H3" i="14"/>
  <c r="E3" i="14"/>
  <c r="C3" i="14"/>
  <c r="BH12" i="24" l="1"/>
  <c r="D8" i="23" s="1"/>
  <c r="BU29" i="14"/>
  <c r="BW17" i="14"/>
  <c r="J13" i="15" s="1"/>
  <c r="BX7" i="14"/>
  <c r="K3" i="15" s="1"/>
  <c r="BY18" i="14"/>
  <c r="L14" i="15" s="1"/>
  <c r="BZ28" i="14"/>
  <c r="I24" i="15" s="1"/>
  <c r="BV20" i="14"/>
  <c r="H16" i="15" s="1"/>
  <c r="BZ18" i="14"/>
  <c r="I14" i="15" s="1"/>
  <c r="BZ27" i="14"/>
  <c r="I23" i="15" s="1"/>
  <c r="BZ17" i="14"/>
  <c r="I13" i="15" s="1"/>
  <c r="BW13" i="14"/>
  <c r="J9" i="15" s="1"/>
  <c r="BX15" i="14"/>
  <c r="K11" i="15" s="1"/>
  <c r="BY13" i="14"/>
  <c r="L9" i="15" s="1"/>
  <c r="BZ22" i="14"/>
  <c r="I18" i="15" s="1"/>
  <c r="BV12" i="14"/>
  <c r="H8" i="15" s="1"/>
  <c r="BV8" i="14"/>
  <c r="H4" i="15" s="1"/>
  <c r="BW28" i="14"/>
  <c r="J24" i="15" s="1"/>
  <c r="BW24" i="14"/>
  <c r="J20" i="15" s="1"/>
  <c r="BX19" i="14"/>
  <c r="K15" i="15" s="1"/>
  <c r="BX24" i="14"/>
  <c r="K20" i="15" s="1"/>
  <c r="BY27" i="14"/>
  <c r="L23" i="15" s="1"/>
  <c r="BY10" i="14"/>
  <c r="L6" i="15" s="1"/>
  <c r="BZ12" i="14"/>
  <c r="I8" i="15" s="1"/>
  <c r="BV17" i="14"/>
  <c r="H13" i="15" s="1"/>
  <c r="BV21" i="14"/>
  <c r="H17" i="15" s="1"/>
  <c r="BW7" i="14"/>
  <c r="J3" i="15" s="1"/>
  <c r="BW11" i="14"/>
  <c r="J7" i="15" s="1"/>
  <c r="BX16" i="14"/>
  <c r="K12" i="15" s="1"/>
  <c r="BX13" i="14"/>
  <c r="K9" i="15" s="1"/>
  <c r="BY11" i="14"/>
  <c r="L7" i="15" s="1"/>
  <c r="BY8" i="14"/>
  <c r="L4" i="15" s="1"/>
  <c r="BZ9" i="14"/>
  <c r="I5" i="15" s="1"/>
  <c r="BV28" i="14"/>
  <c r="H24" i="15" s="1"/>
  <c r="BV15" i="14"/>
  <c r="H11" i="15" s="1"/>
  <c r="BW19" i="14"/>
  <c r="J15" i="15" s="1"/>
  <c r="BW26" i="14"/>
  <c r="J22" i="15" s="1"/>
  <c r="BX23" i="14"/>
  <c r="K19" i="15" s="1"/>
  <c r="BX10" i="14"/>
  <c r="K6" i="15" s="1"/>
  <c r="BY14" i="14"/>
  <c r="L10" i="15" s="1"/>
  <c r="BY6" i="14"/>
  <c r="L2" i="15" s="1"/>
  <c r="BZ13" i="14"/>
  <c r="I9" i="15" s="1"/>
  <c r="BV7" i="14"/>
  <c r="H3" i="15" s="1"/>
  <c r="BV24" i="14"/>
  <c r="H20" i="15" s="1"/>
  <c r="BW16" i="14"/>
  <c r="J12" i="15" s="1"/>
  <c r="BW20" i="14"/>
  <c r="J16" i="15" s="1"/>
  <c r="BX18" i="14"/>
  <c r="K14" i="15" s="1"/>
  <c r="BX6" i="14"/>
  <c r="K2" i="15" s="1"/>
  <c r="BY26" i="14"/>
  <c r="L22" i="15" s="1"/>
  <c r="BZ11" i="14"/>
  <c r="I7" i="15" s="1"/>
  <c r="BV19" i="14"/>
  <c r="H15" i="15" s="1"/>
  <c r="BV13" i="14"/>
  <c r="H9" i="15" s="1"/>
  <c r="BW23" i="14"/>
  <c r="J19" i="15" s="1"/>
  <c r="BW21" i="14"/>
  <c r="J17" i="15" s="1"/>
  <c r="BX27" i="14"/>
  <c r="K23" i="15" s="1"/>
  <c r="BX14" i="14"/>
  <c r="K10" i="15" s="1"/>
  <c r="BY24" i="14"/>
  <c r="L20" i="15" s="1"/>
  <c r="BZ14" i="14"/>
  <c r="I10" i="15" s="1"/>
  <c r="BV16" i="14"/>
  <c r="H12" i="15" s="1"/>
  <c r="BV14" i="14"/>
  <c r="H10" i="15" s="1"/>
  <c r="BW18" i="14"/>
  <c r="J14" i="15" s="1"/>
  <c r="BW15" i="14"/>
  <c r="J11" i="15" s="1"/>
  <c r="BX9" i="14"/>
  <c r="K5" i="15" s="1"/>
  <c r="BY17" i="14"/>
  <c r="L13" i="15" s="1"/>
  <c r="BY22" i="14"/>
  <c r="L18" i="15" s="1"/>
  <c r="BZ7" i="14"/>
  <c r="I3" i="15" s="1"/>
  <c r="BZ8" i="14"/>
  <c r="I4" i="15" s="1"/>
  <c r="BV23" i="14"/>
  <c r="H19" i="15" s="1"/>
  <c r="BV9" i="14"/>
  <c r="H5" i="15" s="1"/>
  <c r="BW27" i="14"/>
  <c r="J23" i="15" s="1"/>
  <c r="BW6" i="14"/>
  <c r="J2" i="15" s="1"/>
  <c r="BX11" i="14"/>
  <c r="K7" i="15" s="1"/>
  <c r="BY28" i="14"/>
  <c r="L24" i="15" s="1"/>
  <c r="BY9" i="14"/>
  <c r="L5" i="15" s="1"/>
  <c r="BZ19" i="14"/>
  <c r="I15" i="15" s="1"/>
  <c r="BZ6" i="14"/>
  <c r="I2" i="15" s="1"/>
  <c r="BV18" i="14"/>
  <c r="H14" i="15" s="1"/>
  <c r="BV11" i="14"/>
  <c r="H7" i="15" s="1"/>
  <c r="BW14" i="14"/>
  <c r="J10" i="15" s="1"/>
  <c r="BX25" i="14"/>
  <c r="K21" i="15" s="1"/>
  <c r="BX22" i="14"/>
  <c r="K18" i="15" s="1"/>
  <c r="BX26" i="14"/>
  <c r="K22" i="15" s="1"/>
  <c r="BY7" i="14"/>
  <c r="L3" i="15" s="1"/>
  <c r="BY20" i="14"/>
  <c r="L16" i="15" s="1"/>
  <c r="BZ16" i="14"/>
  <c r="I12" i="15" s="1"/>
  <c r="BZ26" i="14"/>
  <c r="I22" i="15" s="1"/>
  <c r="BV27" i="14"/>
  <c r="H23" i="15" s="1"/>
  <c r="BV6" i="14"/>
  <c r="H2" i="15" s="1"/>
  <c r="BW10" i="14"/>
  <c r="J6" i="15" s="1"/>
  <c r="BX12" i="14"/>
  <c r="K8" i="15" s="1"/>
  <c r="BX20" i="14"/>
  <c r="K16" i="15" s="1"/>
  <c r="BY19" i="14"/>
  <c r="L15" i="15" s="1"/>
  <c r="BY21" i="14"/>
  <c r="L17" i="15" s="1"/>
  <c r="BZ23" i="14"/>
  <c r="I19" i="15" s="1"/>
  <c r="BZ10" i="14"/>
  <c r="I6" i="15" s="1"/>
  <c r="BV22" i="14"/>
  <c r="H18" i="15" s="1"/>
  <c r="BV25" i="14"/>
  <c r="H21" i="15" s="1"/>
  <c r="BV26" i="14"/>
  <c r="H22" i="15" s="1"/>
  <c r="BW22" i="14"/>
  <c r="J18" i="15" s="1"/>
  <c r="BW25" i="14"/>
  <c r="J21" i="15" s="1"/>
  <c r="BW8" i="14"/>
  <c r="J4" i="15" s="1"/>
  <c r="BX17" i="14"/>
  <c r="K13" i="15" s="1"/>
  <c r="BX21" i="14"/>
  <c r="K17" i="15" s="1"/>
  <c r="BY16" i="14"/>
  <c r="L12" i="15" s="1"/>
  <c r="BY15" i="14"/>
  <c r="L11" i="15" s="1"/>
  <c r="BZ21" i="14"/>
  <c r="I17" i="15" s="1"/>
  <c r="BZ24" i="14"/>
  <c r="I20" i="15" s="1"/>
  <c r="BY25" i="14"/>
  <c r="L21" i="15" s="1"/>
  <c r="BV10" i="14"/>
  <c r="H6" i="15" s="1"/>
  <c r="BW12" i="14"/>
  <c r="J8" i="15" s="1"/>
  <c r="BW9" i="14"/>
  <c r="J5" i="15" s="1"/>
  <c r="BX28" i="14"/>
  <c r="K24" i="15" s="1"/>
  <c r="BX8" i="14"/>
  <c r="K4" i="15" s="1"/>
  <c r="BY23" i="14"/>
  <c r="L19" i="15" s="1"/>
  <c r="BY12" i="14"/>
  <c r="L8" i="15" s="1"/>
  <c r="BZ15" i="14"/>
  <c r="I11" i="15" s="1"/>
  <c r="BZ20" i="14"/>
  <c r="I16" i="15" s="1"/>
  <c r="BZ25" i="14"/>
  <c r="I21" i="15" s="1"/>
  <c r="BS19" i="14"/>
  <c r="E15" i="15" s="1"/>
  <c r="S15" i="15" s="1"/>
  <c r="BS16" i="14"/>
  <c r="E12" i="15" s="1"/>
  <c r="S12" i="15" s="1"/>
  <c r="BS7" i="14"/>
  <c r="E3" i="15" s="1"/>
  <c r="S3" i="15" s="1"/>
  <c r="BS24" i="14"/>
  <c r="E20" i="15" s="1"/>
  <c r="S20" i="15" s="1"/>
  <c r="BS23" i="14"/>
  <c r="E19" i="15" s="1"/>
  <c r="S19" i="15" s="1"/>
  <c r="BS12" i="14"/>
  <c r="E8" i="15" s="1"/>
  <c r="S8" i="15" s="1"/>
  <c r="BS11" i="14"/>
  <c r="E7" i="15" s="1"/>
  <c r="S7" i="15" s="1"/>
  <c r="BS14" i="14"/>
  <c r="E10" i="15" s="1"/>
  <c r="S10" i="15" s="1"/>
  <c r="BS26" i="14"/>
  <c r="E22" i="15" s="1"/>
  <c r="S22" i="15" s="1"/>
  <c r="BS10" i="14"/>
  <c r="E6" i="15" s="1"/>
  <c r="S6" i="15" s="1"/>
  <c r="BS21" i="14"/>
  <c r="E17" i="15" s="1"/>
  <c r="S17" i="15" s="1"/>
  <c r="BS20" i="14"/>
  <c r="E16" i="15" s="1"/>
  <c r="S16" i="15" s="1"/>
  <c r="BS15" i="14"/>
  <c r="E11" i="15" s="1"/>
  <c r="S11" i="15" s="1"/>
  <c r="BS8" i="14"/>
  <c r="E4" i="15" s="1"/>
  <c r="S4" i="15" s="1"/>
  <c r="BS18" i="14"/>
  <c r="E14" i="15" s="1"/>
  <c r="S14" i="15" s="1"/>
  <c r="BS22" i="14"/>
  <c r="E18" i="15" s="1"/>
  <c r="S18" i="15" s="1"/>
  <c r="BS25" i="14"/>
  <c r="E21" i="15" s="1"/>
  <c r="S21" i="15" s="1"/>
  <c r="BS27" i="14"/>
  <c r="E23" i="15" s="1"/>
  <c r="S23" i="15" s="1"/>
  <c r="BS17" i="14"/>
  <c r="E13" i="15" s="1"/>
  <c r="S13" i="15" s="1"/>
  <c r="BS9" i="14"/>
  <c r="E5" i="15" s="1"/>
  <c r="S5" i="15" s="1"/>
  <c r="BS28" i="14"/>
  <c r="E24" i="15" s="1"/>
  <c r="S24" i="15" s="1"/>
  <c r="BS13" i="14"/>
  <c r="E9" i="15" s="1"/>
  <c r="S9" i="15" s="1"/>
  <c r="BS6" i="14"/>
  <c r="E2" i="15" s="1"/>
  <c r="BE9" i="14"/>
  <c r="BE19" i="14"/>
  <c r="BE20" i="14"/>
  <c r="BE24" i="14"/>
  <c r="BE18" i="14"/>
  <c r="BE22" i="14"/>
  <c r="BE10" i="14"/>
  <c r="BE14" i="14"/>
  <c r="BE21" i="14"/>
  <c r="BE26" i="14"/>
  <c r="BE16" i="14"/>
  <c r="BE7" i="14"/>
  <c r="BE15" i="14"/>
  <c r="BE17" i="14"/>
  <c r="BE25" i="14"/>
  <c r="BE27" i="14"/>
  <c r="BE11" i="14"/>
  <c r="BE13" i="14"/>
  <c r="BE23" i="14"/>
  <c r="BE8" i="14"/>
  <c r="BE12" i="14"/>
  <c r="BE28" i="14"/>
  <c r="CJ29" i="14"/>
  <c r="CM29" i="14"/>
  <c r="V20" i="15"/>
  <c r="U4" i="15"/>
  <c r="U20" i="15"/>
  <c r="CL29" i="14"/>
  <c r="CH29" i="14"/>
  <c r="CP29" i="14"/>
  <c r="CN29" i="14"/>
  <c r="CK29" i="14"/>
  <c r="V17" i="15"/>
  <c r="W3" i="15"/>
  <c r="V4" i="15"/>
  <c r="U3" i="15"/>
  <c r="W17" i="15"/>
  <c r="U21" i="15"/>
  <c r="CI7" i="14"/>
  <c r="CI12" i="14"/>
  <c r="CI13" i="14"/>
  <c r="CI14" i="14"/>
  <c r="CI15" i="14"/>
  <c r="CI20" i="14"/>
  <c r="CI21" i="14"/>
  <c r="CI22" i="14"/>
  <c r="CI23" i="14"/>
  <c r="CI28" i="14"/>
  <c r="CO29" i="14"/>
  <c r="U6" i="15"/>
  <c r="V21" i="15"/>
  <c r="U22" i="15"/>
  <c r="CI6" i="14"/>
  <c r="V6" i="15"/>
  <c r="U15" i="15"/>
  <c r="V22" i="15"/>
  <c r="U23" i="15"/>
  <c r="V15" i="15"/>
  <c r="V23" i="15"/>
  <c r="BH16" i="24"/>
  <c r="D12" i="23" s="1"/>
  <c r="BH13" i="24"/>
  <c r="D9" i="23" s="1"/>
  <c r="BH15" i="24"/>
  <c r="D11" i="23" s="1"/>
  <c r="BH6" i="24"/>
  <c r="D2" i="23" s="1"/>
  <c r="BH7" i="24"/>
  <c r="D3" i="23" s="1"/>
  <c r="N18" i="24"/>
  <c r="BH14" i="24"/>
  <c r="D10" i="23" s="1"/>
  <c r="BH8" i="24"/>
  <c r="D4" i="23" s="1"/>
  <c r="K19" i="24"/>
  <c r="BH9" i="24"/>
  <c r="D5" i="23" s="1"/>
  <c r="BH10" i="24"/>
  <c r="D6" i="23" s="1"/>
  <c r="BQ20" i="24"/>
  <c r="BS13" i="24"/>
  <c r="K9" i="23" s="1"/>
  <c r="BS10" i="24"/>
  <c r="K6" i="23" s="1"/>
  <c r="BS14" i="24"/>
  <c r="K10" i="23" s="1"/>
  <c r="BS6" i="24"/>
  <c r="K2" i="23" s="1"/>
  <c r="BS15" i="24"/>
  <c r="K11" i="23" s="1"/>
  <c r="BS7" i="24"/>
  <c r="K3" i="23" s="1"/>
  <c r="BS9" i="24"/>
  <c r="K5" i="23" s="1"/>
  <c r="BS16" i="24"/>
  <c r="K12" i="23" s="1"/>
  <c r="BS8" i="24"/>
  <c r="K4" i="23" s="1"/>
  <c r="BS11" i="24"/>
  <c r="K7" i="23" s="1"/>
  <c r="BS12" i="24"/>
  <c r="K8" i="23" s="1"/>
  <c r="BI15" i="24"/>
  <c r="G11" i="23" s="1"/>
  <c r="BI11" i="24"/>
  <c r="G7" i="23" s="1"/>
  <c r="BI7" i="24"/>
  <c r="G3" i="23" s="1"/>
  <c r="BI14" i="24"/>
  <c r="G10" i="23" s="1"/>
  <c r="BI10" i="24"/>
  <c r="G6" i="23" s="1"/>
  <c r="BI6" i="24"/>
  <c r="G2" i="23" s="1"/>
  <c r="BI13" i="24"/>
  <c r="G9" i="23" s="1"/>
  <c r="BI9" i="24"/>
  <c r="G5" i="23" s="1"/>
  <c r="BI16" i="24"/>
  <c r="G12" i="23" s="1"/>
  <c r="BI12" i="24"/>
  <c r="G8" i="23" s="1"/>
  <c r="BI8" i="24"/>
  <c r="G4" i="23" s="1"/>
  <c r="BJ15" i="24"/>
  <c r="H11" i="23" s="1"/>
  <c r="BJ11" i="24"/>
  <c r="H7" i="23" s="1"/>
  <c r="BJ7" i="24"/>
  <c r="H3" i="23" s="1"/>
  <c r="BJ14" i="24"/>
  <c r="H10" i="23" s="1"/>
  <c r="BJ10" i="24"/>
  <c r="H6" i="23" s="1"/>
  <c r="BJ6" i="24"/>
  <c r="H2" i="23" s="1"/>
  <c r="BJ13" i="24"/>
  <c r="H9" i="23" s="1"/>
  <c r="BJ9" i="24"/>
  <c r="H5" i="23" s="1"/>
  <c r="BJ16" i="24"/>
  <c r="H12" i="23" s="1"/>
  <c r="BJ12" i="24"/>
  <c r="H8" i="23" s="1"/>
  <c r="BJ8" i="24"/>
  <c r="H4" i="23" s="1"/>
  <c r="BK14" i="24"/>
  <c r="I10" i="23" s="1"/>
  <c r="BK10" i="24"/>
  <c r="I6" i="23" s="1"/>
  <c r="BK6" i="24"/>
  <c r="I2" i="23" s="1"/>
  <c r="BK13" i="24"/>
  <c r="I9" i="23" s="1"/>
  <c r="BK9" i="24"/>
  <c r="I5" i="23" s="1"/>
  <c r="BK16" i="24"/>
  <c r="I12" i="23" s="1"/>
  <c r="BK12" i="24"/>
  <c r="I8" i="23" s="1"/>
  <c r="BK8" i="24"/>
  <c r="I4" i="23" s="1"/>
  <c r="BK15" i="24"/>
  <c r="I11" i="23" s="1"/>
  <c r="BK11" i="24"/>
  <c r="I7" i="23" s="1"/>
  <c r="BK7" i="24"/>
  <c r="I3" i="23" s="1"/>
  <c r="BL14" i="24"/>
  <c r="L10" i="23" s="1"/>
  <c r="BL10" i="24"/>
  <c r="L6" i="23" s="1"/>
  <c r="BL6" i="24"/>
  <c r="L2" i="23" s="1"/>
  <c r="BL13" i="24"/>
  <c r="L9" i="23" s="1"/>
  <c r="BL9" i="24"/>
  <c r="L5" i="23" s="1"/>
  <c r="BL16" i="24"/>
  <c r="L12" i="23" s="1"/>
  <c r="BL12" i="24"/>
  <c r="L8" i="23" s="1"/>
  <c r="BL8" i="24"/>
  <c r="L4" i="23" s="1"/>
  <c r="BL15" i="24"/>
  <c r="L11" i="23" s="1"/>
  <c r="BL11" i="24"/>
  <c r="L7" i="23" s="1"/>
  <c r="BL7" i="24"/>
  <c r="L3" i="23" s="1"/>
  <c r="BM13" i="24"/>
  <c r="M9" i="23" s="1"/>
  <c r="BM9" i="24"/>
  <c r="M5" i="23" s="1"/>
  <c r="BM16" i="24"/>
  <c r="M12" i="23" s="1"/>
  <c r="BM12" i="24"/>
  <c r="M8" i="23" s="1"/>
  <c r="BM8" i="24"/>
  <c r="M4" i="23" s="1"/>
  <c r="BM15" i="24"/>
  <c r="M11" i="23" s="1"/>
  <c r="BM11" i="24"/>
  <c r="M7" i="23" s="1"/>
  <c r="BM7" i="24"/>
  <c r="M3" i="23" s="1"/>
  <c r="BM14" i="24"/>
  <c r="M10" i="23" s="1"/>
  <c r="BM10" i="24"/>
  <c r="M6" i="23" s="1"/>
  <c r="BM6" i="24"/>
  <c r="M2" i="23" s="1"/>
  <c r="BF13" i="24"/>
  <c r="B9" i="23" s="1"/>
  <c r="BF16" i="24"/>
  <c r="B12" i="23" s="1"/>
  <c r="BF12" i="24"/>
  <c r="B8" i="23" s="1"/>
  <c r="BF8" i="24"/>
  <c r="B4" i="23" s="1"/>
  <c r="BF15" i="24"/>
  <c r="B11" i="23" s="1"/>
  <c r="BF11" i="24"/>
  <c r="B7" i="23" s="1"/>
  <c r="BF7" i="24"/>
  <c r="B3" i="23" s="1"/>
  <c r="BF14" i="24"/>
  <c r="B10" i="23" s="1"/>
  <c r="BF10" i="24"/>
  <c r="B6" i="23" s="1"/>
  <c r="BF9" i="24"/>
  <c r="B5" i="23" s="1"/>
  <c r="BN13" i="24"/>
  <c r="Q9" i="23" s="1"/>
  <c r="BN9" i="24"/>
  <c r="Q5" i="23" s="1"/>
  <c r="BN16" i="24"/>
  <c r="Q12" i="23" s="1"/>
  <c r="BN12" i="24"/>
  <c r="Q8" i="23" s="1"/>
  <c r="BN8" i="24"/>
  <c r="Q4" i="23" s="1"/>
  <c r="BN15" i="24"/>
  <c r="Q11" i="23" s="1"/>
  <c r="BN11" i="24"/>
  <c r="Q7" i="23" s="1"/>
  <c r="BN7" i="24"/>
  <c r="Q3" i="23" s="1"/>
  <c r="BN14" i="24"/>
  <c r="Q10" i="23" s="1"/>
  <c r="BN10" i="24"/>
  <c r="Q6" i="23" s="1"/>
  <c r="BN6" i="24"/>
  <c r="Q2" i="23" s="1"/>
  <c r="BO16" i="24"/>
  <c r="N12" i="23" s="1"/>
  <c r="BO12" i="24"/>
  <c r="N8" i="23" s="1"/>
  <c r="BO8" i="24"/>
  <c r="N4" i="23" s="1"/>
  <c r="BO15" i="24"/>
  <c r="N11" i="23" s="1"/>
  <c r="BO11" i="24"/>
  <c r="N7" i="23" s="1"/>
  <c r="BO7" i="24"/>
  <c r="N3" i="23" s="1"/>
  <c r="BO14" i="24"/>
  <c r="N10" i="23" s="1"/>
  <c r="BO10" i="24"/>
  <c r="N6" i="23" s="1"/>
  <c r="BO6" i="24"/>
  <c r="N2" i="23" s="1"/>
  <c r="BO13" i="24"/>
  <c r="N9" i="23" s="1"/>
  <c r="BO9" i="24"/>
  <c r="N5" i="23" s="1"/>
  <c r="BP16" i="24"/>
  <c r="O12" i="23" s="1"/>
  <c r="BP12" i="24"/>
  <c r="O8" i="23" s="1"/>
  <c r="BP8" i="24"/>
  <c r="O4" i="23" s="1"/>
  <c r="BP15" i="24"/>
  <c r="O11" i="23" s="1"/>
  <c r="BP11" i="24"/>
  <c r="O7" i="23" s="1"/>
  <c r="BP7" i="24"/>
  <c r="O3" i="23" s="1"/>
  <c r="BP14" i="24"/>
  <c r="O10" i="23" s="1"/>
  <c r="BP10" i="24"/>
  <c r="O6" i="23" s="1"/>
  <c r="BP6" i="24"/>
  <c r="O2" i="23" s="1"/>
  <c r="BP13" i="24"/>
  <c r="O9" i="23" s="1"/>
  <c r="BP9" i="24"/>
  <c r="O5" i="23" s="1"/>
  <c r="CA29" i="14" l="1"/>
  <c r="BW29" i="14"/>
  <c r="BY29" i="14"/>
  <c r="BZ29" i="14"/>
  <c r="BX29" i="14"/>
  <c r="BT15" i="14"/>
  <c r="F11" i="15" s="1"/>
  <c r="BT12" i="14"/>
  <c r="F8" i="15" s="1"/>
  <c r="BT20" i="14"/>
  <c r="F16" i="15" s="1"/>
  <c r="BT7" i="14"/>
  <c r="F3" i="15" s="1"/>
  <c r="BT22" i="14"/>
  <c r="F18" i="15" s="1"/>
  <c r="BT25" i="14"/>
  <c r="F21" i="15" s="1"/>
  <c r="BT21" i="14"/>
  <c r="F17" i="15" s="1"/>
  <c r="BT6" i="14"/>
  <c r="F2" i="15" s="1"/>
  <c r="BT10" i="14"/>
  <c r="F6" i="15" s="1"/>
  <c r="BT9" i="14"/>
  <c r="F5" i="15" s="1"/>
  <c r="BT19" i="14"/>
  <c r="F15" i="15" s="1"/>
  <c r="BT27" i="14"/>
  <c r="F23" i="15" s="1"/>
  <c r="BT16" i="14"/>
  <c r="F12" i="15" s="1"/>
  <c r="BT17" i="14"/>
  <c r="F13" i="15" s="1"/>
  <c r="BT26" i="14"/>
  <c r="F22" i="15" s="1"/>
  <c r="BT11" i="14"/>
  <c r="F7" i="15" s="1"/>
  <c r="BT23" i="14"/>
  <c r="F19" i="15" s="1"/>
  <c r="BT18" i="14"/>
  <c r="F14" i="15" s="1"/>
  <c r="BT24" i="14"/>
  <c r="F20" i="15" s="1"/>
  <c r="BT8" i="14"/>
  <c r="F4" i="15" s="1"/>
  <c r="BT13" i="14"/>
  <c r="F9" i="15" s="1"/>
  <c r="BT14" i="14"/>
  <c r="F10" i="15" s="1"/>
  <c r="BT28" i="14"/>
  <c r="F24" i="15" s="1"/>
  <c r="BV29" i="14"/>
  <c r="BS29" i="14"/>
  <c r="CI29" i="14"/>
  <c r="S2" i="15"/>
  <c r="BH20" i="24"/>
  <c r="BS20" i="24"/>
  <c r="BG12" i="24"/>
  <c r="C8" i="23" s="1"/>
  <c r="BR20" i="24"/>
  <c r="BF20" i="24"/>
  <c r="BG6" i="24"/>
  <c r="C2" i="23" s="1"/>
  <c r="BJ20" i="24"/>
  <c r="BG10" i="24"/>
  <c r="C6" i="23" s="1"/>
  <c r="BG14" i="24"/>
  <c r="C10" i="23" s="1"/>
  <c r="BG7" i="24"/>
  <c r="C3" i="23" s="1"/>
  <c r="BG9" i="24"/>
  <c r="C5" i="23" s="1"/>
  <c r="BP20" i="24"/>
  <c r="BG16" i="24"/>
  <c r="C12" i="23" s="1"/>
  <c r="BK20" i="24"/>
  <c r="BG13" i="24"/>
  <c r="C9" i="23" s="1"/>
  <c r="BM20" i="24"/>
  <c r="BO20" i="24"/>
  <c r="BI20" i="24"/>
  <c r="BN20" i="24"/>
  <c r="BG11" i="24"/>
  <c r="C7" i="23" s="1"/>
  <c r="BG15" i="24"/>
  <c r="C11" i="23" s="1"/>
  <c r="BL20" i="24"/>
  <c r="BG8" i="24"/>
  <c r="C4" i="23" s="1"/>
  <c r="BT29" i="14" l="1"/>
  <c r="V11" i="15"/>
  <c r="V10" i="15"/>
  <c r="V9" i="15"/>
  <c r="W11" i="15"/>
  <c r="W14" i="15"/>
  <c r="W12" i="15"/>
  <c r="V8" i="15"/>
  <c r="W18" i="15"/>
  <c r="W9" i="15"/>
  <c r="U16" i="15"/>
  <c r="V18" i="15"/>
  <c r="V14" i="15"/>
  <c r="W10" i="15"/>
  <c r="V5" i="15"/>
  <c r="U11" i="15"/>
  <c r="W19" i="15"/>
  <c r="U8" i="15"/>
  <c r="U19" i="15"/>
  <c r="U7" i="15"/>
  <c r="V12" i="15"/>
  <c r="V16" i="15"/>
  <c r="U5" i="15"/>
  <c r="V13" i="15"/>
  <c r="W5" i="15"/>
  <c r="U12" i="15"/>
  <c r="V19" i="15"/>
  <c r="U18" i="15"/>
  <c r="W16" i="15"/>
  <c r="U13" i="15"/>
  <c r="V7" i="15"/>
  <c r="U10" i="15"/>
  <c r="U9" i="15"/>
  <c r="W8" i="15"/>
  <c r="W7" i="15"/>
  <c r="W13" i="15"/>
  <c r="U14" i="15"/>
  <c r="BG20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tc={1A76CBA3-5C1B-CC48-815B-EB7E6A198DC8}</author>
  </authors>
  <commentList>
    <comment ref="G1" authorId="0" shapeId="0" xr:uid="{1A76CBA3-5C1B-CC48-815B-EB7E6A198DC8}">
      <text>
        <t>[Threaded comment]
Your version of Excel allows you to read this threaded comment; however, any edits to it will get removed if the file is opened in a newer version of Excel. Learn more: https://go.microsoft.com/fwlink/?linkid=870924
Comment:
    zoals in AIRS</t>
      </text>
    </comment>
  </commentList>
</comments>
</file>

<file path=xl/sharedStrings.xml><?xml version="1.0" encoding="utf-8"?>
<sst xmlns="http://schemas.openxmlformats.org/spreadsheetml/2006/main" count="2780" uniqueCount="907">
  <si>
    <t>ticker</t>
  </si>
  <si>
    <t>Axa</t>
  </si>
  <si>
    <t>EUR</t>
  </si>
  <si>
    <t>DSM</t>
  </si>
  <si>
    <t>Heineken</t>
  </si>
  <si>
    <t>Vinci</t>
  </si>
  <si>
    <t>Adidas</t>
  </si>
  <si>
    <t>USD</t>
  </si>
  <si>
    <t>Apple</t>
  </si>
  <si>
    <t>Intel</t>
  </si>
  <si>
    <t>Visa</t>
  </si>
  <si>
    <t>Nestle</t>
  </si>
  <si>
    <t>CHF</t>
  </si>
  <si>
    <t>Novartis</t>
  </si>
  <si>
    <t>IJR_US</t>
  </si>
  <si>
    <t>WTCH_NA</t>
  </si>
  <si>
    <t>IJPA_NA</t>
  </si>
  <si>
    <t>IWDA_NA</t>
  </si>
  <si>
    <t>SXXPIEX_GY</t>
  </si>
  <si>
    <t>VIG_US</t>
  </si>
  <si>
    <t>XDWH_GY</t>
  </si>
  <si>
    <t>Health Care</t>
  </si>
  <si>
    <t>Communication Services</t>
  </si>
  <si>
    <t>Information Technology</t>
  </si>
  <si>
    <t>Financials</t>
  </si>
  <si>
    <t>Consumer Staples</t>
  </si>
  <si>
    <t>Energy</t>
  </si>
  <si>
    <t>Materials</t>
  </si>
  <si>
    <t>Industrials</t>
  </si>
  <si>
    <t>Consumer Discretionary</t>
  </si>
  <si>
    <t>None</t>
  </si>
  <si>
    <t>USD Stock</t>
  </si>
  <si>
    <t>EUR Stock</t>
  </si>
  <si>
    <t>CHF Stock</t>
  </si>
  <si>
    <t>ETF</t>
  </si>
  <si>
    <t>Japan</t>
  </si>
  <si>
    <t>USA</t>
  </si>
  <si>
    <t>Total</t>
  </si>
  <si>
    <t>type</t>
  </si>
  <si>
    <t>UK</t>
  </si>
  <si>
    <t>France</t>
  </si>
  <si>
    <t>Canada</t>
  </si>
  <si>
    <t>Switzerland</t>
  </si>
  <si>
    <t>Germany</t>
  </si>
  <si>
    <t>Australia</t>
  </si>
  <si>
    <t>Netherlands</t>
  </si>
  <si>
    <t>Hong Kong</t>
  </si>
  <si>
    <t>Other</t>
  </si>
  <si>
    <t>XDWH</t>
  </si>
  <si>
    <t>Denmark</t>
  </si>
  <si>
    <t>Ireland</t>
  </si>
  <si>
    <t>Italy</t>
  </si>
  <si>
    <t>Belgium</t>
  </si>
  <si>
    <t>Israel</t>
  </si>
  <si>
    <t>Sweden</t>
  </si>
  <si>
    <t>Finland</t>
  </si>
  <si>
    <t>Spain</t>
  </si>
  <si>
    <t>Singapore</t>
  </si>
  <si>
    <t>WTCH</t>
  </si>
  <si>
    <t>Pacific</t>
  </si>
  <si>
    <t>Europe &amp; Middle East</t>
  </si>
  <si>
    <t>Americas</t>
  </si>
  <si>
    <t>Norway</t>
  </si>
  <si>
    <t>Austria</t>
  </si>
  <si>
    <t>region</t>
  </si>
  <si>
    <t>country</t>
  </si>
  <si>
    <t>currency</t>
  </si>
  <si>
    <t>CAD</t>
  </si>
  <si>
    <t>GBP</t>
  </si>
  <si>
    <t>SEK</t>
  </si>
  <si>
    <t>DKK</t>
  </si>
  <si>
    <t>NOK</t>
  </si>
  <si>
    <t>JPY</t>
  </si>
  <si>
    <t>AUD</t>
  </si>
  <si>
    <t>HKD</t>
  </si>
  <si>
    <t>SGD</t>
  </si>
  <si>
    <t>ILS</t>
  </si>
  <si>
    <t>currency_2</t>
  </si>
  <si>
    <t>USD (related)</t>
  </si>
  <si>
    <t>EUR (related)</t>
  </si>
  <si>
    <t>sector</t>
  </si>
  <si>
    <t>New Zealand</t>
  </si>
  <si>
    <t>Portugal</t>
  </si>
  <si>
    <t>NZD</t>
  </si>
  <si>
    <t>Alcon</t>
  </si>
  <si>
    <t>https://etf.dws.com/NLD/NLD/Download/Factsheet/IE00BM67HK77/-/MSCI-World-Health-Care-UCITS-ETF</t>
  </si>
  <si>
    <t>EUNS_GY</t>
  </si>
  <si>
    <t>Credits</t>
  </si>
  <si>
    <t>Govt Bonds</t>
  </si>
  <si>
    <t>Fedex</t>
  </si>
  <si>
    <t>Nike</t>
  </si>
  <si>
    <t>WPP</t>
  </si>
  <si>
    <t>VFEM_NA</t>
  </si>
  <si>
    <t>EUNR_GY</t>
  </si>
  <si>
    <t>SPY5_GY</t>
  </si>
  <si>
    <t>Schneider Electric</t>
  </si>
  <si>
    <t>Blackrock</t>
  </si>
  <si>
    <t>Pfizer</t>
  </si>
  <si>
    <t>Siemens</t>
  </si>
  <si>
    <t>https://www.msci.com/documents/10199/b3ee6464-f705-4d65-81a0-d8756607cf9f</t>
  </si>
  <si>
    <t>https://www.ishares.com/us/products/239774/ishares-core-sp-smallcap-etf</t>
  </si>
  <si>
    <t>https://www.etf.com/VIG</t>
  </si>
  <si>
    <t>Risk charts update</t>
  </si>
  <si>
    <t>*</t>
  </si>
  <si>
    <t>Utilities</t>
  </si>
  <si>
    <t>Real Estate</t>
  </si>
  <si>
    <t>Cash and/or Derivatives</t>
  </si>
  <si>
    <t>https://www.ishares.com/ch/individual/en/products/251931/ishares-stoxx-europe-600-ucits-etf-de-fund</t>
  </si>
  <si>
    <t>Northern Trust</t>
  </si>
  <si>
    <t>Viatris</t>
  </si>
  <si>
    <t>overtypen</t>
  </si>
  <si>
    <t>Mondelez International</t>
  </si>
  <si>
    <t>Bank of America</t>
  </si>
  <si>
    <t>Walt Disney Co.</t>
  </si>
  <si>
    <t>iShares Euro Corp Bond ex-financials</t>
  </si>
  <si>
    <t>iShares Euro Corp. Bond ex-Finan. 1-5Y</t>
  </si>
  <si>
    <t>Alphabet - A</t>
  </si>
  <si>
    <t>Home Depot</t>
  </si>
  <si>
    <t>Henkel Vz</t>
  </si>
  <si>
    <t>iShares Core MSCI Japan</t>
  </si>
  <si>
    <t>iShares Core S&amp;P Small Cap</t>
  </si>
  <si>
    <t>iShares Core MSCI World</t>
  </si>
  <si>
    <t>Johnson &amp; Johnson</t>
  </si>
  <si>
    <t>3M Company</t>
  </si>
  <si>
    <t>Merck &amp; Co</t>
  </si>
  <si>
    <t>2% Nederland 14-24</t>
  </si>
  <si>
    <t>SPDR S&amp;P 500 UCITS ETF</t>
  </si>
  <si>
    <t>iShares STOXX Europe 600</t>
  </si>
  <si>
    <t>Unilever CVA</t>
  </si>
  <si>
    <t>United Health Group</t>
  </si>
  <si>
    <t>Vanguard FTSE Emerg. Markets ETF</t>
  </si>
  <si>
    <t>Vanguard Dividend Appreciation ETF</t>
  </si>
  <si>
    <t>Comcast Corp - CL A</t>
  </si>
  <si>
    <t>0% Nederland 20-30</t>
  </si>
  <si>
    <t>asset</t>
  </si>
  <si>
    <t>name</t>
  </si>
  <si>
    <t>EssilorLuxottica</t>
  </si>
  <si>
    <t>Siemens Energy</t>
  </si>
  <si>
    <t>NTSCLBE_NA</t>
  </si>
  <si>
    <t>SPY</t>
  </si>
  <si>
    <t>SXXP</t>
  </si>
  <si>
    <t>https://www.ssga.com/nl/en_gb/intermediary/etfs/funds/spdr-sp-500-ucits-etf-dist-spy5-gy</t>
  </si>
  <si>
    <t>0,25% Nederland 19-29</t>
  </si>
  <si>
    <t>0,5% Nederland 16-26</t>
  </si>
  <si>
    <t>5,5% Nederland 98-28</t>
  </si>
  <si>
    <t>1,25% US Treasury 16-23</t>
  </si>
  <si>
    <t>Sector</t>
  </si>
  <si>
    <t>Shell PLC</t>
  </si>
  <si>
    <t>ASML Holding</t>
  </si>
  <si>
    <t>Kering</t>
  </si>
  <si>
    <t>Procter &amp; Gamble</t>
  </si>
  <si>
    <t>Cummins Inc</t>
  </si>
  <si>
    <t>etf_type</t>
  </si>
  <si>
    <t>Small Cap</t>
  </si>
  <si>
    <t>Regio</t>
  </si>
  <si>
    <t>Wereld</t>
  </si>
  <si>
    <t>Thema</t>
  </si>
  <si>
    <t>Prologis</t>
  </si>
  <si>
    <t>Bristol Myers Squibb</t>
  </si>
  <si>
    <t>Medtronic</t>
  </si>
  <si>
    <t>Swisscom</t>
  </si>
  <si>
    <t>MMM UN Equity</t>
  </si>
  <si>
    <t>ASML NA Equity</t>
  </si>
  <si>
    <t>ADS GY Equity</t>
  </si>
  <si>
    <t>EL FP Equity</t>
  </si>
  <si>
    <t>CMI UN Equity</t>
  </si>
  <si>
    <t>CMCSA UW Equity</t>
  </si>
  <si>
    <t>KER FP Equity</t>
  </si>
  <si>
    <t>PG UN Equity</t>
  </si>
  <si>
    <t>MDLZ UW Equity</t>
  </si>
  <si>
    <t>NTSCLAE NA Equity</t>
  </si>
  <si>
    <t>NTSCLBE NA Equity</t>
  </si>
  <si>
    <t>NTRS UW Equity</t>
  </si>
  <si>
    <t>BLK UN Equity</t>
  </si>
  <si>
    <t>GOOGL UW Equity</t>
  </si>
  <si>
    <t>AAPL UW Equity</t>
  </si>
  <si>
    <t>MSFT UW Equity</t>
  </si>
  <si>
    <t>CS FP Equity</t>
  </si>
  <si>
    <t>BAC UN Equity</t>
  </si>
  <si>
    <t>DSM NA Equity</t>
  </si>
  <si>
    <t>FDX UN Equity</t>
  </si>
  <si>
    <t>HEIA NA Equity</t>
  </si>
  <si>
    <t>HEN3 GY Equity</t>
  </si>
  <si>
    <t>HD UN Equity</t>
  </si>
  <si>
    <t>INTC UW Equity</t>
  </si>
  <si>
    <t>JNJ UN Equity</t>
  </si>
  <si>
    <t>PFE UN Equity</t>
  </si>
  <si>
    <t>NESN SE Equity</t>
  </si>
  <si>
    <t>OR FP Equity</t>
  </si>
  <si>
    <t>NKE UN Equity</t>
  </si>
  <si>
    <t>NOVN SE Equity</t>
  </si>
  <si>
    <t>ALC SE Equity</t>
  </si>
  <si>
    <t>RDSA NA Equity</t>
  </si>
  <si>
    <t>SHELL NA Equity</t>
  </si>
  <si>
    <t>UNH UN Equity</t>
  </si>
  <si>
    <t>V UN Equity</t>
  </si>
  <si>
    <t>DG FP Equity</t>
  </si>
  <si>
    <t>SU FP Equity</t>
  </si>
  <si>
    <t>SIE GY Equity</t>
  </si>
  <si>
    <t>ENR GY Equity</t>
  </si>
  <si>
    <t>DIS UN Equity</t>
  </si>
  <si>
    <t>WTCH NA Equity</t>
  </si>
  <si>
    <t>IJR US Equity</t>
  </si>
  <si>
    <t>VIG US Equity</t>
  </si>
  <si>
    <t>SXXPIEX GY Equity</t>
  </si>
  <si>
    <t>SPY5 GY Equity</t>
  </si>
  <si>
    <t>IWDA NA Equity</t>
  </si>
  <si>
    <t>XDWH GY Equity</t>
  </si>
  <si>
    <t>BENEGA Index</t>
  </si>
  <si>
    <t>NDWUHC Index</t>
  </si>
  <si>
    <t>IJPA NA Equity</t>
  </si>
  <si>
    <t>SXXP Index</t>
  </si>
  <si>
    <t>SPX Index</t>
  </si>
  <si>
    <t>MRK UN Equity</t>
  </si>
  <si>
    <t>UNA NA Equity</t>
  </si>
  <si>
    <t>PLD UN Equity</t>
  </si>
  <si>
    <t>SCMN SE Equity</t>
  </si>
  <si>
    <t>MDT UN Equity</t>
  </si>
  <si>
    <t>BMY UN Equity</t>
  </si>
  <si>
    <t>VFEM NA Equity</t>
  </si>
  <si>
    <t>WPP LN Equity</t>
  </si>
  <si>
    <t>VTRS UW Equity</t>
  </si>
  <si>
    <t>MXWO Index</t>
  </si>
  <si>
    <t>MXWO0EN Index</t>
  </si>
  <si>
    <t>MXWO0MT Index</t>
  </si>
  <si>
    <t>MXWO0IN Index</t>
  </si>
  <si>
    <t>MXWO0CD Index</t>
  </si>
  <si>
    <t>MXWO0CS Index</t>
  </si>
  <si>
    <t>MXWO0HC Index</t>
  </si>
  <si>
    <t>MXWO0FN Index</t>
  </si>
  <si>
    <t>MXWO0IT Index</t>
  </si>
  <si>
    <t>MXWO0TC Index</t>
  </si>
  <si>
    <t>MXWO0UT Index</t>
  </si>
  <si>
    <t>MXWO0RE Index</t>
  </si>
  <si>
    <t>MSDEWIN Index</t>
  </si>
  <si>
    <t>EUNR GY Equity</t>
  </si>
  <si>
    <t>EUNS GY Equity</t>
  </si>
  <si>
    <t>EONIA Index</t>
  </si>
  <si>
    <t>ESTRON Index</t>
  </si>
  <si>
    <t>GDBR1 Index</t>
  </si>
  <si>
    <t>GNTH2YR Index</t>
  </si>
  <si>
    <t>GNTH3YR Index</t>
  </si>
  <si>
    <t>GNTH4YR Index</t>
  </si>
  <si>
    <t>GNTH5YR Index</t>
  </si>
  <si>
    <t>GNTH7YR Index</t>
  </si>
  <si>
    <t>GNTH8YR Index</t>
  </si>
  <si>
    <t>GNTH9YR Index</t>
  </si>
  <si>
    <t>GNTH10YR Index</t>
  </si>
  <si>
    <t>GNTH30YR Index</t>
  </si>
  <si>
    <t>Microsoft</t>
  </si>
  <si>
    <t>EURUSD ECB Curncy</t>
  </si>
  <si>
    <t>EURGBP ECB Curncy</t>
  </si>
  <si>
    <t>EURCHF ECB Curncy</t>
  </si>
  <si>
    <t>EURJPY ECB Curncy</t>
  </si>
  <si>
    <t>bron ---&gt;</t>
  </si>
  <si>
    <t>datum ---&gt;</t>
  </si>
  <si>
    <t>https://www.ssga.com/nl/en_gb/intermediary/etfs/funds/spdr-msci-world-ucits-etf-sppw-gy</t>
  </si>
  <si>
    <t>United States</t>
  </si>
  <si>
    <t>United Kingdom</t>
  </si>
  <si>
    <t>https://www.ssga.com/nl/en_gb/intermediary/etfs/funds/spdr-msci-world-technology-ucits-etf-wtch-na</t>
  </si>
  <si>
    <t>website</t>
  </si>
  <si>
    <t>IJR</t>
  </si>
  <si>
    <t>copy paste</t>
  </si>
  <si>
    <t>IWDA</t>
  </si>
  <si>
    <t>IJPA</t>
  </si>
  <si>
    <t>update</t>
  </si>
  <si>
    <t>comma's vervangen door punten</t>
  </si>
  <si>
    <t>0,5% Nederland 22-32</t>
  </si>
  <si>
    <t>Cash</t>
  </si>
  <si>
    <t>CASH</t>
  </si>
  <si>
    <t>Rio Tinto</t>
  </si>
  <si>
    <t>RIO LN Equity</t>
  </si>
  <si>
    <t>GBP Stock</t>
  </si>
  <si>
    <t>SUA0_GY</t>
  </si>
  <si>
    <t>iShares Euro Corp Bond ESG UCITS ETF</t>
  </si>
  <si>
    <t>SUA0 GY Equity</t>
  </si>
  <si>
    <t>Geography --&gt; show more</t>
  </si>
  <si>
    <t>I32516 Index</t>
  </si>
  <si>
    <t>I05885 Index</t>
  </si>
  <si>
    <t>I36658EU Index</t>
  </si>
  <si>
    <t>2,5% Nederland 12-33</t>
  </si>
  <si>
    <t>Staatsobligaties</t>
  </si>
  <si>
    <t>Staatsobligatie</t>
  </si>
  <si>
    <t>Aandelen</t>
  </si>
  <si>
    <t>Obligaties</t>
  </si>
  <si>
    <t>3,25% Nederland 23-44</t>
  </si>
  <si>
    <t>SPDR MSCI World Tech ETF</t>
  </si>
  <si>
    <t>https://www.msci.com/documents/10199/0dc1184b-e692-418a-a181-5a9b8fcfa2a3</t>
  </si>
  <si>
    <t>MSCI real estate index</t>
  </si>
  <si>
    <t>date</t>
  </si>
  <si>
    <t>MXWO0EN</t>
  </si>
  <si>
    <t>MXWO0MT</t>
  </si>
  <si>
    <t>MXWO0IN</t>
  </si>
  <si>
    <t>MXWO0CD</t>
  </si>
  <si>
    <t>MXWO0CS</t>
  </si>
  <si>
    <t>MXWO0HC</t>
  </si>
  <si>
    <t>MXWO0FN</t>
  </si>
  <si>
    <t>MXWO0IT</t>
  </si>
  <si>
    <t>MXWO0TC</t>
  </si>
  <si>
    <t>MXWO0UT</t>
  </si>
  <si>
    <t>MXWO0RE</t>
  </si>
  <si>
    <t>XZMJ GY Equity</t>
  </si>
  <si>
    <t>SUSWLIN NA Equity</t>
  </si>
  <si>
    <t>IGB Sustainable World Index Fund</t>
  </si>
  <si>
    <t>Xtrackers MSCI Japan ESG ETF</t>
  </si>
  <si>
    <t>https://etf.dws.com/nl-nl/AssetDownload/Index/4c555e07-5ae8-413e-9f96-0c50f1080004/Factsheet.pdf</t>
  </si>
  <si>
    <t>IGB Sustainable North America Ind. Fd</t>
  </si>
  <si>
    <t>SPPY GY Equity</t>
  </si>
  <si>
    <t>LEAD GY Equity</t>
  </si>
  <si>
    <t>SNAF2 NA Equity</t>
  </si>
  <si>
    <t>SUSWLIN_NA</t>
  </si>
  <si>
    <t>XZMJ_GY</t>
  </si>
  <si>
    <t>SNAF2_NA</t>
  </si>
  <si>
    <t>LEAD_GY</t>
  </si>
  <si>
    <t>SPPY_GY</t>
  </si>
  <si>
    <t>Groot Europa</t>
  </si>
  <si>
    <t>Verenigd Koninkrijk</t>
  </si>
  <si>
    <t>West Europa - Euro</t>
  </si>
  <si>
    <t>West Europa - Non Euro</t>
  </si>
  <si>
    <t>Emerging Europa</t>
  </si>
  <si>
    <t>Afrika</t>
  </si>
  <si>
    <t>Midden-Oosten</t>
  </si>
  <si>
    <t>Amerika</t>
  </si>
  <si>
    <t>Verenigde Staten</t>
  </si>
  <si>
    <t>Centraal &amp; Latijns Amerika</t>
  </si>
  <si>
    <t>Groot Azië</t>
  </si>
  <si>
    <t>Australazië</t>
  </si>
  <si>
    <t>Emerging 4 Tigers</t>
  </si>
  <si>
    <t>Emerging Azië - Ex 4 Tigers</t>
  </si>
  <si>
    <t>https://www.insingergilissen.nl/en-nl/duurzaambeleggen</t>
  </si>
  <si>
    <t>Cyclisch</t>
  </si>
  <si>
    <t>Basismaterialen</t>
  </si>
  <si>
    <t>Cyclische consumentenproducten</t>
  </si>
  <si>
    <t>Financiële dienstverlening</t>
  </si>
  <si>
    <t>Vastgoed</t>
  </si>
  <si>
    <t>Licht Cyclisch</t>
  </si>
  <si>
    <t>Communicatiediensten</t>
  </si>
  <si>
    <t>Energie</t>
  </si>
  <si>
    <t>Industrie</t>
  </si>
  <si>
    <t>Technologie</t>
  </si>
  <si>
    <t>Defensief</t>
  </si>
  <si>
    <t>Defensieve consumptiegoederen</t>
  </si>
  <si>
    <t>Gezondheidszorg</t>
  </si>
  <si>
    <t>Nutsbedrijven</t>
  </si>
  <si>
    <t>SUSWLIN</t>
  </si>
  <si>
    <t>plm. gelijk aan IWDA</t>
  </si>
  <si>
    <t>SNAF2</t>
  </si>
  <si>
    <t>https://www.ssga.com/nl/en_gb/intermediary/etfs/funds/spdr-sp-500-esg-leaders-ucits-etf-acc-sppy-gy</t>
  </si>
  <si>
    <t>totaal SNAF2</t>
  </si>
  <si>
    <t>SPPY</t>
  </si>
  <si>
    <t>https://www.amundietf.nl/en/professional/products/equity/amundi-msci-europe-esg-leaders-ucits-etf-acc/lu1940199711</t>
  </si>
  <si>
    <t>spaties weghalen</t>
  </si>
  <si>
    <t>Others</t>
  </si>
  <si>
    <t>0,25% Nederland 15-25</t>
  </si>
  <si>
    <t>duurzaam</t>
  </si>
  <si>
    <t>Amundi MSCI Europe ESG Leaders ETF</t>
  </si>
  <si>
    <t>bloomberg_ticker</t>
  </si>
  <si>
    <t>Zie toelichting in gt_modelpfs_performance.qmd</t>
  </si>
  <si>
    <t>0% Nederland 16-26</t>
  </si>
  <si>
    <t>0% Nederland 17-27</t>
  </si>
  <si>
    <t>0,75% Nederland 18-27</t>
  </si>
  <si>
    <t>0,75% Nederland 18-28</t>
  </si>
  <si>
    <t>0% Nederland 19-29</t>
  </si>
  <si>
    <t>2,5% Nederland 20-30</t>
  </si>
  <si>
    <t>0% Nederland 21-31</t>
  </si>
  <si>
    <t>2,5% Nederland 23-33</t>
  </si>
  <si>
    <t>4% Nederland 17-37</t>
  </si>
  <si>
    <t>0% Nederland 18-38</t>
  </si>
  <si>
    <t>0,5% Nederland 20-40</t>
  </si>
  <si>
    <t>3,75% Nederland 12-42</t>
  </si>
  <si>
    <t>2,75% Nederland 17-47</t>
  </si>
  <si>
    <t>0% Nederland 12-52</t>
  </si>
  <si>
    <t>2% Nederland 14-54</t>
  </si>
  <si>
    <t>NETHER 2 07/15/2024 Govt</t>
  </si>
  <si>
    <t>NETHER 0.25 07/15/2025 Govt</t>
  </si>
  <si>
    <t>NETHER 0.5 07/15/2026 Govt</t>
  </si>
  <si>
    <t>NETHER 5.5 01/15/2028 Govt</t>
  </si>
  <si>
    <t>NETHER 0.25 07/15/2029 Govt</t>
  </si>
  <si>
    <t>NETHER 0 07/15/2030 Govt</t>
  </si>
  <si>
    <t>NETHER 0.5 07/15/2032 Govt</t>
  </si>
  <si>
    <t>NETHER 2.5 01/15/2033 Govt</t>
  </si>
  <si>
    <t>NETHER 3.25 01/15/2044 Govt</t>
  </si>
  <si>
    <t>T 1.25 07/15/2023 Govt</t>
  </si>
  <si>
    <t>NETHER 0.75 07/15/2027 Govt</t>
  </si>
  <si>
    <t>NETHER 0.75 07/15/2028 Govt</t>
  </si>
  <si>
    <t>NETHER 0 07/15/2031 Govt</t>
  </si>
  <si>
    <t>NETHER 2.5 07/15/2033 Govt</t>
  </si>
  <si>
    <t>NETHER 0 01/15/2026 Govt</t>
  </si>
  <si>
    <t>NETHER 0 01/15/2027 Govt</t>
  </si>
  <si>
    <t>NETHER 0 01/15/2029 Govt</t>
  </si>
  <si>
    <t>NETHER 2.5 01/15/2030 Govt</t>
  </si>
  <si>
    <t>NETHER 4 01/15/2037 Govt</t>
  </si>
  <si>
    <t>NETHER 0 01/15/2038 Govt</t>
  </si>
  <si>
    <t>NETHER 0.5 01/15/2040 Govt</t>
  </si>
  <si>
    <t>NETHER 3.75 01/15/2042 Govt</t>
  </si>
  <si>
    <t>NETHER 2.75 01/15/2047 Govt</t>
  </si>
  <si>
    <t>NETHER 0 01/15/2052 Govt</t>
  </si>
  <si>
    <t>NETHER 2 01/15/2054 Govt</t>
  </si>
  <si>
    <t>GBSE GY Equity</t>
  </si>
  <si>
    <t>HYG UN Equity</t>
  </si>
  <si>
    <t>VDE UN Equity</t>
  </si>
  <si>
    <t>NETHER 3.5 07/15/2020 Govt</t>
  </si>
  <si>
    <t>Vanguard Energy ETF</t>
  </si>
  <si>
    <t>ETFS Daily Hedged Physical Gold</t>
  </si>
  <si>
    <t>iShares iBoxx HY Corp. Bond</t>
  </si>
  <si>
    <t>3,5% Nederland 10-20</t>
  </si>
  <si>
    <t>4% Nederland 08-18</t>
  </si>
  <si>
    <t>2% Germany 11-22</t>
  </si>
  <si>
    <t>6,25% Germany 94-24</t>
  </si>
  <si>
    <t>iShares Barclays Cap EUR Corp Bond ex-F</t>
  </si>
  <si>
    <t>EEXF LN Equity</t>
  </si>
  <si>
    <t>NETHER 4 07/15/2018 Govt</t>
  </si>
  <si>
    <t>DBR 2 01/04/2022 Govt</t>
  </si>
  <si>
    <t>DBR 6.25 01/04/2024 Govt</t>
  </si>
  <si>
    <t>NETHER 3.25 07/15/2015 Govt</t>
  </si>
  <si>
    <t>3,25% Nederland 05-15</t>
  </si>
  <si>
    <t>3,75% Nederland 06-23</t>
  </si>
  <si>
    <t>IWRD LN Equity</t>
  </si>
  <si>
    <t>iShares MSCI World EUR</t>
  </si>
  <si>
    <t>M7EU Index</t>
  </si>
  <si>
    <t>NETHER 2.5 07/15/2034 Govt</t>
  </si>
  <si>
    <t>2,5% Nederland 14-34</t>
  </si>
  <si>
    <t>NETHER 3.75 01/15/2023 Govt</t>
  </si>
  <si>
    <t>AMZN UW Equity</t>
  </si>
  <si>
    <t>TSLA UW Equity</t>
  </si>
  <si>
    <t>NVDA UW Equity</t>
  </si>
  <si>
    <t>META UW Equity</t>
  </si>
  <si>
    <t>copypaste</t>
  </si>
  <si>
    <t>spatiesweghalen</t>
  </si>
  <si>
    <t>full_price</t>
  </si>
  <si>
    <t>t_curve</t>
  </si>
  <si>
    <t>KRD</t>
  </si>
  <si>
    <t>looptijd</t>
  </si>
  <si>
    <t>MWOP GY Equity</t>
  </si>
  <si>
    <t>MXWOESL5 Index</t>
  </si>
  <si>
    <t>MWOP_GY</t>
  </si>
  <si>
    <t>https://www.amundietf.co.uk/en/professional/products/equity/amundi-msci-world-esg-leaders-ucits-etf-acc/ie00016psx47</t>
  </si>
  <si>
    <t>Nvidia</t>
  </si>
  <si>
    <t>NDEEWNR Index</t>
  </si>
  <si>
    <t>MBEF Index</t>
  </si>
  <si>
    <t>XAUEUR Curncy</t>
  </si>
  <si>
    <t>IBXXGH30 Index</t>
  </si>
  <si>
    <t>SPGSCITR Index</t>
  </si>
  <si>
    <t>NORTHERN TR SC ESG LC-AEUR</t>
  </si>
  <si>
    <t>BBG Netherlands Ser-E Gov</t>
  </si>
  <si>
    <t>EUR-USD X-RATE</t>
  </si>
  <si>
    <t>EUR-GBP X-RATE</t>
  </si>
  <si>
    <t>EUR-CHF X-RATE</t>
  </si>
  <si>
    <t>EUR-JPY X-RATE</t>
  </si>
  <si>
    <t>MSCI Daily TR World Net</t>
  </si>
  <si>
    <t>STXE 600 (EUR) Pr</t>
  </si>
  <si>
    <t>S&amp;P 500 INDEX</t>
  </si>
  <si>
    <t>MXWOESL5</t>
  </si>
  <si>
    <t>MSCI WORLD</t>
  </si>
  <si>
    <t>MSCI WORLD/ENERGY</t>
  </si>
  <si>
    <t>MSCI WORLD/MATERIAL</t>
  </si>
  <si>
    <t>MSCI WORLD/INDUSTRL</t>
  </si>
  <si>
    <t>MSCI WORLD/CONS DIS</t>
  </si>
  <si>
    <t>MSCI WORLD/CON STPL</t>
  </si>
  <si>
    <t>MSCI WORLD/HLTH CARE</t>
  </si>
  <si>
    <t>MSCI WORLD/FINANCE</t>
  </si>
  <si>
    <t>MSCI WORLD/INF TECH</t>
  </si>
  <si>
    <t>MSCI WRLD/COMM SVC</t>
  </si>
  <si>
    <t>MSCI WORLD/UTILITY</t>
  </si>
  <si>
    <t>MSCI WORLD REAL ESTATE</t>
  </si>
  <si>
    <t>MSCI Daily Net TR World</t>
  </si>
  <si>
    <t>MSCI AC World Index Dail</t>
  </si>
  <si>
    <t>MSCI EUROPE NR</t>
  </si>
  <si>
    <t>Euro Corp  Sustainable SRI</t>
  </si>
  <si>
    <t>EMMI EURO OverNight Index Aver</t>
  </si>
  <si>
    <t>ESTR Volume Weighted Trimmed M</t>
  </si>
  <si>
    <t>GERMANY GOVT BND 1 YR BKO</t>
  </si>
  <si>
    <t>Netherlands Governments 2 Yr B</t>
  </si>
  <si>
    <t>Netherlands Governments 3 Yr B</t>
  </si>
  <si>
    <t>Netherlands Governments 4 Yr B</t>
  </si>
  <si>
    <t>Netherlands Governments 5 Yr B</t>
  </si>
  <si>
    <t>Netherlands Governments 7 Yr B</t>
  </si>
  <si>
    <t>Netherlands Governments 8 Year</t>
  </si>
  <si>
    <t>Netherlands Govt 9 Yr Bond</t>
  </si>
  <si>
    <t>Netherlands Governments 10 Yr</t>
  </si>
  <si>
    <t>Netherlands Governments 30 Yr</t>
  </si>
  <si>
    <t>Corp Ex Finance</t>
  </si>
  <si>
    <t>MSCIEuCorpxFin1-5SusSRI</t>
  </si>
  <si>
    <t>MSCI EM Net EUR</t>
  </si>
  <si>
    <t>XAU-EUR X-RATE</t>
  </si>
  <si>
    <t>Global Dev LHY (EUR UnH</t>
  </si>
  <si>
    <t>S&amp;P GSCI Tot Return Indx</t>
  </si>
  <si>
    <t>NL0000102234</t>
  </si>
  <si>
    <t>NL0015001RG8</t>
  </si>
  <si>
    <t>NL0015000QL2</t>
  </si>
  <si>
    <t>NL0011819040</t>
  </si>
  <si>
    <t>NL0015031501</t>
  </si>
  <si>
    <t>NL0012171458</t>
  </si>
  <si>
    <t>NL0015000LS8</t>
  </si>
  <si>
    <t>NL0013332430</t>
  </si>
  <si>
    <t>ISIN</t>
  </si>
  <si>
    <t>NL0011220108</t>
  </si>
  <si>
    <t>NL0014555419</t>
  </si>
  <si>
    <t>NL0015000RP1</t>
  </si>
  <si>
    <t>NL0000102317</t>
  </si>
  <si>
    <t>NL0010071189</t>
  </si>
  <si>
    <t>NL0015001XZ6</t>
  </si>
  <si>
    <t>NL0012818504</t>
  </si>
  <si>
    <t>NL0015001DQ7</t>
  </si>
  <si>
    <t>NL00150006U0</t>
  </si>
  <si>
    <t>NL0015001AM2</t>
  </si>
  <si>
    <t>NL0015000B11</t>
  </si>
  <si>
    <t>NL0013552060</t>
  </si>
  <si>
    <t>NL0009446418</t>
  </si>
  <si>
    <t>NL0010721999</t>
  </si>
  <si>
    <t>NL0015614579</t>
  </si>
  <si>
    <t>NL00150012X2</t>
  </si>
  <si>
    <t>landen en sctorgewichten van etf's ophalen uit resp. websites, zie tab etf_update_dates_bronnen en volgende</t>
  </si>
  <si>
    <t>gewicht van IWDA sectoren kopieren van kolom IWDA naar laatste tab mxwo_sectors, values transponeren naar regel met de laatste maandultimo</t>
  </si>
  <si>
    <t>credit pd's alleen actueel als er credits in de pf zit</t>
  </si>
  <si>
    <t>NL govt bonds checken, hulpmiddel isins op tab all_holdings, download uit bloomberg van de uitstaande obligaties</t>
  </si>
  <si>
    <t>Amundi MSCI World ESG Leaders ETF</t>
  </si>
  <si>
    <t>VWO US Equity</t>
  </si>
  <si>
    <t>IPRV NA Equity</t>
  </si>
  <si>
    <t>IGF US Equity</t>
  </si>
  <si>
    <t>E20Y SW Equity</t>
  </si>
  <si>
    <t>GILE LN Equity</t>
  </si>
  <si>
    <t>BKLN US Equity</t>
  </si>
  <si>
    <t>HYLD LN Equity</t>
  </si>
  <si>
    <t>PDBC US Equity</t>
  </si>
  <si>
    <t>GLD US Equity</t>
  </si>
  <si>
    <t>SPGTINNT Index</t>
  </si>
  <si>
    <t>S&amp;P Glb Infr Net Total Return Index</t>
  </si>
  <si>
    <t>SPLPEQNT US Equity</t>
  </si>
  <si>
    <t>S&amp;P Listed Private Equity Net Total Return Index</t>
  </si>
  <si>
    <t>IBXX000T Index</t>
  </si>
  <si>
    <t>BCIW1A Index</t>
  </si>
  <si>
    <t>SPBDLL Index</t>
  </si>
  <si>
    <t>LG30TRUU Index</t>
  </si>
  <si>
    <t>XAU BGN Curncy</t>
  </si>
  <si>
    <t>XAUUSD Spot Exchange Rate - Price of 1 XAU in USD</t>
  </si>
  <si>
    <t>ISHARES LISTED PRIVATE EQY</t>
  </si>
  <si>
    <t>ISHARES GLOBAL INFRASTRUCTUR</t>
  </si>
  <si>
    <t>ISHARES EURO GOV 20Y TGT DUR</t>
  </si>
  <si>
    <t>ISH GLB INFL-LK GOVT EUR-H D</t>
  </si>
  <si>
    <t>INVESCO SENIOR LOAN ETF</t>
  </si>
  <si>
    <t>ISHARES GLOBAL HY CORP-DISTR</t>
  </si>
  <si>
    <t>Invesco Optimum Yield Diversified Commodity Strategy No K-1 ETF</t>
  </si>
  <si>
    <t>SPDR GOLD SHARES</t>
  </si>
  <si>
    <t>MSCI Emerging Markets Index</t>
  </si>
  <si>
    <t>EUR Eurozone 20yr Targe</t>
  </si>
  <si>
    <t>Bloomberg World Govt Inflation-Linked All Maturities TR Unhedged USD</t>
  </si>
  <si>
    <t>Morningstar LSTA US Leveraged Loan 100 TR USD</t>
  </si>
  <si>
    <t>Global High Yield</t>
  </si>
  <si>
    <t>EMB US Equity</t>
  </si>
  <si>
    <t>ISHARES JP MORGAN USD EMERGI</t>
  </si>
  <si>
    <t>JPEIGLBL Index</t>
  </si>
  <si>
    <t>J.P. Morgan EMBI Global Total Return Index</t>
  </si>
  <si>
    <t>CDLI Index</t>
  </si>
  <si>
    <t>Cliffwater Direct Lending Index - Total Return</t>
  </si>
  <si>
    <t>CWBDC Index</t>
  </si>
  <si>
    <t>Cliffwater BDC Index - Total Return</t>
  </si>
  <si>
    <t>CWBDCI Index</t>
  </si>
  <si>
    <t>Cliffwater BDC Index - Income Return</t>
  </si>
  <si>
    <t>CWBDCP Index</t>
  </si>
  <si>
    <t>Cliffwater BDC Index - Price Return</t>
  </si>
  <si>
    <t>NDDLUK Index</t>
  </si>
  <si>
    <t>MSCI Daily TR Net UK Loc</t>
  </si>
  <si>
    <t>NDDUJN Index</t>
  </si>
  <si>
    <t>NDDUGR Index</t>
  </si>
  <si>
    <t>MSDEFRN Index</t>
  </si>
  <si>
    <t>NDDLSZ Index</t>
  </si>
  <si>
    <t>M1WOSC Index</t>
  </si>
  <si>
    <t>NDUEEGF Index</t>
  </si>
  <si>
    <t>MSCI Daily TR Net Japan</t>
  </si>
  <si>
    <t>MSCI Daily TR Net German</t>
  </si>
  <si>
    <t>MSCI Daily Net TR France</t>
  </si>
  <si>
    <t>MSCI Daily TR Net Switze</t>
  </si>
  <si>
    <t>MSCI WORLD SM CAP NR</t>
  </si>
  <si>
    <t>NDDUUS Index</t>
  </si>
  <si>
    <t>MSCI Daily TR Net USA US</t>
  </si>
  <si>
    <t>M7NL Index</t>
  </si>
  <si>
    <t>MSCI NETHERLANDS NR</t>
  </si>
  <si>
    <t>M7IT Index</t>
  </si>
  <si>
    <t>M7ES Index</t>
  </si>
  <si>
    <t>MSCI ITALY NR</t>
  </si>
  <si>
    <t>MSCI SPAIN NR</t>
  </si>
  <si>
    <t>M1CN Index</t>
  </si>
  <si>
    <t>MSCI CHINA NETR USD</t>
  </si>
  <si>
    <t>M1IN Index</t>
  </si>
  <si>
    <t>MSCI INDIA Net USD</t>
  </si>
  <si>
    <t>sum(group(id().weights,classification_name(gics,1)))</t>
  </si>
  <si>
    <t>NullGroup</t>
  </si>
  <si>
    <t>sum(group(id().weights,country_full_name))</t>
  </si>
  <si>
    <t>AUSTRALIA</t>
  </si>
  <si>
    <t>BELGIUM</t>
  </si>
  <si>
    <t>BRITAIN</t>
  </si>
  <si>
    <t>CANADA</t>
  </si>
  <si>
    <t>DENMARK</t>
  </si>
  <si>
    <t>FINLAND</t>
  </si>
  <si>
    <t>FRANCE</t>
  </si>
  <si>
    <t>GERMANY</t>
  </si>
  <si>
    <t>HONG KONG</t>
  </si>
  <si>
    <t>IRELAND</t>
  </si>
  <si>
    <t>ISRAEL</t>
  </si>
  <si>
    <t>ITALY</t>
  </si>
  <si>
    <t>JAPAN</t>
  </si>
  <si>
    <t>JORDAN</t>
  </si>
  <si>
    <t>LUXEMBOURG</t>
  </si>
  <si>
    <t>NETHERLANDS</t>
  </si>
  <si>
    <t>NEW ZEALAND</t>
  </si>
  <si>
    <t>SPAIN</t>
  </si>
  <si>
    <t>SWEDEN</t>
  </si>
  <si>
    <t>SWITZERLAND</t>
  </si>
  <si>
    <t>UNITED STATES</t>
  </si>
  <si>
    <t>IJR UN Equity</t>
  </si>
  <si>
    <t>AUSTRIA</t>
  </si>
  <si>
    <t>BERMUDA</t>
  </si>
  <si>
    <t>CHILE</t>
  </si>
  <si>
    <t>CHINA</t>
  </si>
  <si>
    <t>MACAU</t>
  </si>
  <si>
    <t>NORWAY</t>
  </si>
  <si>
    <t>POLAND</t>
  </si>
  <si>
    <t>PORTUGAL</t>
  </si>
  <si>
    <t>SINGAPORE</t>
  </si>
  <si>
    <t>URUGUAY</t>
  </si>
  <si>
    <t>met bql</t>
  </si>
  <si>
    <t>EUROZONE</t>
  </si>
  <si>
    <t>FAROE ISLANDS</t>
  </si>
  <si>
    <t>SOUTH AFRICA</t>
  </si>
  <si>
    <t>UAE</t>
  </si>
  <si>
    <t>BRAZIL</t>
  </si>
  <si>
    <t>COLOMBIA</t>
  </si>
  <si>
    <t>CZECH</t>
  </si>
  <si>
    <t>EGYPT</t>
  </si>
  <si>
    <t>GREECE</t>
  </si>
  <si>
    <t>HUNGARY</t>
  </si>
  <si>
    <t>ICELAND</t>
  </si>
  <si>
    <t>INDIA</t>
  </si>
  <si>
    <t>INDONESIA</t>
  </si>
  <si>
    <t>KUWAIT</t>
  </si>
  <si>
    <t>MALAYSIA</t>
  </si>
  <si>
    <t>MEXICO</t>
  </si>
  <si>
    <t>PHILIPPINES</t>
  </si>
  <si>
    <t>QATAR</t>
  </si>
  <si>
    <t>ROMANIA</t>
  </si>
  <si>
    <t>RUSSIA</t>
  </si>
  <si>
    <t>SAUDI ARABIA</t>
  </si>
  <si>
    <t>TAIWAN</t>
  </si>
  <si>
    <t>THAILAND</t>
  </si>
  <si>
    <t>TURKEY</t>
  </si>
  <si>
    <t>bloomberg</t>
  </si>
  <si>
    <t>NTSCLBE</t>
  </si>
  <si>
    <t>VFEM</t>
  </si>
  <si>
    <t>met BQL</t>
  </si>
  <si>
    <t>zonder BQL</t>
  </si>
  <si>
    <t>XOM UN Equity</t>
  </si>
  <si>
    <t>Exxon Mobil</t>
  </si>
  <si>
    <t>ACN UN Equity</t>
  </si>
  <si>
    <t>COST UN Equity</t>
  </si>
  <si>
    <t>TJX Companies</t>
  </si>
  <si>
    <t>TJX UN Equity</t>
  </si>
  <si>
    <t>Amazon.com</t>
  </si>
  <si>
    <t>Accenture A</t>
  </si>
  <si>
    <t>Costco Wholesale Corp</t>
  </si>
  <si>
    <t>Tesla Motors</t>
  </si>
  <si>
    <t>M1WOEW Index</t>
  </si>
  <si>
    <t>M1WOQU Index</t>
  </si>
  <si>
    <t>M1WO000V Index</t>
  </si>
  <si>
    <t>M1WOMVOL Index</t>
  </si>
  <si>
    <t>M1WO000G Index</t>
  </si>
  <si>
    <t>MSCI WORLD EQ WTD NR</t>
  </si>
  <si>
    <t>MSCI World Quality Net $</t>
  </si>
  <si>
    <t>MSCI WORLD VALUE NR</t>
  </si>
  <si>
    <t>MSCI WORLD GROWTH NR</t>
  </si>
  <si>
    <t>MSCI WORLD Min Vol NR</t>
  </si>
  <si>
    <t>XBTUSD Curncy</t>
  </si>
  <si>
    <t>XBT-USD Cross Rate</t>
  </si>
  <si>
    <t>NETHER 7.5 01/15/2023 Govt</t>
  </si>
  <si>
    <t>7,5% Nederland 93-23</t>
  </si>
  <si>
    <t>SBG7U Index</t>
  </si>
  <si>
    <t>FTSE Group-of-Seven Index USD</t>
  </si>
  <si>
    <t>IGLE NA Equity</t>
  </si>
  <si>
    <t>ISHARES GLOBAL GOV BND-EURHD</t>
  </si>
  <si>
    <t>US0001M Index</t>
  </si>
  <si>
    <t>ICE LIBOR USD 1 Month</t>
  </si>
  <si>
    <t>https://www.fgrinvesting.com/nl/fund-range/</t>
  </si>
  <si>
    <t>gewichten in sep24, later is geen info meer</t>
  </si>
  <si>
    <t>geen info meer na sep24</t>
  </si>
  <si>
    <t>lange_termijn</t>
  </si>
  <si>
    <t>EURIBOR 1M</t>
  </si>
  <si>
    <t>EUR001M Index</t>
  </si>
  <si>
    <t>GBM Govt</t>
  </si>
  <si>
    <t>USD 1 Month</t>
  </si>
  <si>
    <t>NETHER 2.5 07/15/2035 Govt</t>
  </si>
  <si>
    <t>2,5% Nederland 25-35</t>
  </si>
  <si>
    <t>Xtrackers MSCI World Health Care</t>
  </si>
  <si>
    <t>SPDR S&amp;P 500 Leaders UCITS ETF (Acc)</t>
  </si>
  <si>
    <t>GEORGIA</t>
  </si>
  <si>
    <t>0% Nederland 24-06/25</t>
  </si>
  <si>
    <t>NL0015002F23 Govt</t>
  </si>
  <si>
    <t>NL0015002F23</t>
  </si>
  <si>
    <t>NL0009348242</t>
  </si>
  <si>
    <t>NL0000102242</t>
  </si>
  <si>
    <t>NL0000102077</t>
  </si>
  <si>
    <t>NL0000102275</t>
  </si>
  <si>
    <t>NL0006227316</t>
  </si>
  <si>
    <t>DE0001135465</t>
  </si>
  <si>
    <t>DE0001134922</t>
  </si>
  <si>
    <t>NL0010733424</t>
  </si>
  <si>
    <t>NL0015002F72</t>
  </si>
  <si>
    <t>US0378331005</t>
  </si>
  <si>
    <t>US0231351067</t>
  </si>
  <si>
    <t>US8725401090</t>
  </si>
  <si>
    <t>US88160R1014</t>
  </si>
  <si>
    <t>US67066G1040</t>
  </si>
  <si>
    <t>US30303M1027</t>
  </si>
  <si>
    <t>DE000A1EWWW0</t>
  </si>
  <si>
    <t>CH0432492467</t>
  </si>
  <si>
    <t>US0605051046</t>
  </si>
  <si>
    <t>FR0000120628</t>
  </si>
  <si>
    <t>US6658591044</t>
  </si>
  <si>
    <t>FR0000125486</t>
  </si>
  <si>
    <t>US2546871060</t>
  </si>
  <si>
    <t>NL0000009827</t>
  </si>
  <si>
    <t>IE00B4L5ZG21</t>
  </si>
  <si>
    <t>IE00B4L5ZY03</t>
  </si>
  <si>
    <t>IE000L2TO2T2</t>
  </si>
  <si>
    <t>US31428X1063</t>
  </si>
  <si>
    <t>US02079K3059</t>
  </si>
  <si>
    <t>US4370761029</t>
  </si>
  <si>
    <t>NL0000009165</t>
  </si>
  <si>
    <t>DE0006048432</t>
  </si>
  <si>
    <t>IE00B4L5YX21</t>
  </si>
  <si>
    <t>US4642878049</t>
  </si>
  <si>
    <t>US4581401001</t>
  </si>
  <si>
    <t>IE00B4L5Y983</t>
  </si>
  <si>
    <t>IE00B0M62Q58</t>
  </si>
  <si>
    <t>US4781601046</t>
  </si>
  <si>
    <t>US88579Y1010</t>
  </si>
  <si>
    <t>US58933Y1055</t>
  </si>
  <si>
    <t>CH0038863350</t>
  </si>
  <si>
    <t>FR0000120321</t>
  </si>
  <si>
    <t>US6541061031</t>
  </si>
  <si>
    <t>CH0012005267</t>
  </si>
  <si>
    <t>GB00BP6MXD84</t>
  </si>
  <si>
    <t>IE00B6YX5C33</t>
  </si>
  <si>
    <t>DE0002635307</t>
  </si>
  <si>
    <t>GB00B10RZP78</t>
  </si>
  <si>
    <t>US91324P1021</t>
  </si>
  <si>
    <t>US92826C8394</t>
  </si>
  <si>
    <t>IE00B3VVMM84</t>
  </si>
  <si>
    <t>US9219088443</t>
  </si>
  <si>
    <t>JE00B8KF9B49</t>
  </si>
  <si>
    <t>IE00BYTRRD19</t>
  </si>
  <si>
    <t>IE00BM67HK77</t>
  </si>
  <si>
    <t>FR0000121485</t>
  </si>
  <si>
    <t>FR0000121972</t>
  </si>
  <si>
    <t>US09290D1019</t>
  </si>
  <si>
    <t>US7170811035</t>
  </si>
  <si>
    <t>DE0007236101</t>
  </si>
  <si>
    <t>US92556V1061</t>
  </si>
  <si>
    <t>DE000ENER6Y0</t>
  </si>
  <si>
    <t>US6092071058</t>
  </si>
  <si>
    <t>US2310211063</t>
  </si>
  <si>
    <t>US20030N1019</t>
  </si>
  <si>
    <t>FR0000121667</t>
  </si>
  <si>
    <t>NL0013552086</t>
  </si>
  <si>
    <t>NL0010273215</t>
  </si>
  <si>
    <t>US7427181091</t>
  </si>
  <si>
    <t>US74340W1036</t>
  </si>
  <si>
    <t>US5949181045</t>
  </si>
  <si>
    <t>US1101221083</t>
  </si>
  <si>
    <t>CH0008742519</t>
  </si>
  <si>
    <t>IE00BTN1Y115</t>
  </si>
  <si>
    <t>GB0007188757</t>
  </si>
  <si>
    <t>US30231G1022</t>
  </si>
  <si>
    <t>IE00B4BNMY34</t>
  </si>
  <si>
    <t>US22160K1051</t>
  </si>
  <si>
    <t>NL0015000W40</t>
  </si>
  <si>
    <t>IE00BG36TC12</t>
  </si>
  <si>
    <t>IE00016PSX47</t>
  </si>
  <si>
    <t>NL0015000W57</t>
  </si>
  <si>
    <t>LU1940199711</t>
  </si>
  <si>
    <t>IE00BH4GPZ28</t>
  </si>
  <si>
    <t>JE00B8DFY052</t>
  </si>
  <si>
    <t>US4642885135</t>
  </si>
  <si>
    <t>US92204A3068</t>
  </si>
  <si>
    <t>GB00B03MLX29</t>
  </si>
  <si>
    <t>NL0013552078</t>
  </si>
  <si>
    <t>#N/A Field Not Applicable</t>
  </si>
  <si>
    <t>GB00BP68B100</t>
  </si>
  <si>
    <t>EU0009658202</t>
  </si>
  <si>
    <t>US78378X1072</t>
  </si>
  <si>
    <t>GB00BJDQQQ59</t>
  </si>
  <si>
    <t>CH0010016613</t>
  </si>
  <si>
    <t>GB00BP5FTC99</t>
  </si>
  <si>
    <t>GB00BP5FV678</t>
  </si>
  <si>
    <t>GB00BP5FS112</t>
  </si>
  <si>
    <t>EU0009659945</t>
  </si>
  <si>
    <t>EU000A2X2A25</t>
  </si>
  <si>
    <t>GB00BP5FTF21</t>
  </si>
  <si>
    <t>GB00B832ZW54</t>
  </si>
  <si>
    <t>US9220428588</t>
  </si>
  <si>
    <t>IE00B1TXHL60</t>
  </si>
  <si>
    <t>US4642883726</t>
  </si>
  <si>
    <t>IE00BSKRJX20</t>
  </si>
  <si>
    <t>IE00BD8PH174</t>
  </si>
  <si>
    <t>US46138G5080</t>
  </si>
  <si>
    <t>IE00B74DQ490</t>
  </si>
  <si>
    <t>US46090F1003</t>
  </si>
  <si>
    <t>US78463V1070</t>
  </si>
  <si>
    <t>US78410J8273</t>
  </si>
  <si>
    <t>GB00BSBN0M53</t>
  </si>
  <si>
    <t>US78382B1098</t>
  </si>
  <si>
    <t>US4642882819</t>
  </si>
  <si>
    <t>GB00BP5FSP53</t>
  </si>
  <si>
    <t>GB00BP689387</t>
  </si>
  <si>
    <t>GB00BMY0G907</t>
  </si>
  <si>
    <t>GB00BP68C512</t>
  </si>
  <si>
    <t>GB00BP689X89</t>
  </si>
  <si>
    <t>GB00BP68C843</t>
  </si>
  <si>
    <t>GB00BN7DFX04</t>
  </si>
  <si>
    <t>GB00BP5FSY45</t>
  </si>
  <si>
    <t>GB00BP68CC81</t>
  </si>
  <si>
    <t>GB00BP689Q13</t>
  </si>
  <si>
    <t>GB00BP689P06</t>
  </si>
  <si>
    <t>IE00BKT6FT27</t>
  </si>
  <si>
    <t>GB00BD080607</t>
  </si>
  <si>
    <t>EU0009659937</t>
  </si>
  <si>
    <t>US912797PL50</t>
  </si>
  <si>
    <t>NT Wld SC Low Carbon Eq Index FGR Feeder B</t>
  </si>
  <si>
    <t>Vanguard FTSE Emerging Mkts Index Fd</t>
  </si>
  <si>
    <t>SPDR SP500 ESG Leaders ETF</t>
  </si>
  <si>
    <t>Lyxor MSCI Eur ESG Lead UCITS ETF - Acc</t>
  </si>
  <si>
    <t>Amundi MSCI World ESG Leaders UCITS ETF Acc</t>
  </si>
  <si>
    <t>NT World Small Cap ESG Low Carbon</t>
  </si>
  <si>
    <t>NT World Small Cap ESG Low Carbon Ind</t>
  </si>
  <si>
    <t>Essilor International</t>
  </si>
  <si>
    <t>Cummins Engine</t>
  </si>
  <si>
    <t>Xtrackers World Health Care EUR</t>
  </si>
  <si>
    <t>Xtrackers World Health Care</t>
  </si>
  <si>
    <t>SPDR MSCI World Tech ETF EUR</t>
  </si>
  <si>
    <t>Royal Dutch Shell</t>
  </si>
  <si>
    <t>L` Oreal</t>
  </si>
  <si>
    <t>US_1.25_2023</t>
  </si>
  <si>
    <t>CASH_EUR</t>
  </si>
  <si>
    <t>Naam</t>
  </si>
  <si>
    <t>Modelportefeuilles 100RD</t>
  </si>
  <si>
    <t>Modelportefeuilles 30RD-70RM</t>
  </si>
  <si>
    <t>Modelportefeuilles 50RD-50RM</t>
  </si>
  <si>
    <t>Intern 50RD50RM</t>
  </si>
  <si>
    <t>Modelportefeuilles 70RD-30RM</t>
  </si>
  <si>
    <t>Modelportefeuilles Duurzaam-50RD50RM</t>
  </si>
  <si>
    <t>Modelportefeuilles Vlieger 100RD</t>
  </si>
  <si>
    <t>Intern 100RDVL</t>
  </si>
  <si>
    <t>Modelportefeuilles Vlieger 50RD-50RM</t>
  </si>
  <si>
    <t>Intern 50RD50RMVL</t>
  </si>
  <si>
    <t>Modelportefeuilles Vlieger Duurz50RD50RM-</t>
  </si>
  <si>
    <t>Modelportefeuilles Vlieger Duurz 50RD-50RM</t>
  </si>
  <si>
    <t>IE00B4L5ZG21_2</t>
  </si>
  <si>
    <t>LOreal</t>
  </si>
  <si>
    <t>IBCI NA Equity</t>
  </si>
  <si>
    <t>TIP US Equity</t>
  </si>
  <si>
    <t>IEF US Equity</t>
  </si>
  <si>
    <t xml:space="preserve">TLT US Equity </t>
  </si>
  <si>
    <t>SPY US Equity</t>
  </si>
  <si>
    <t>JNK US Equity</t>
  </si>
  <si>
    <t>NDDUWI Equity</t>
  </si>
  <si>
    <t>ISHARES EURO INFL-LKD GOVT</t>
  </si>
  <si>
    <t>ISHARES TIPS BOND ETF</t>
  </si>
  <si>
    <t>ISHARES 7-10 YEAR TREASURY B</t>
  </si>
  <si>
    <t>ISHARES 20+ YEAR TREASURY BD</t>
  </si>
  <si>
    <t>SPDR S&amp;P 500 ETF TRUST</t>
  </si>
  <si>
    <t>SPDR BLOOMBERG HIGH YIELD BO</t>
  </si>
  <si>
    <t>MSCI Daily TR Net World</t>
  </si>
  <si>
    <t>IE00B0M62X26</t>
  </si>
  <si>
    <t>US4642871762</t>
  </si>
  <si>
    <t>US4642874402</t>
  </si>
  <si>
    <t>US4642874329</t>
  </si>
  <si>
    <t>US78462F1030</t>
  </si>
  <si>
    <t>US78468R6229</t>
  </si>
  <si>
    <t>MXEF Index</t>
  </si>
  <si>
    <t>MSCI EM</t>
  </si>
  <si>
    <t>GB00BP5FTD07</t>
  </si>
  <si>
    <t>US11135F1012</t>
  </si>
  <si>
    <t>Broadcom Inc</t>
  </si>
  <si>
    <t>AVGO UW Equity</t>
  </si>
  <si>
    <t>M1WOGW Index</t>
  </si>
  <si>
    <t>MSCI WORLD GDP NR</t>
  </si>
  <si>
    <t>NFLX UW Equity</t>
  </si>
  <si>
    <t>Netflix</t>
  </si>
  <si>
    <t>US64110L1061</t>
  </si>
  <si>
    <t>LLY UN Equity</t>
  </si>
  <si>
    <t>Eli Lilly</t>
  </si>
  <si>
    <t>US5324571083</t>
  </si>
  <si>
    <t>ORACLE CORP</t>
  </si>
  <si>
    <t>US68389X1054</t>
  </si>
  <si>
    <t>ORCL UN Equity</t>
  </si>
  <si>
    <t>Meta Platforms</t>
  </si>
  <si>
    <t>Qualcomm</t>
  </si>
  <si>
    <t>US7475251036</t>
  </si>
  <si>
    <t>QCOM UW Equity</t>
  </si>
  <si>
    <t>Amundi MSCI World ESG Selec UCITS ETF Acc</t>
  </si>
  <si>
    <t>Amundi MSCI Europe ESG Selec UCITS ETF Acc</t>
  </si>
  <si>
    <t>Chubb Limited</t>
  </si>
  <si>
    <t>CH0044328745</t>
  </si>
  <si>
    <t>CB UN Equity</t>
  </si>
  <si>
    <t>DE000A0YEEX4</t>
  </si>
  <si>
    <t>US912828S927</t>
  </si>
  <si>
    <t>DE000A1RX996</t>
  </si>
  <si>
    <t>NL0015002CO2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</si>
</sst>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[$-409]d\-mmm\-yy;@"/>
    <numFmt numFmtId="166" formatCode="0.000%"/>
  </numFmts>
  <fonts count="5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u/>
      <sz val="12"/>
      <color theme="10"/>
      <name val="Calibri"/>
      <family val="2"/>
      <scheme val="minor"/>
    </font>
    <font>
      <b/>
      <sz val="17"/>
      <color theme="1"/>
      <name val="Helvetica Neue"/>
      <family val="2"/>
    </font>
    <font>
      <sz val="12"/>
      <color theme="1"/>
      <name val="Helvetica Neue"/>
      <family val="2"/>
    </font>
    <font>
      <sz val="11"/>
      <color theme="1"/>
      <name val="Calibri"/>
      <family val="2"/>
      <scheme val="minor"/>
    </font>
    <font>
      <sz val="12"/>
      <color rgb="FF273F33"/>
      <name val="Arial"/>
      <family val="2"/>
    </font>
    <font>
      <b/>
      <sz val="12"/>
      <color theme="9" tint="-0.249977111117893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273F33"/>
      <name val="Arial"/>
      <family val="2"/>
    </font>
    <font>
      <sz val="12"/>
      <color rgb="FF555555"/>
      <name val="Arial"/>
      <family val="2"/>
    </font>
    <font>
      <b/>
      <sz val="12"/>
      <color rgb="FF555555"/>
      <name val="Arial"/>
      <family val="2"/>
    </font>
    <font>
      <b/>
      <sz val="12"/>
      <color theme="9" tint="-0.249977111117893"/>
      <name val="Arial"/>
      <family val="2"/>
    </font>
    <font>
      <b/>
      <sz val="12"/>
      <color rgb="FF213F31"/>
      <name val="Arial"/>
      <family val="2"/>
    </font>
    <font>
      <sz val="12"/>
      <color rgb="FF213F31"/>
      <name val="Arial"/>
      <family val="2"/>
    </font>
    <font>
      <b/>
      <sz val="12"/>
      <color rgb="FF000000"/>
      <name val="Arial"/>
      <family val="2"/>
    </font>
    <font>
      <sz val="14"/>
      <color rgb="FF000000"/>
      <name val="Arial"/>
      <family val="2"/>
    </font>
    <font>
      <sz val="12"/>
      <color rgb="FFC00000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b/>
      <sz val="11"/>
      <color rgb="FF333333"/>
      <name val="Verdana"/>
      <family val="2"/>
    </font>
    <font>
      <sz val="11"/>
      <color rgb="FF333333"/>
      <name val="Verdana"/>
      <family val="2"/>
    </font>
    <font>
      <sz val="12"/>
      <color rgb="FF001C4B"/>
      <name val="Arial Regular"/>
    </font>
    <font>
      <sz val="12"/>
      <name val="Calibri"/>
      <family val="2"/>
      <scheme val="minor"/>
    </font>
    <font>
      <sz val="11"/>
      <name val="Lucida Grande"/>
      <family val="2"/>
    </font>
    <font>
      <sz val="11"/>
      <color rgb="FF000000"/>
      <name val="Arial"/>
      <family val="2"/>
    </font>
    <font>
      <sz val="15"/>
      <color rgb="FFFFFFFF"/>
      <name val="NotoSans Regular"/>
    </font>
    <font>
      <b/>
      <sz val="12"/>
      <name val="Calibri"/>
      <family val="2"/>
      <scheme val="minor"/>
    </font>
    <font>
      <sz val="7.9"/>
      <color rgb="FF001C4B"/>
      <name val="NotoSans Regular"/>
    </font>
    <font>
      <sz val="12"/>
      <color rgb="FFFF0000"/>
      <name val="Arial"/>
      <family val="2"/>
    </font>
    <font>
      <u/>
      <sz val="12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ptos Narrow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819D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9" fillId="0" borderId="0"/>
    <xf numFmtId="0" fontId="22" fillId="0" borderId="0" applyNumberFormat="0" applyFill="0" applyBorder="0" applyAlignment="0" applyProtection="0"/>
    <xf numFmtId="0" fontId="25" fillId="0" borderId="0"/>
  </cellStyleXfs>
  <cellXfs count="120">
    <xf numFmtId="0" fontId="0" fillId="0" borderId="0" xfId="0"/>
    <xf numFmtId="0" fontId="0" fillId="0" borderId="16" xfId="0" applyBorder="1"/>
    <xf numFmtId="10" fontId="0" fillId="0" borderId="0" xfId="0" applyNumberFormat="1"/>
    <xf numFmtId="10" fontId="0" fillId="0" borderId="0" xfId="42" applyNumberFormat="1" applyFont="1"/>
    <xf numFmtId="10" fontId="0" fillId="0" borderId="16" xfId="0" applyNumberFormat="1" applyBorder="1"/>
    <xf numFmtId="16" fontId="0" fillId="0" borderId="0" xfId="0" applyNumberFormat="1"/>
    <xf numFmtId="0" fontId="21" fillId="0" borderId="0" xfId="0" applyFont="1"/>
    <xf numFmtId="10" fontId="0" fillId="33" borderId="0" xfId="42" applyNumberFormat="1" applyFont="1" applyFill="1"/>
    <xf numFmtId="10" fontId="0" fillId="33" borderId="16" xfId="42" applyNumberFormat="1" applyFont="1" applyFill="1" applyBorder="1"/>
    <xf numFmtId="0" fontId="7" fillId="3" borderId="0" xfId="7"/>
    <xf numFmtId="10" fontId="7" fillId="3" borderId="0" xfId="7" applyNumberFormat="1"/>
    <xf numFmtId="0" fontId="7" fillId="3" borderId="16" xfId="7" applyBorder="1"/>
    <xf numFmtId="0" fontId="22" fillId="0" borderId="0" xfId="44" applyBorder="1"/>
    <xf numFmtId="0" fontId="23" fillId="0" borderId="0" xfId="0" applyFont="1"/>
    <xf numFmtId="0" fontId="24" fillId="0" borderId="0" xfId="0" applyFont="1"/>
    <xf numFmtId="0" fontId="22" fillId="0" borderId="0" xfId="44"/>
    <xf numFmtId="0" fontId="0" fillId="0" borderId="0" xfId="0" applyProtection="1">
      <protection locked="0"/>
    </xf>
    <xf numFmtId="0" fontId="26" fillId="0" borderId="0" xfId="0" applyFont="1"/>
    <xf numFmtId="0" fontId="27" fillId="0" borderId="0" xfId="0" applyFont="1"/>
    <xf numFmtId="15" fontId="28" fillId="0" borderId="0" xfId="0" applyNumberFormat="1" applyFont="1"/>
    <xf numFmtId="0" fontId="29" fillId="0" borderId="0" xfId="0" applyFont="1"/>
    <xf numFmtId="0" fontId="30" fillId="0" borderId="0" xfId="0" applyFont="1"/>
    <xf numFmtId="10" fontId="27" fillId="0" borderId="0" xfId="42" applyNumberFormat="1" applyFont="1"/>
    <xf numFmtId="164" fontId="27" fillId="0" borderId="0" xfId="42" applyNumberFormat="1" applyFont="1" applyFill="1"/>
    <xf numFmtId="10" fontId="27" fillId="0" borderId="0" xfId="42" applyNumberFormat="1" applyFont="1" applyAlignment="1"/>
    <xf numFmtId="164" fontId="27" fillId="0" borderId="0" xfId="42" applyNumberFormat="1" applyFont="1" applyFill="1" applyAlignment="1"/>
    <xf numFmtId="0" fontId="31" fillId="0" borderId="0" xfId="0" applyFont="1"/>
    <xf numFmtId="0" fontId="28" fillId="0" borderId="0" xfId="0" applyFont="1"/>
    <xf numFmtId="10" fontId="33" fillId="0" borderId="0" xfId="42" applyNumberFormat="1" applyFont="1" applyBorder="1"/>
    <xf numFmtId="10" fontId="31" fillId="0" borderId="0" xfId="0" applyNumberFormat="1" applyFont="1"/>
    <xf numFmtId="10" fontId="31" fillId="0" borderId="0" xfId="42" applyNumberFormat="1" applyFont="1" applyBorder="1"/>
    <xf numFmtId="0" fontId="34" fillId="0" borderId="0" xfId="0" applyFont="1"/>
    <xf numFmtId="0" fontId="35" fillId="0" borderId="0" xfId="0" applyFont="1"/>
    <xf numFmtId="10" fontId="34" fillId="0" borderId="0" xfId="42" applyNumberFormat="1" applyFont="1"/>
    <xf numFmtId="10" fontId="28" fillId="0" borderId="0" xfId="0" applyNumberFormat="1" applyFont="1"/>
    <xf numFmtId="10" fontId="34" fillId="0" borderId="0" xfId="0" applyNumberFormat="1" applyFont="1"/>
    <xf numFmtId="0" fontId="36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1" fillId="0" borderId="10" xfId="0" applyFont="1" applyBorder="1"/>
    <xf numFmtId="0" fontId="31" fillId="0" borderId="11" xfId="0" applyFont="1" applyBorder="1"/>
    <xf numFmtId="0" fontId="31" fillId="0" borderId="12" xfId="0" applyFont="1" applyBorder="1"/>
    <xf numFmtId="0" fontId="31" fillId="0" borderId="13" xfId="0" applyFont="1" applyBorder="1"/>
    <xf numFmtId="10" fontId="31" fillId="0" borderId="14" xfId="42" applyNumberFormat="1" applyFont="1" applyBorder="1"/>
    <xf numFmtId="0" fontId="31" fillId="0" borderId="15" xfId="0" applyFont="1" applyBorder="1"/>
    <xf numFmtId="0" fontId="31" fillId="0" borderId="16" xfId="0" applyFont="1" applyBorder="1"/>
    <xf numFmtId="10" fontId="31" fillId="0" borderId="16" xfId="42" applyNumberFormat="1" applyFont="1" applyBorder="1"/>
    <xf numFmtId="10" fontId="31" fillId="0" borderId="17" xfId="42" applyNumberFormat="1" applyFont="1" applyBorder="1"/>
    <xf numFmtId="0" fontId="0" fillId="0" borderId="10" xfId="0" applyBorder="1"/>
    <xf numFmtId="10" fontId="0" fillId="0" borderId="17" xfId="0" applyNumberFormat="1" applyBorder="1"/>
    <xf numFmtId="0" fontId="14" fillId="0" borderId="0" xfId="0" applyFont="1"/>
    <xf numFmtId="0" fontId="38" fillId="0" borderId="0" xfId="0" applyFont="1"/>
    <xf numFmtId="10" fontId="14" fillId="0" borderId="0" xfId="0" applyNumberFormat="1" applyFont="1"/>
    <xf numFmtId="0" fontId="39" fillId="0" borderId="0" xfId="0" applyFont="1"/>
    <xf numFmtId="14" fontId="40" fillId="0" borderId="0" xfId="0" applyNumberFormat="1" applyFont="1"/>
    <xf numFmtId="10" fontId="40" fillId="0" borderId="0" xfId="42" applyNumberFormat="1" applyFont="1"/>
    <xf numFmtId="0" fontId="44" fillId="0" borderId="0" xfId="0" applyFont="1"/>
    <xf numFmtId="165" fontId="0" fillId="0" borderId="0" xfId="0" applyNumberFormat="1"/>
    <xf numFmtId="10" fontId="44" fillId="0" borderId="0" xfId="42" applyNumberFormat="1" applyFont="1"/>
    <xf numFmtId="0" fontId="40" fillId="0" borderId="0" xfId="0" applyFont="1"/>
    <xf numFmtId="0" fontId="45" fillId="0" borderId="0" xfId="0" applyFont="1"/>
    <xf numFmtId="165" fontId="44" fillId="0" borderId="0" xfId="0" applyNumberFormat="1" applyFont="1"/>
    <xf numFmtId="0" fontId="16" fillId="0" borderId="0" xfId="0" applyFont="1"/>
    <xf numFmtId="0" fontId="38" fillId="0" borderId="0" xfId="0" applyFont="1" applyProtection="1">
      <protection locked="0"/>
    </xf>
    <xf numFmtId="0" fontId="14" fillId="0" borderId="16" xfId="0" applyFont="1" applyBorder="1"/>
    <xf numFmtId="14" fontId="0" fillId="0" borderId="0" xfId="0" applyNumberForma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48" fillId="0" borderId="0" xfId="0" applyFont="1"/>
    <xf numFmtId="0" fontId="45" fillId="0" borderId="16" xfId="0" applyFont="1" applyBorder="1"/>
    <xf numFmtId="0" fontId="0" fillId="34" borderId="0" xfId="0" applyFill="1"/>
    <xf numFmtId="0" fontId="22" fillId="34" borderId="0" xfId="44" applyFill="1"/>
    <xf numFmtId="16" fontId="0" fillId="34" borderId="0" xfId="0" applyNumberFormat="1" applyFill="1"/>
    <xf numFmtId="10" fontId="27" fillId="34" borderId="0" xfId="42" applyNumberFormat="1" applyFont="1" applyFill="1"/>
    <xf numFmtId="10" fontId="27" fillId="34" borderId="0" xfId="42" applyNumberFormat="1" applyFont="1" applyFill="1" applyAlignment="1"/>
    <xf numFmtId="0" fontId="29" fillId="34" borderId="0" xfId="0" applyFont="1" applyFill="1"/>
    <xf numFmtId="10" fontId="0" fillId="34" borderId="0" xfId="0" applyNumberFormat="1" applyFill="1"/>
    <xf numFmtId="0" fontId="26" fillId="34" borderId="0" xfId="0" applyFont="1" applyFill="1"/>
    <xf numFmtId="10" fontId="26" fillId="34" borderId="0" xfId="0" applyNumberFormat="1" applyFont="1" applyFill="1"/>
    <xf numFmtId="0" fontId="41" fillId="34" borderId="0" xfId="0" applyFont="1" applyFill="1"/>
    <xf numFmtId="0" fontId="37" fillId="34" borderId="0" xfId="0" applyFont="1" applyFill="1"/>
    <xf numFmtId="0" fontId="49" fillId="34" borderId="0" xfId="0" applyFont="1" applyFill="1"/>
    <xf numFmtId="10" fontId="49" fillId="34" borderId="0" xfId="0" applyNumberFormat="1" applyFont="1" applyFill="1"/>
    <xf numFmtId="0" fontId="47" fillId="34" borderId="0" xfId="0" applyFont="1" applyFill="1"/>
    <xf numFmtId="0" fontId="42" fillId="34" borderId="0" xfId="0" applyFont="1" applyFill="1"/>
    <xf numFmtId="0" fontId="46" fillId="34" borderId="0" xfId="0" applyFont="1" applyFill="1"/>
    <xf numFmtId="166" fontId="29" fillId="34" borderId="0" xfId="42" applyNumberFormat="1" applyFont="1" applyFill="1"/>
    <xf numFmtId="0" fontId="43" fillId="34" borderId="0" xfId="0" applyFont="1" applyFill="1"/>
    <xf numFmtId="10" fontId="0" fillId="34" borderId="0" xfId="42" applyNumberFormat="1" applyFont="1" applyFill="1"/>
    <xf numFmtId="0" fontId="0" fillId="34" borderId="13" xfId="0" applyFill="1" applyBorder="1"/>
    <xf numFmtId="10" fontId="50" fillId="0" borderId="0" xfId="0" applyNumberFormat="1" applyFont="1"/>
    <xf numFmtId="0" fontId="31" fillId="34" borderId="0" xfId="0" applyFont="1" applyFill="1"/>
    <xf numFmtId="15" fontId="28" fillId="34" borderId="0" xfId="0" applyNumberFormat="1" applyFont="1" applyFill="1"/>
    <xf numFmtId="16" fontId="31" fillId="34" borderId="0" xfId="0" applyNumberFormat="1" applyFont="1" applyFill="1"/>
    <xf numFmtId="0" fontId="22" fillId="34" borderId="0" xfId="44" applyFill="1" applyBorder="1"/>
    <xf numFmtId="0" fontId="32" fillId="34" borderId="0" xfId="0" applyFont="1" applyFill="1"/>
    <xf numFmtId="10" fontId="33" fillId="34" borderId="0" xfId="42" applyNumberFormat="1" applyFont="1" applyFill="1" applyBorder="1"/>
    <xf numFmtId="0" fontId="28" fillId="34" borderId="0" xfId="0" applyFont="1" applyFill="1"/>
    <xf numFmtId="10" fontId="31" fillId="34" borderId="0" xfId="42" applyNumberFormat="1" applyFont="1" applyFill="1" applyBorder="1"/>
    <xf numFmtId="10" fontId="28" fillId="34" borderId="0" xfId="0" applyNumberFormat="1" applyFont="1" applyFill="1"/>
    <xf numFmtId="0" fontId="41" fillId="0" borderId="0" xfId="0" applyFont="1"/>
    <xf numFmtId="0" fontId="42" fillId="0" borderId="0" xfId="0" applyFont="1"/>
    <xf numFmtId="0" fontId="44" fillId="35" borderId="0" xfId="0" applyFont="1" applyFill="1"/>
    <xf numFmtId="16" fontId="44" fillId="35" borderId="0" xfId="0" applyNumberFormat="1" applyFont="1" applyFill="1"/>
    <xf numFmtId="0" fontId="51" fillId="35" borderId="0" xfId="44" applyFont="1" applyFill="1" applyBorder="1"/>
    <xf numFmtId="0" fontId="18" fillId="36" borderId="0" xfId="0" applyFont="1" applyFill="1"/>
    <xf numFmtId="16" fontId="0" fillId="36" borderId="0" xfId="0" applyNumberFormat="1" applyFill="1"/>
    <xf numFmtId="0" fontId="22" fillId="36" borderId="0" xfId="44" applyFill="1" applyBorder="1"/>
    <xf numFmtId="0" fontId="22" fillId="36" borderId="0" xfId="44" applyFill="1"/>
    <xf numFmtId="0" fontId="0" fillId="36" borderId="0" xfId="0" applyFill="1"/>
    <xf numFmtId="0" fontId="44" fillId="0" borderId="0" xfId="0" applyFont="1" applyProtection="1">
      <protection locked="0"/>
    </xf>
    <xf numFmtId="10" fontId="52" fillId="0" borderId="0" xfId="42" applyNumberFormat="1" applyFont="1" applyBorder="1"/>
    <xf numFmtId="164" fontId="53" fillId="0" borderId="0" xfId="42" applyNumberFormat="1" applyFont="1" applyFill="1"/>
    <xf numFmtId="165" fontId="14" fillId="0" borderId="0" xfId="0" applyNumberFormat="1" applyFont="1"/>
    <xf numFmtId="0" fontId="25" fillId="0" borderId="0" xfId="0" applyFont="1"/>
    <xf numFmtId="10" fontId="14" fillId="0" borderId="0" xfId="42" applyNumberFormat="1" applyFont="1"/>
    <xf numFmtId="0" fontId="0" fillId="0" borderId="18" xfId="0" applyBorder="1"/>
    <xf numFmtId="0" fontId="54" fillId="0" borderId="0" xfId="0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5" xr:uid="{DA83DD99-2C3F-324D-A57B-6EE3C014C4C0}"/>
    <cellStyle name="Note" xfId="15" builtinId="10" customBuiltin="1"/>
    <cellStyle name="Output" xfId="10" builtinId="21" customBuiltin="1"/>
    <cellStyle name="Percent" xfId="42" builtinId="5"/>
    <cellStyle name="Standaard 2" xfId="43" xr:uid="{5AA31770-A9FD-4746-99B5-1A45AD2FB61E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81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22/11/relationships/FeaturePropertyBag" Target="featurePropertyBag/featurePropertyBag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11</xdr:row>
      <xdr:rowOff>88900</xdr:rowOff>
    </xdr:from>
    <xdr:to>
      <xdr:col>6</xdr:col>
      <xdr:colOff>355600</xdr:colOff>
      <xdr:row>15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F3FD07E-91A6-CF6E-BF39-66CC5B0C1068}"/>
            </a:ext>
          </a:extLst>
        </xdr:cNvPr>
        <xdr:cNvSpPr txBox="1"/>
      </xdr:nvSpPr>
      <xdr:spPr>
        <a:xfrm>
          <a:off x="2971800" y="2527300"/>
          <a:ext cx="2336800" cy="787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opgehouden met alles</a:t>
          </a:r>
          <a:r>
            <a:rPr lang="en-US" sz="1100" baseline="0"/>
            <a:t> te berekenen:</a:t>
          </a:r>
        </a:p>
        <a:p>
          <a:r>
            <a:rPr lang="en-US" sz="1100" baseline="0"/>
            <a:t>zoek de koers op, de duration en de looptijd verdeel deze duration redelijk over de curve punten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542247</xdr:colOff>
      <xdr:row>11</xdr:row>
      <xdr:rowOff>0</xdr:rowOff>
    </xdr:from>
    <xdr:to>
      <xdr:col>8</xdr:col>
      <xdr:colOff>585056</xdr:colOff>
      <xdr:row>24</xdr:row>
      <xdr:rowOff>85619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1E2004-8E19-B877-5CF1-A1B7416B3989}"/>
            </a:ext>
          </a:extLst>
        </xdr:cNvPr>
        <xdr:cNvSpPr txBox="1"/>
      </xdr:nvSpPr>
      <xdr:spPr>
        <a:xfrm>
          <a:off x="8190786" y="1997753"/>
          <a:ext cx="3752922" cy="26826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nieuwe obligaties uitgegeven door NL hier invoegen (de namen in het rood zijn de veronderstelde naam in AIRS, maar dat</a:t>
          </a:r>
          <a:r>
            <a:rPr lang="en-US" sz="2000" baseline="0"/>
            <a:t> moet gecheckt worden in het geval deze regel ook in de portefeuille voorkomt)</a:t>
          </a:r>
          <a:endParaRPr lang="en-US" sz="2000"/>
        </a:p>
      </xdr:txBody>
    </xdr:sp>
    <xdr:clientData/>
  </xdr:twoCellAnchor>
  <xdr:twoCellAnchor>
    <xdr:from>
      <xdr:col>6</xdr:col>
      <xdr:colOff>581489</xdr:colOff>
      <xdr:row>32</xdr:row>
      <xdr:rowOff>89186</xdr:rowOff>
    </xdr:from>
    <xdr:to>
      <xdr:col>8</xdr:col>
      <xdr:colOff>617163</xdr:colOff>
      <xdr:row>40</xdr:row>
      <xdr:rowOff>89186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335D724-E046-274E-A0EB-7D193355EC75}"/>
            </a:ext>
          </a:extLst>
        </xdr:cNvPr>
        <xdr:cNvSpPr txBox="1"/>
      </xdr:nvSpPr>
      <xdr:spPr>
        <a:xfrm>
          <a:off x="8222893" y="6596152"/>
          <a:ext cx="3738652" cy="16267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kolom duurzaam vwb individuele aandelen aangepast, op 19 november 2024, aan de holdings van MWOP GY</a:t>
          </a:r>
        </a:p>
      </xdr:txBody>
    </xdr:sp>
    <xdr:clientData/>
  </xdr:twoCellAnchor>
  <xdr:twoCellAnchor>
    <xdr:from>
      <xdr:col>6</xdr:col>
      <xdr:colOff>834775</xdr:colOff>
      <xdr:row>26</xdr:row>
      <xdr:rowOff>10703</xdr:rowOff>
    </xdr:from>
    <xdr:to>
      <xdr:col>9</xdr:col>
      <xdr:colOff>42809</xdr:colOff>
      <xdr:row>31</xdr:row>
      <xdr:rowOff>39241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B6B3884-DF1D-B74C-8513-8FB86F1A4E43}"/>
            </a:ext>
          </a:extLst>
        </xdr:cNvPr>
        <xdr:cNvSpPr txBox="1"/>
      </xdr:nvSpPr>
      <xdr:spPr>
        <a:xfrm>
          <a:off x="8476179" y="5297613"/>
          <a:ext cx="3874214" cy="10452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kolom name bevat de laatste naam (fondsen veranderen</a:t>
          </a:r>
          <a:r>
            <a:rPr lang="en-US" sz="1800" baseline="0"/>
            <a:t> wel eens van naam)</a:t>
          </a:r>
          <a:endParaRPr lang="en-US" sz="18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75</xdr:col>
      <xdr:colOff>0</xdr:colOff>
      <xdr:row>11</xdr:row>
      <xdr:rowOff>0</xdr:rowOff>
    </xdr:from>
    <xdr:to>
      <xdr:col>79</xdr:col>
      <xdr:colOff>0</xdr:colOff>
      <xdr:row>13</xdr:row>
      <xdr:rowOff>165100</xdr:rowOff>
    </xdr:to>
    <xdr:pic>
      <xdr:nvPicPr>
        <xdr:cNvPr id="12" name="Picture 11" descr="page2image2459702464">
          <a:extLst>
            <a:ext uri="{FF2B5EF4-FFF2-40B4-BE49-F238E27FC236}">
              <a16:creationId xmlns:a16="http://schemas.microsoft.com/office/drawing/2014/main" id="{BD2A346D-7D62-F445-A126-EDC338CAA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0900" y="1422400"/>
          <a:ext cx="33020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774700</xdr:colOff>
      <xdr:row>114</xdr:row>
      <xdr:rowOff>38100</xdr:rowOff>
    </xdr:from>
    <xdr:to>
      <xdr:col>10</xdr:col>
      <xdr:colOff>0</xdr:colOff>
      <xdr:row>119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F99A66-DC6B-332F-0B6A-14FA8C988959}"/>
            </a:ext>
          </a:extLst>
        </xdr:cNvPr>
        <xdr:cNvSpPr txBox="1"/>
      </xdr:nvSpPr>
      <xdr:spPr>
        <a:xfrm>
          <a:off x="3289300" y="23202900"/>
          <a:ext cx="5092700" cy="99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gewichten van de laatste datum kopieren. transponeren</a:t>
          </a:r>
          <a:r>
            <a:rPr lang="en-US" sz="1100" baseline="0"/>
            <a:t> uit vorige tab van IWDA, dit is allemaal noodzakelijk omdat sinds nov-23 de Real Estate index niet meer beschikbaar is. Gewichten van voor die tijd waren berekend in R uit de performance van de sectorindices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90320473a3d91f65/R%20Projects/RiskCharts/20191031_pr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lbMeiLCm"/>
      <sheetName val="blbOctLCm"/>
      <sheetName val="blbMeiLCd"/>
      <sheetName val="blbMeiEURm"/>
      <sheetName val="blbMeiEURd"/>
      <sheetName val="Blad1"/>
      <sheetName val="Blad2"/>
      <sheetName val="GNTH"/>
      <sheetName val="Blad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>
  <person displayName="Pieter Prins" id="{6BB269FE-2A1C-F742-88E6-94B380230EE9}" userId="90320473a3d91f6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1-10-03T08:53:03.12" personId="{6BB269FE-2A1C-F742-88E6-94B380230EE9}" id="{1A76CBA3-5C1B-CC48-815B-EB7E6A198DC8}">
    <text>zoals in AIRS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s://exceljet.net/excel-functions/excel-substitute-function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tf.dws.com/nl-nl/AssetDownload/Index/4c555e07-5ae8-413e-9f96-0c50f1080004/Factsheet.pdf" TargetMode="External"/><Relationship Id="rId3" Type="http://schemas.openxmlformats.org/officeDocument/2006/relationships/hyperlink" Target="https://etf.dws.com/NLD/NLD/Download/Factsheet/IE00BM67HK77/-/MSCI-World-Health-Care-UCITS-ETF" TargetMode="External"/><Relationship Id="rId7" Type="http://schemas.openxmlformats.org/officeDocument/2006/relationships/hyperlink" Target="https://www.insingergilissen.nl/en-nl/duurzaambeleggen" TargetMode="External"/><Relationship Id="rId2" Type="http://schemas.openxmlformats.org/officeDocument/2006/relationships/hyperlink" Target="https://www.ishares.com/ch/individual/en/products/251931/ishares-stoxx-europe-600-ucits-etf-de-fund" TargetMode="External"/><Relationship Id="rId1" Type="http://schemas.openxmlformats.org/officeDocument/2006/relationships/hyperlink" Target="https://www.ssga.com/nl/en_gb/intermediary/etfs/funds/spdr-msci-world-ucits-etf-sppw-gy" TargetMode="External"/><Relationship Id="rId6" Type="http://schemas.openxmlformats.org/officeDocument/2006/relationships/hyperlink" Target="https://www.ssga.com/nl/en_gb/intermediary/etfs/funds/spdr-msci-world-technology-ucits-etf-wtch-na" TargetMode="External"/><Relationship Id="rId5" Type="http://schemas.openxmlformats.org/officeDocument/2006/relationships/hyperlink" Target="https://www.msci.com/documents/10199/b3ee6464-f705-4d65-81a0-d8756607cf9f" TargetMode="External"/><Relationship Id="rId4" Type="http://schemas.openxmlformats.org/officeDocument/2006/relationships/hyperlink" Target="https://www.ssga.com/nl/en_gb/intermediary/etfs/funds/spdr-sp-500-ucits-etf-dist-spy5-gy" TargetMode="External"/><Relationship Id="rId9" Type="http://schemas.openxmlformats.org/officeDocument/2006/relationships/hyperlink" Target="https://www.amundietf.nl/en/professional/products/equity/amundi-msci-europe-esg-leaders-ucits-etf-acc/lu194019971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sga.com/nl/en_gb/intermediary/etfs/funds/spdr-msci-world-ucits-etf-sppw-gy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northerntrust.com/pws/nt/documents/funds/intl/factsheets/northern-trust-world-small-cap-esg-low-carbon-fgr-feeder-fund-nlfsc-she-eur-re-en.pdf" TargetMode="External"/><Relationship Id="rId2" Type="http://schemas.openxmlformats.org/officeDocument/2006/relationships/hyperlink" Target="https://www.msci.com/documents/10199/b3ee6464-f705-4d65-81a0-d8756607cf9f" TargetMode="External"/><Relationship Id="rId1" Type="http://schemas.openxmlformats.org/officeDocument/2006/relationships/hyperlink" Target="https://www.etf.com/VIG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493A9-8CC3-DF4C-9739-82406A3EFAE4}">
  <dimension ref="B6:E26"/>
  <sheetViews>
    <sheetView zoomScale="120" zoomScaleNormal="120" workbookViewId="0">
      <selection activeCell="E11" sqref="E11"/>
    </sheetView>
  </sheetViews>
  <sheetFormatPr baseColWidth="10" defaultColWidth="11" defaultRowHeight="16"/>
  <cols>
    <col min="2" max="2" width="2.1640625" bestFit="1" customWidth="1"/>
  </cols>
  <sheetData>
    <row r="6" spans="2:5" ht="22">
      <c r="C6" s="13" t="s">
        <v>102</v>
      </c>
    </row>
    <row r="8" spans="2:5">
      <c r="B8" t="s">
        <v>103</v>
      </c>
      <c r="C8" s="14" t="s">
        <v>357</v>
      </c>
    </row>
    <row r="11" spans="2:5">
      <c r="D11" s="69" t="b">
        <v>0</v>
      </c>
      <c r="E11" t="s">
        <v>515</v>
      </c>
    </row>
    <row r="12" spans="2:5">
      <c r="D12" s="69" t="b">
        <v>0</v>
      </c>
      <c r="E12" t="s">
        <v>512</v>
      </c>
    </row>
    <row r="13" spans="2:5">
      <c r="D13" s="69" t="b">
        <v>0</v>
      </c>
      <c r="E13" t="s">
        <v>514</v>
      </c>
    </row>
    <row r="14" spans="2:5">
      <c r="D14" s="69" t="b">
        <v>0</v>
      </c>
      <c r="E14" t="s">
        <v>513</v>
      </c>
    </row>
    <row r="15" spans="2:5">
      <c r="D15" s="69" t="b">
        <v>0</v>
      </c>
    </row>
    <row r="16" spans="2:5">
      <c r="D16" s="69" t="b">
        <v>0</v>
      </c>
    </row>
    <row r="17" spans="3:4">
      <c r="D17" s="69" t="b">
        <v>0</v>
      </c>
    </row>
    <row r="18" spans="3:4">
      <c r="D18" s="69" t="b">
        <v>0</v>
      </c>
    </row>
    <row r="19" spans="3:4">
      <c r="D19" s="69" t="b">
        <v>0</v>
      </c>
    </row>
    <row r="26" spans="3:4">
      <c r="C26" s="14"/>
    </row>
  </sheetData>
  <sortState xmlns:xlrd2="http://schemas.microsoft.com/office/spreadsheetml/2017/richdata2" ref="B4:F10">
    <sortCondition ref="B4:B1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912A2-1106-9344-A9CA-A9A1F3188D4B}">
  <dimension ref="A1:L131"/>
  <sheetViews>
    <sheetView workbookViewId="0">
      <pane xSplit="1" ySplit="1" topLeftCell="B121" activePane="bottomRight" state="frozen"/>
      <selection pane="topRight" activeCell="B1" sqref="B1"/>
      <selection pane="bottomLeft" activeCell="A2" sqref="A2"/>
      <selection pane="bottomRight" activeCell="A131" sqref="A131"/>
    </sheetView>
  </sheetViews>
  <sheetFormatPr baseColWidth="10" defaultColWidth="11" defaultRowHeight="16"/>
  <sheetData>
    <row r="1" spans="1:12">
      <c r="A1" s="56" t="s">
        <v>289</v>
      </c>
      <c r="B1" s="56" t="s">
        <v>290</v>
      </c>
      <c r="C1" s="56" t="s">
        <v>291</v>
      </c>
      <c r="D1" s="56" t="s">
        <v>292</v>
      </c>
      <c r="E1" s="56" t="s">
        <v>293</v>
      </c>
      <c r="F1" s="56" t="s">
        <v>294</v>
      </c>
      <c r="G1" s="56" t="s">
        <v>295</v>
      </c>
      <c r="H1" s="56" t="s">
        <v>296</v>
      </c>
      <c r="I1" s="56" t="s">
        <v>297</v>
      </c>
      <c r="J1" s="56" t="s">
        <v>298</v>
      </c>
      <c r="K1" s="56" t="s">
        <v>299</v>
      </c>
      <c r="L1" s="56" t="s">
        <v>300</v>
      </c>
    </row>
    <row r="2" spans="1:12">
      <c r="A2" s="57">
        <v>42004</v>
      </c>
      <c r="B2" s="58">
        <v>7.8135739999999995E-2</v>
      </c>
      <c r="C2" s="58">
        <v>4.7549059999999997E-2</v>
      </c>
      <c r="D2" s="58">
        <v>0.1091481</v>
      </c>
      <c r="E2" s="58">
        <v>9.359489E-2</v>
      </c>
      <c r="F2" s="58">
        <v>9.0172199999999994E-2</v>
      </c>
      <c r="G2" s="58">
        <v>0.1233231</v>
      </c>
      <c r="H2" s="58">
        <v>0.1895067</v>
      </c>
      <c r="I2" s="58">
        <v>9.7277230000000006E-2</v>
      </c>
      <c r="J2" s="58">
        <v>9.1930269999999994E-2</v>
      </c>
      <c r="K2" s="58">
        <v>3.8511320000000002E-2</v>
      </c>
      <c r="L2" s="58">
        <v>4.0851459999999999E-2</v>
      </c>
    </row>
    <row r="3" spans="1:12">
      <c r="A3" s="57">
        <v>42035</v>
      </c>
      <c r="B3" s="58">
        <v>7.4941099999999997E-2</v>
      </c>
      <c r="C3" s="58">
        <v>4.7844619999999997E-2</v>
      </c>
      <c r="D3" s="58">
        <v>0.1084422</v>
      </c>
      <c r="E3" s="58">
        <v>9.3705670000000005E-2</v>
      </c>
      <c r="F3" s="58">
        <v>9.2558360000000006E-2</v>
      </c>
      <c r="G3" s="58">
        <v>0.127863</v>
      </c>
      <c r="H3" s="58">
        <v>0.1822926</v>
      </c>
      <c r="I3" s="58">
        <v>9.5479679999999997E-2</v>
      </c>
      <c r="J3" s="58">
        <v>9.4120570000000001E-2</v>
      </c>
      <c r="K3" s="58">
        <v>3.9461209999999997E-2</v>
      </c>
      <c r="L3" s="58">
        <v>4.329102E-2</v>
      </c>
    </row>
    <row r="4" spans="1:12">
      <c r="A4" s="57">
        <v>42063</v>
      </c>
      <c r="B4" s="58">
        <v>7.4668559999999995E-2</v>
      </c>
      <c r="C4" s="58">
        <v>4.923524E-2</v>
      </c>
      <c r="D4" s="58">
        <v>0.10927829999999999</v>
      </c>
      <c r="E4" s="58">
        <v>9.5947249999999998E-2</v>
      </c>
      <c r="F4" s="58">
        <v>9.1135110000000005E-2</v>
      </c>
      <c r="G4" s="58">
        <v>0.12685959999999999</v>
      </c>
      <c r="H4" s="58">
        <v>0.1845601</v>
      </c>
      <c r="I4" s="58">
        <v>9.7698969999999996E-2</v>
      </c>
      <c r="J4" s="58">
        <v>9.3482839999999998E-2</v>
      </c>
      <c r="K4" s="58">
        <v>3.605013E-2</v>
      </c>
      <c r="L4" s="58">
        <v>4.1083929999999998E-2</v>
      </c>
    </row>
    <row r="5" spans="1:12">
      <c r="A5" s="57">
        <v>42094</v>
      </c>
      <c r="B5" s="58">
        <v>7.3265200000000003E-2</v>
      </c>
      <c r="C5" s="58">
        <v>4.7315450000000002E-2</v>
      </c>
      <c r="D5" s="58">
        <v>0.1090439</v>
      </c>
      <c r="E5" s="58">
        <v>9.7045229999999996E-2</v>
      </c>
      <c r="F5" s="58">
        <v>9.0196999999999999E-2</v>
      </c>
      <c r="G5" s="58">
        <v>0.1306165</v>
      </c>
      <c r="H5" s="58">
        <v>0.18665960000000001</v>
      </c>
      <c r="I5" s="58">
        <v>9.7109390000000004E-2</v>
      </c>
      <c r="J5" s="58">
        <v>9.1422020000000007E-2</v>
      </c>
      <c r="K5" s="58">
        <v>3.5745140000000002E-2</v>
      </c>
      <c r="L5" s="58">
        <v>4.1580590000000001E-2</v>
      </c>
    </row>
    <row r="6" spans="1:12">
      <c r="A6" s="57">
        <v>42124</v>
      </c>
      <c r="B6" s="58">
        <v>7.7802590000000005E-2</v>
      </c>
      <c r="C6" s="58">
        <v>4.7979510000000003E-2</v>
      </c>
      <c r="D6" s="58">
        <v>0.1082891</v>
      </c>
      <c r="E6" s="58">
        <v>9.5782069999999997E-2</v>
      </c>
      <c r="F6" s="58">
        <v>8.8994630000000005E-2</v>
      </c>
      <c r="G6" s="58">
        <v>0.1275425</v>
      </c>
      <c r="H6" s="58">
        <v>0.18699650000000001</v>
      </c>
      <c r="I6" s="58">
        <v>9.6681459999999997E-2</v>
      </c>
      <c r="J6" s="58">
        <v>9.400095E-2</v>
      </c>
      <c r="K6" s="58">
        <v>3.5558840000000001E-2</v>
      </c>
      <c r="L6" s="58">
        <v>4.0371770000000001E-2</v>
      </c>
    </row>
    <row r="7" spans="1:12">
      <c r="A7" s="57">
        <v>42155</v>
      </c>
      <c r="B7" s="58">
        <v>7.3456900000000006E-2</v>
      </c>
      <c r="C7" s="58">
        <v>4.7774829999999997E-2</v>
      </c>
      <c r="D7" s="58">
        <v>0.1082394</v>
      </c>
      <c r="E7" s="58">
        <v>9.6673149999999999E-2</v>
      </c>
      <c r="F7" s="58">
        <v>8.9157459999999994E-2</v>
      </c>
      <c r="G7" s="58">
        <v>0.1311225</v>
      </c>
      <c r="H7" s="58">
        <v>0.1868956</v>
      </c>
      <c r="I7" s="58">
        <v>9.8674440000000002E-2</v>
      </c>
      <c r="J7" s="58">
        <v>9.2416789999999999E-2</v>
      </c>
      <c r="K7" s="58">
        <v>3.5736339999999998E-2</v>
      </c>
      <c r="L7" s="58">
        <v>3.9852539999999999E-2</v>
      </c>
    </row>
    <row r="8" spans="1:12">
      <c r="A8" s="57">
        <v>42185</v>
      </c>
      <c r="B8" s="58">
        <v>7.2247809999999996E-2</v>
      </c>
      <c r="C8" s="58">
        <v>4.6816440000000001E-2</v>
      </c>
      <c r="D8" s="58">
        <v>0.1077253</v>
      </c>
      <c r="E8" s="58">
        <v>9.8069290000000003E-2</v>
      </c>
      <c r="F8" s="58">
        <v>8.917506E-2</v>
      </c>
      <c r="G8" s="58">
        <v>0.13278019999999999</v>
      </c>
      <c r="H8" s="58">
        <v>0.18906120000000001</v>
      </c>
      <c r="I8" s="58">
        <v>9.6889749999999997E-2</v>
      </c>
      <c r="J8" s="58">
        <v>9.3841090000000002E-2</v>
      </c>
      <c r="K8" s="58">
        <v>3.4471889999999998E-2</v>
      </c>
      <c r="L8" s="58">
        <v>3.8922020000000002E-2</v>
      </c>
    </row>
    <row r="9" spans="1:12">
      <c r="A9" s="57">
        <v>42216</v>
      </c>
      <c r="B9" s="58">
        <v>6.6598889999999994E-2</v>
      </c>
      <c r="C9" s="58">
        <v>4.374625E-2</v>
      </c>
      <c r="D9" s="58">
        <v>0.1063674</v>
      </c>
      <c r="E9" s="58">
        <v>9.9222640000000001E-2</v>
      </c>
      <c r="F9" s="58">
        <v>9.2177839999999997E-2</v>
      </c>
      <c r="G9" s="58">
        <v>0.13602059999999999</v>
      </c>
      <c r="H9" s="58">
        <v>0.18966949999999999</v>
      </c>
      <c r="I9" s="58">
        <v>9.7370310000000002E-2</v>
      </c>
      <c r="J9" s="58">
        <v>9.3768820000000003E-2</v>
      </c>
      <c r="K9" s="58">
        <v>3.5542949999999997E-2</v>
      </c>
      <c r="L9" s="58">
        <v>3.9514809999999997E-2</v>
      </c>
    </row>
    <row r="10" spans="1:12">
      <c r="A10" s="57">
        <v>42247</v>
      </c>
      <c r="B10" s="58">
        <v>6.6869979999999996E-2</v>
      </c>
      <c r="C10" s="58">
        <v>4.3231029999999997E-2</v>
      </c>
      <c r="D10" s="58">
        <v>0.1070541</v>
      </c>
      <c r="E10" s="58">
        <v>9.8701280000000002E-2</v>
      </c>
      <c r="F10" s="58">
        <v>9.2378379999999996E-2</v>
      </c>
      <c r="G10" s="58">
        <v>0.13480030000000001</v>
      </c>
      <c r="H10" s="58">
        <v>0.18705089999999999</v>
      </c>
      <c r="I10" s="58">
        <v>9.8113530000000004E-2</v>
      </c>
      <c r="J10" s="58">
        <v>9.6050780000000002E-2</v>
      </c>
      <c r="K10" s="58">
        <v>3.6111289999999997E-2</v>
      </c>
      <c r="L10" s="58">
        <v>3.9638399999999997E-2</v>
      </c>
    </row>
    <row r="11" spans="1:12">
      <c r="A11" s="57">
        <v>42277</v>
      </c>
      <c r="B11" s="58">
        <v>6.4345579999999999E-2</v>
      </c>
      <c r="C11" s="58">
        <v>4.0952240000000001E-2</v>
      </c>
      <c r="D11" s="58">
        <v>0.1068626</v>
      </c>
      <c r="E11" s="58">
        <v>0.10031712</v>
      </c>
      <c r="F11" s="58">
        <v>9.6216060000000006E-2</v>
      </c>
      <c r="G11" s="58">
        <v>0.13152179999999999</v>
      </c>
      <c r="H11" s="58">
        <v>0.1866382</v>
      </c>
      <c r="I11" s="58">
        <v>0.10047855999999999</v>
      </c>
      <c r="J11" s="58">
        <v>9.3639399999999998E-2</v>
      </c>
      <c r="K11" s="58">
        <v>3.7569100000000001E-2</v>
      </c>
      <c r="L11" s="58">
        <v>4.1459349999999999E-2</v>
      </c>
    </row>
    <row r="12" spans="1:12">
      <c r="A12" s="57">
        <v>42308</v>
      </c>
      <c r="B12" s="58">
        <v>6.6346749999999996E-2</v>
      </c>
      <c r="C12" s="58">
        <v>4.2200080000000001E-2</v>
      </c>
      <c r="D12" s="58">
        <v>0.10799499999999999</v>
      </c>
      <c r="E12" s="58">
        <v>0.10128887</v>
      </c>
      <c r="F12" s="58">
        <v>9.4974100000000006E-2</v>
      </c>
      <c r="G12" s="58">
        <v>0.1295625</v>
      </c>
      <c r="H12" s="58">
        <v>0.18395249999999999</v>
      </c>
      <c r="I12" s="58">
        <v>0.10292786</v>
      </c>
      <c r="J12" s="58">
        <v>9.3727039999999998E-2</v>
      </c>
      <c r="K12" s="58">
        <v>3.612129E-2</v>
      </c>
      <c r="L12" s="58">
        <v>4.090411E-2</v>
      </c>
    </row>
    <row r="13" spans="1:12">
      <c r="A13" s="57">
        <v>42338</v>
      </c>
      <c r="B13" s="58">
        <v>6.5810569999999999E-2</v>
      </c>
      <c r="C13" s="58">
        <v>4.1648310000000001E-2</v>
      </c>
      <c r="D13" s="58">
        <v>0.10940030000000001</v>
      </c>
      <c r="E13" s="58">
        <v>0.10106315</v>
      </c>
      <c r="F13" s="58">
        <v>9.4572959999999998E-2</v>
      </c>
      <c r="G13" s="58">
        <v>0.12963640000000001</v>
      </c>
      <c r="H13" s="58">
        <v>0.18491569999999999</v>
      </c>
      <c r="I13" s="58">
        <v>0.10463241</v>
      </c>
      <c r="J13" s="58">
        <v>9.3077300000000002E-2</v>
      </c>
      <c r="K13" s="58">
        <v>3.4971439999999999E-2</v>
      </c>
      <c r="L13" s="58">
        <v>4.0271460000000002E-2</v>
      </c>
    </row>
    <row r="14" spans="1:12">
      <c r="A14" s="57">
        <v>42369</v>
      </c>
      <c r="B14" s="58">
        <v>6.0414830000000003E-2</v>
      </c>
      <c r="C14" s="58">
        <v>4.0589269999999997E-2</v>
      </c>
      <c r="D14" s="58">
        <v>0.1082958</v>
      </c>
      <c r="E14" s="58">
        <v>0.10034011</v>
      </c>
      <c r="F14" s="58">
        <v>9.6914639999999996E-2</v>
      </c>
      <c r="G14" s="58">
        <v>0.13371549999999999</v>
      </c>
      <c r="H14" s="58">
        <v>0.18447469999999999</v>
      </c>
      <c r="I14" s="58">
        <v>0.10391721</v>
      </c>
      <c r="J14" s="58">
        <v>9.4187510000000002E-2</v>
      </c>
      <c r="K14" s="58">
        <v>3.6031569999999999E-2</v>
      </c>
      <c r="L14" s="58">
        <v>4.1118729999999999E-2</v>
      </c>
    </row>
    <row r="15" spans="1:12">
      <c r="A15" s="57">
        <v>42400</v>
      </c>
      <c r="B15" s="58">
        <v>6.2074120000000003E-2</v>
      </c>
      <c r="C15" s="58">
        <v>3.8592370000000001E-2</v>
      </c>
      <c r="D15" s="58">
        <v>0.1077892</v>
      </c>
      <c r="E15" s="58">
        <v>9.9348539999999999E-2</v>
      </c>
      <c r="F15" s="58">
        <v>0.10244795</v>
      </c>
      <c r="G15" s="58">
        <v>0.13035569999999999</v>
      </c>
      <c r="H15" s="58">
        <v>0.17593629999999999</v>
      </c>
      <c r="I15" s="58">
        <v>0.10359319</v>
      </c>
      <c r="J15" s="58">
        <v>9.9689189999999997E-2</v>
      </c>
      <c r="K15" s="58">
        <v>3.869177E-2</v>
      </c>
      <c r="L15" s="58">
        <v>4.1481659999999997E-2</v>
      </c>
    </row>
    <row r="16" spans="1:12">
      <c r="A16" s="57">
        <v>42429</v>
      </c>
      <c r="B16" s="58">
        <v>6.185686E-2</v>
      </c>
      <c r="C16" s="58">
        <v>4.1223339999999997E-2</v>
      </c>
      <c r="D16" s="58">
        <v>0.11086600000000001</v>
      </c>
      <c r="E16" s="58">
        <v>9.9269090000000004E-2</v>
      </c>
      <c r="F16" s="58">
        <v>0.10219557</v>
      </c>
      <c r="G16" s="58">
        <v>0.12922729999999999</v>
      </c>
      <c r="H16" s="58">
        <v>0.17070650000000001</v>
      </c>
      <c r="I16" s="58">
        <v>0.10267293</v>
      </c>
      <c r="J16" s="58">
        <v>0.10158138</v>
      </c>
      <c r="K16" s="58">
        <v>3.8694199999999998E-2</v>
      </c>
      <c r="L16" s="58">
        <v>4.1706809999999997E-2</v>
      </c>
    </row>
    <row r="17" spans="1:12">
      <c r="A17" s="57">
        <v>42460</v>
      </c>
      <c r="B17" s="58">
        <v>6.3056429999999997E-2</v>
      </c>
      <c r="C17" s="58">
        <v>4.2206059999999997E-2</v>
      </c>
      <c r="D17" s="58">
        <v>0.11161219999999999</v>
      </c>
      <c r="E17" s="58">
        <v>9.931682E-2</v>
      </c>
      <c r="F17" s="58">
        <v>0.10098409</v>
      </c>
      <c r="G17" s="58">
        <v>0.1239831</v>
      </c>
      <c r="H17" s="58">
        <v>0.1719735</v>
      </c>
      <c r="I17" s="58">
        <v>0.10475801</v>
      </c>
      <c r="J17" s="58">
        <v>0.10023298</v>
      </c>
      <c r="K17" s="58">
        <v>3.8963669999999999E-2</v>
      </c>
      <c r="L17" s="58">
        <v>4.2913199999999999E-2</v>
      </c>
    </row>
    <row r="18" spans="1:12">
      <c r="A18" s="57">
        <v>42490</v>
      </c>
      <c r="B18" s="58">
        <v>6.7448939999999999E-2</v>
      </c>
      <c r="C18" s="58">
        <v>4.4970959999999997E-2</v>
      </c>
      <c r="D18" s="58">
        <v>0.1121186</v>
      </c>
      <c r="E18" s="58">
        <v>9.7669640000000002E-2</v>
      </c>
      <c r="F18" s="58">
        <v>9.8911750000000007E-2</v>
      </c>
      <c r="G18" s="58">
        <v>0.1262867</v>
      </c>
      <c r="H18" s="58">
        <v>0.17496980000000001</v>
      </c>
      <c r="I18" s="58">
        <v>9.8884589999999994E-2</v>
      </c>
      <c r="J18" s="58">
        <v>9.8312109999999994E-2</v>
      </c>
      <c r="K18" s="58">
        <v>3.8257819999999998E-2</v>
      </c>
      <c r="L18" s="58">
        <v>4.2169150000000002E-2</v>
      </c>
    </row>
    <row r="19" spans="1:12">
      <c r="A19" s="57">
        <v>42521</v>
      </c>
      <c r="B19" s="58">
        <v>6.5477949999999993E-2</v>
      </c>
      <c r="C19" s="58">
        <v>4.299712E-2</v>
      </c>
      <c r="D19" s="58">
        <v>0.11109620000000001</v>
      </c>
      <c r="E19" s="58">
        <v>9.7087919999999994E-2</v>
      </c>
      <c r="F19" s="58">
        <v>9.9327120000000005E-2</v>
      </c>
      <c r="G19" s="58">
        <v>0.12763350000000001</v>
      </c>
      <c r="H19" s="58">
        <v>0.1750128</v>
      </c>
      <c r="I19" s="58">
        <v>0.10319956</v>
      </c>
      <c r="J19" s="58">
        <v>9.8090869999999997E-2</v>
      </c>
      <c r="K19" s="58">
        <v>3.7978720000000001E-2</v>
      </c>
      <c r="L19" s="58">
        <v>4.2098200000000002E-2</v>
      </c>
    </row>
    <row r="20" spans="1:12">
      <c r="A20" s="57">
        <v>42551</v>
      </c>
      <c r="B20" s="58">
        <v>6.8618760000000001E-2</v>
      </c>
      <c r="C20" s="58">
        <v>4.3195699999999997E-2</v>
      </c>
      <c r="D20" s="58">
        <v>0.110601</v>
      </c>
      <c r="E20" s="58">
        <v>9.4028819999999999E-2</v>
      </c>
      <c r="F20" s="58">
        <v>0.10306122</v>
      </c>
      <c r="G20" s="58">
        <v>0.12935940000000001</v>
      </c>
      <c r="H20" s="58">
        <v>0.1653965</v>
      </c>
      <c r="I20" s="58">
        <v>0.10090702</v>
      </c>
      <c r="J20" s="58">
        <v>0.10115076000000001</v>
      </c>
      <c r="K20" s="58">
        <v>3.9921409999999997E-2</v>
      </c>
      <c r="L20" s="58">
        <v>4.3759409999999999E-2</v>
      </c>
    </row>
    <row r="21" spans="1:12">
      <c r="A21" s="57">
        <v>42582</v>
      </c>
      <c r="B21" s="58">
        <v>6.4797370000000007E-2</v>
      </c>
      <c r="C21" s="58">
        <v>4.4428530000000001E-2</v>
      </c>
      <c r="D21" s="58">
        <v>0.1113961</v>
      </c>
      <c r="E21" s="58">
        <v>9.6460589999999999E-2</v>
      </c>
      <c r="F21" s="58">
        <v>9.9547339999999998E-2</v>
      </c>
      <c r="G21" s="58">
        <v>0.1303656</v>
      </c>
      <c r="H21" s="58">
        <v>0.1670247</v>
      </c>
      <c r="I21" s="58">
        <v>0.10520815</v>
      </c>
      <c r="J21" s="58">
        <v>9.810692E-2</v>
      </c>
      <c r="K21" s="58">
        <v>3.8714129999999999E-2</v>
      </c>
      <c r="L21" s="58">
        <v>4.3950610000000001E-2</v>
      </c>
    </row>
    <row r="22" spans="1:12">
      <c r="A22" s="57">
        <v>42613</v>
      </c>
      <c r="B22" s="58">
        <v>6.5255969999999996E-2</v>
      </c>
      <c r="C22" s="58">
        <v>4.4966510000000001E-2</v>
      </c>
      <c r="D22" s="58">
        <v>0.1130776</v>
      </c>
      <c r="E22" s="58">
        <v>9.6497659999999999E-2</v>
      </c>
      <c r="F22" s="58">
        <v>9.9002119999999999E-2</v>
      </c>
      <c r="G22" s="58">
        <v>0.12547449999999999</v>
      </c>
      <c r="H22" s="58">
        <v>0.17286860000000001</v>
      </c>
      <c r="I22" s="58">
        <v>0.10762567000000001</v>
      </c>
      <c r="J22" s="58">
        <v>9.5525609999999997E-2</v>
      </c>
      <c r="K22" s="58">
        <v>3.6872439999999999E-2</v>
      </c>
      <c r="L22" s="58">
        <v>4.2833349999999999E-2</v>
      </c>
    </row>
    <row r="23" spans="1:12">
      <c r="A23" s="57">
        <v>42643</v>
      </c>
      <c r="B23" s="58">
        <v>6.6854209999999997E-2</v>
      </c>
      <c r="C23" s="58">
        <v>4.5655880000000003E-2</v>
      </c>
      <c r="D23" s="58">
        <v>0.1132087</v>
      </c>
      <c r="E23" s="58">
        <v>9.6278900000000001E-2</v>
      </c>
      <c r="F23" s="58">
        <v>9.8713830000000002E-2</v>
      </c>
      <c r="G23" s="58">
        <v>0.1249044</v>
      </c>
      <c r="H23" s="58">
        <v>0.1701085</v>
      </c>
      <c r="I23" s="58">
        <v>0.11009846</v>
      </c>
      <c r="J23" s="58">
        <v>9.4773860000000001E-2</v>
      </c>
      <c r="K23" s="58">
        <v>3.7055829999999998E-2</v>
      </c>
      <c r="L23" s="58">
        <v>4.2347490000000002E-2</v>
      </c>
    </row>
    <row r="24" spans="1:12">
      <c r="A24" s="57">
        <v>42674</v>
      </c>
      <c r="B24" s="58">
        <v>6.7046529999999993E-2</v>
      </c>
      <c r="C24" s="58">
        <v>4.6370370000000001E-2</v>
      </c>
      <c r="D24" s="58">
        <v>0.1130534</v>
      </c>
      <c r="E24" s="58">
        <v>9.7013070000000007E-2</v>
      </c>
      <c r="F24" s="58">
        <v>9.7402249999999996E-2</v>
      </c>
      <c r="G24" s="58">
        <v>0.1188724</v>
      </c>
      <c r="H24" s="58">
        <v>0.17768220000000001</v>
      </c>
      <c r="I24" s="58">
        <v>0.11183889</v>
      </c>
      <c r="J24" s="58">
        <v>9.2149839999999997E-2</v>
      </c>
      <c r="K24" s="58">
        <v>3.7444850000000002E-2</v>
      </c>
      <c r="L24" s="58">
        <v>4.1126169999999997E-2</v>
      </c>
    </row>
    <row r="25" spans="1:12">
      <c r="A25" s="57">
        <v>42704</v>
      </c>
      <c r="B25" s="58">
        <v>6.9687289999999999E-2</v>
      </c>
      <c r="C25" s="58">
        <v>4.6742020000000002E-2</v>
      </c>
      <c r="D25" s="58">
        <v>0.115733</v>
      </c>
      <c r="E25" s="58">
        <v>9.7798919999999998E-2</v>
      </c>
      <c r="F25" s="58">
        <v>9.1256019999999993E-2</v>
      </c>
      <c r="G25" s="58">
        <v>0.11750149999999999</v>
      </c>
      <c r="H25" s="58">
        <v>0.18897120000000001</v>
      </c>
      <c r="I25" s="58">
        <v>0.10979389000000001</v>
      </c>
      <c r="J25" s="58">
        <v>8.8595859999999999E-2</v>
      </c>
      <c r="K25" s="58">
        <v>3.4618099999999999E-2</v>
      </c>
      <c r="L25" s="58">
        <v>3.930223E-2</v>
      </c>
    </row>
    <row r="26" spans="1:12">
      <c r="A26" s="57">
        <v>42735</v>
      </c>
      <c r="B26" s="58">
        <v>7.0323289999999997E-2</v>
      </c>
      <c r="C26" s="58">
        <v>4.6228859999999997E-2</v>
      </c>
      <c r="D26" s="58">
        <v>0.1137205</v>
      </c>
      <c r="E26" s="58">
        <v>9.6501569999999995E-2</v>
      </c>
      <c r="F26" s="58">
        <v>9.1489989999999993E-2</v>
      </c>
      <c r="G26" s="58">
        <v>0.11627419999999999</v>
      </c>
      <c r="H26" s="58">
        <v>0.19138079999999999</v>
      </c>
      <c r="I26" s="58">
        <v>0.10850049</v>
      </c>
      <c r="J26" s="58">
        <v>9.1386919999999996E-2</v>
      </c>
      <c r="K26" s="58">
        <v>3.5161999999999999E-2</v>
      </c>
      <c r="L26" s="58">
        <v>3.9031410000000002E-2</v>
      </c>
    </row>
    <row r="27" spans="1:12">
      <c r="A27" s="57">
        <v>42766</v>
      </c>
      <c r="B27" s="58">
        <v>6.6795419999999994E-2</v>
      </c>
      <c r="C27" s="58">
        <v>4.8329049999999998E-2</v>
      </c>
      <c r="D27" s="58">
        <v>0.11441229999999999</v>
      </c>
      <c r="E27" s="58">
        <v>9.7727159999999993E-2</v>
      </c>
      <c r="F27" s="58">
        <v>9.1033970000000006E-2</v>
      </c>
      <c r="G27" s="58">
        <v>0.1163174</v>
      </c>
      <c r="H27" s="58">
        <v>0.19142709999999999</v>
      </c>
      <c r="I27" s="58">
        <v>0.11108284</v>
      </c>
      <c r="J27" s="58">
        <v>8.9722780000000002E-2</v>
      </c>
      <c r="K27" s="58">
        <v>3.4635220000000001E-2</v>
      </c>
      <c r="L27" s="58">
        <v>3.8516769999999999E-2</v>
      </c>
    </row>
    <row r="28" spans="1:12">
      <c r="A28" s="57">
        <v>42794</v>
      </c>
      <c r="B28" s="58">
        <v>6.3511460000000006E-2</v>
      </c>
      <c r="C28" s="58">
        <v>4.677419E-2</v>
      </c>
      <c r="D28" s="58">
        <v>0.11450680000000001</v>
      </c>
      <c r="E28" s="58">
        <v>9.655735E-2</v>
      </c>
      <c r="F28" s="58">
        <v>9.2616359999999995E-2</v>
      </c>
      <c r="G28" s="58">
        <v>0.1199149</v>
      </c>
      <c r="H28" s="58">
        <v>0.19108919999999999</v>
      </c>
      <c r="I28" s="58">
        <v>0.11336373</v>
      </c>
      <c r="J28" s="58">
        <v>8.7571599999999999E-2</v>
      </c>
      <c r="K28" s="58">
        <v>3.5094680000000003E-2</v>
      </c>
      <c r="L28" s="58">
        <v>3.8999739999999998E-2</v>
      </c>
    </row>
    <row r="29" spans="1:12">
      <c r="A29" s="57">
        <v>42825</v>
      </c>
      <c r="B29" s="58">
        <v>6.3067579999999998E-2</v>
      </c>
      <c r="C29" s="58">
        <v>4.6689790000000002E-2</v>
      </c>
      <c r="D29" s="58">
        <v>0.11488180000000001</v>
      </c>
      <c r="E29" s="58">
        <v>9.8013240000000001E-2</v>
      </c>
      <c r="F29" s="58">
        <v>9.2613470000000003E-2</v>
      </c>
      <c r="G29" s="58">
        <v>0.1191033</v>
      </c>
      <c r="H29" s="58">
        <v>0.1892713</v>
      </c>
      <c r="I29" s="58">
        <v>0.11538919</v>
      </c>
      <c r="J29" s="58">
        <v>8.7237159999999994E-2</v>
      </c>
      <c r="K29" s="58">
        <v>3.5366139999999997E-2</v>
      </c>
      <c r="L29" s="58">
        <v>3.8367039999999998E-2</v>
      </c>
    </row>
    <row r="30" spans="1:12">
      <c r="A30" s="57">
        <v>42855</v>
      </c>
      <c r="B30" s="58">
        <v>6.0926519999999998E-2</v>
      </c>
      <c r="C30" s="58">
        <v>4.6549479999999997E-2</v>
      </c>
      <c r="D30" s="58">
        <v>0.11666749999999999</v>
      </c>
      <c r="E30" s="58">
        <v>9.9652599999999994E-2</v>
      </c>
      <c r="F30" s="58">
        <v>9.2878840000000004E-2</v>
      </c>
      <c r="G30" s="58">
        <v>0.1200102</v>
      </c>
      <c r="H30" s="58">
        <v>0.18817980000000001</v>
      </c>
      <c r="I30" s="58">
        <v>0.11685755</v>
      </c>
      <c r="J30" s="58">
        <v>8.4731520000000005E-2</v>
      </c>
      <c r="K30" s="58">
        <v>3.517824E-2</v>
      </c>
      <c r="L30" s="58">
        <v>3.8367680000000001E-2</v>
      </c>
    </row>
    <row r="31" spans="1:12">
      <c r="A31" s="57">
        <v>42886</v>
      </c>
      <c r="B31" s="58">
        <v>5.8718390000000002E-2</v>
      </c>
      <c r="C31" s="58">
        <v>4.5678370000000003E-2</v>
      </c>
      <c r="D31" s="58">
        <v>0.11646239999999999</v>
      </c>
      <c r="E31" s="58">
        <v>9.9229999999999999E-2</v>
      </c>
      <c r="F31" s="58">
        <v>9.5188620000000002E-2</v>
      </c>
      <c r="G31" s="58">
        <v>0.12021279999999999</v>
      </c>
      <c r="H31" s="58">
        <v>0.1833795</v>
      </c>
      <c r="I31" s="58">
        <v>0.12014772</v>
      </c>
      <c r="J31" s="58">
        <v>8.6239159999999995E-2</v>
      </c>
      <c r="K31" s="58">
        <v>3.6493190000000002E-2</v>
      </c>
      <c r="L31" s="58">
        <v>3.8249789999999999E-2</v>
      </c>
    </row>
    <row r="32" spans="1:12">
      <c r="A32" s="57">
        <v>42916</v>
      </c>
      <c r="B32" s="58">
        <v>5.7717890000000001E-2</v>
      </c>
      <c r="C32" s="58">
        <v>4.6229480000000003E-2</v>
      </c>
      <c r="D32" s="58">
        <v>0.1170365</v>
      </c>
      <c r="E32" s="58">
        <v>9.802574E-2</v>
      </c>
      <c r="F32" s="58">
        <v>9.2710100000000004E-2</v>
      </c>
      <c r="G32" s="58">
        <v>0.1231226</v>
      </c>
      <c r="H32" s="58">
        <v>0.19156529999999999</v>
      </c>
      <c r="I32" s="58">
        <v>0.11705192</v>
      </c>
      <c r="J32" s="58">
        <v>8.2929000000000003E-2</v>
      </c>
      <c r="K32" s="58">
        <v>3.5394509999999997E-2</v>
      </c>
      <c r="L32" s="58">
        <v>3.8217000000000001E-2</v>
      </c>
    </row>
    <row r="33" spans="1:12">
      <c r="A33" s="57">
        <v>42947</v>
      </c>
      <c r="B33" s="58">
        <v>5.8382379999999998E-2</v>
      </c>
      <c r="C33" s="58">
        <v>4.72179E-2</v>
      </c>
      <c r="D33" s="58">
        <v>0.11536109999999999</v>
      </c>
      <c r="E33" s="58">
        <v>9.7719200000000006E-2</v>
      </c>
      <c r="F33" s="58">
        <v>9.1000170000000005E-2</v>
      </c>
      <c r="G33" s="58">
        <v>0.120293</v>
      </c>
      <c r="H33" s="58">
        <v>0.19322300000000001</v>
      </c>
      <c r="I33" s="58">
        <v>0.11901057</v>
      </c>
      <c r="J33" s="58">
        <v>8.4467829999999994E-2</v>
      </c>
      <c r="K33" s="58">
        <v>3.5312330000000003E-2</v>
      </c>
      <c r="L33" s="58">
        <v>3.8012450000000003E-2</v>
      </c>
    </row>
    <row r="34" spans="1:12">
      <c r="A34" s="57">
        <v>42978</v>
      </c>
      <c r="B34" s="58">
        <v>5.6265660000000002E-2</v>
      </c>
      <c r="C34" s="58">
        <v>4.8208510000000003E-2</v>
      </c>
      <c r="D34" s="58">
        <v>0.1162231</v>
      </c>
      <c r="E34" s="58">
        <v>9.6869860000000002E-2</v>
      </c>
      <c r="F34" s="58">
        <v>9.0830510000000003E-2</v>
      </c>
      <c r="G34" s="58">
        <v>0.1216092</v>
      </c>
      <c r="H34" s="58">
        <v>0.18935869999999999</v>
      </c>
      <c r="I34" s="58">
        <v>0.12276670000000001</v>
      </c>
      <c r="J34" s="58">
        <v>8.2999199999999995E-2</v>
      </c>
      <c r="K34" s="58">
        <v>3.6407019999999998E-2</v>
      </c>
      <c r="L34" s="58">
        <v>3.8461589999999997E-2</v>
      </c>
    </row>
    <row r="35" spans="1:12">
      <c r="A35" s="57">
        <v>43008</v>
      </c>
      <c r="B35" s="58">
        <v>5.9937480000000001E-2</v>
      </c>
      <c r="C35" s="58">
        <v>4.805326E-2</v>
      </c>
      <c r="D35" s="58">
        <v>0.11811140000000001</v>
      </c>
      <c r="E35" s="58">
        <v>9.6960229999999994E-2</v>
      </c>
      <c r="F35" s="58">
        <v>8.8145490000000007E-2</v>
      </c>
      <c r="G35" s="58">
        <v>0.120652</v>
      </c>
      <c r="H35" s="58">
        <v>0.1927469</v>
      </c>
      <c r="I35" s="58">
        <v>0.12153094</v>
      </c>
      <c r="J35" s="58">
        <v>8.1961419999999993E-2</v>
      </c>
      <c r="K35" s="58">
        <v>3.4750690000000001E-2</v>
      </c>
      <c r="L35" s="58">
        <v>3.7150179999999998E-2</v>
      </c>
    </row>
    <row r="36" spans="1:12">
      <c r="A36" s="57">
        <v>43039</v>
      </c>
      <c r="B36" s="58">
        <v>5.93471E-2</v>
      </c>
      <c r="C36" s="58">
        <v>4.8891360000000002E-2</v>
      </c>
      <c r="D36" s="58">
        <v>0.1184461</v>
      </c>
      <c r="E36" s="58">
        <v>9.7434259999999995E-2</v>
      </c>
      <c r="F36" s="58">
        <v>8.6886350000000001E-2</v>
      </c>
      <c r="G36" s="58">
        <v>0.1174891</v>
      </c>
      <c r="H36" s="58">
        <v>0.1928116</v>
      </c>
      <c r="I36" s="58">
        <v>0.12843234000000001</v>
      </c>
      <c r="J36" s="58">
        <v>7.8101619999999997E-2</v>
      </c>
      <c r="K36" s="58">
        <v>3.5228469999999998E-2</v>
      </c>
      <c r="L36" s="58">
        <v>3.6931720000000001E-2</v>
      </c>
    </row>
    <row r="37" spans="1:12">
      <c r="A37" s="57">
        <v>43069</v>
      </c>
      <c r="B37" s="58">
        <v>5.8741950000000001E-2</v>
      </c>
      <c r="C37" s="58">
        <v>4.820812E-2</v>
      </c>
      <c r="D37" s="58">
        <v>0.1179307</v>
      </c>
      <c r="E37" s="58">
        <v>9.8556820000000003E-2</v>
      </c>
      <c r="F37" s="58">
        <v>8.809061E-2</v>
      </c>
      <c r="G37" s="58">
        <v>0.1175413</v>
      </c>
      <c r="H37" s="58">
        <v>0.1925298</v>
      </c>
      <c r="I37" s="58">
        <v>0.12712672</v>
      </c>
      <c r="J37" s="58">
        <v>7.9195870000000002E-2</v>
      </c>
      <c r="K37" s="58">
        <v>3.499675E-2</v>
      </c>
      <c r="L37" s="58">
        <v>3.7081370000000002E-2</v>
      </c>
    </row>
    <row r="38" spans="1:12">
      <c r="A38" s="57">
        <v>43100</v>
      </c>
      <c r="B38" s="58">
        <v>6.0637530000000002E-2</v>
      </c>
      <c r="C38" s="58">
        <v>4.9371419999999999E-2</v>
      </c>
      <c r="D38" s="58">
        <v>0.1183018</v>
      </c>
      <c r="E38" s="58">
        <v>9.9369750000000007E-2</v>
      </c>
      <c r="F38" s="58">
        <v>8.8540930000000004E-2</v>
      </c>
      <c r="G38" s="58">
        <v>0.1159401</v>
      </c>
      <c r="H38" s="58">
        <v>0.1937654</v>
      </c>
      <c r="I38" s="58">
        <v>0.12543579999999999</v>
      </c>
      <c r="J38" s="58">
        <v>7.8973500000000002E-2</v>
      </c>
      <c r="K38" s="58">
        <v>3.2859609999999997E-2</v>
      </c>
      <c r="L38" s="58">
        <v>3.6804139999999999E-2</v>
      </c>
    </row>
    <row r="39" spans="1:12">
      <c r="A39" s="57">
        <v>43131</v>
      </c>
      <c r="B39" s="58">
        <v>5.9471219999999998E-2</v>
      </c>
      <c r="C39" s="58">
        <v>4.939992E-2</v>
      </c>
      <c r="D39" s="58">
        <v>0.11917709999999999</v>
      </c>
      <c r="E39" s="58">
        <v>0.10228399000000001</v>
      </c>
      <c r="F39" s="58">
        <v>8.5854180000000002E-2</v>
      </c>
      <c r="G39" s="58">
        <v>0.11675720000000001</v>
      </c>
      <c r="H39" s="58">
        <v>0.19604930000000001</v>
      </c>
      <c r="I39" s="58">
        <v>0.12859334</v>
      </c>
      <c r="J39" s="58">
        <v>7.6131459999999998E-2</v>
      </c>
      <c r="K39" s="58">
        <v>3.0989180000000002E-2</v>
      </c>
      <c r="L39" s="58">
        <v>3.5293129999999999E-2</v>
      </c>
    </row>
    <row r="40" spans="1:12">
      <c r="A40" s="57">
        <v>43159</v>
      </c>
      <c r="B40" s="58">
        <v>5.6296619999999999E-2</v>
      </c>
      <c r="C40" s="58">
        <v>4.8853050000000002E-2</v>
      </c>
      <c r="D40" s="58">
        <v>0.11897190000000001</v>
      </c>
      <c r="E40" s="58">
        <v>0.10338239</v>
      </c>
      <c r="F40" s="58">
        <v>8.3587410000000001E-2</v>
      </c>
      <c r="G40" s="58">
        <v>0.1166403</v>
      </c>
      <c r="H40" s="58">
        <v>0.1974243</v>
      </c>
      <c r="I40" s="58">
        <v>0.13427135000000001</v>
      </c>
      <c r="J40" s="58">
        <v>7.5114860000000006E-2</v>
      </c>
      <c r="K40" s="58">
        <v>3.089532E-2</v>
      </c>
      <c r="L40" s="58">
        <v>3.4562429999999998E-2</v>
      </c>
    </row>
    <row r="41" spans="1:12">
      <c r="A41" s="57">
        <v>43190</v>
      </c>
      <c r="B41" s="58">
        <v>5.8258539999999998E-2</v>
      </c>
      <c r="C41" s="58">
        <v>4.78986E-2</v>
      </c>
      <c r="D41" s="58">
        <v>0.11854919999999999</v>
      </c>
      <c r="E41" s="58">
        <v>0.10316233</v>
      </c>
      <c r="F41" s="58">
        <v>8.539542E-2</v>
      </c>
      <c r="G41" s="58">
        <v>0.1165361</v>
      </c>
      <c r="H41" s="58">
        <v>0.1933859</v>
      </c>
      <c r="I41" s="58">
        <v>0.13239698999999999</v>
      </c>
      <c r="J41" s="58">
        <v>7.5608620000000001E-2</v>
      </c>
      <c r="K41" s="58">
        <v>3.2826500000000002E-2</v>
      </c>
      <c r="L41" s="58">
        <v>3.5981840000000001E-2</v>
      </c>
    </row>
    <row r="42" spans="1:12">
      <c r="A42" s="57">
        <v>43220</v>
      </c>
      <c r="B42" s="58">
        <v>6.3103489999999998E-2</v>
      </c>
      <c r="C42" s="58">
        <v>4.8151289999999999E-2</v>
      </c>
      <c r="D42" s="58">
        <v>0.11619019999999999</v>
      </c>
      <c r="E42" s="58">
        <v>0.1045456</v>
      </c>
      <c r="F42" s="58">
        <v>8.2544670000000001E-2</v>
      </c>
      <c r="G42" s="58">
        <v>0.1164466</v>
      </c>
      <c r="H42" s="58">
        <v>0.19264439999999999</v>
      </c>
      <c r="I42" s="58">
        <v>0.13113348</v>
      </c>
      <c r="J42" s="58">
        <v>7.6043040000000006E-2</v>
      </c>
      <c r="K42" s="58">
        <v>3.3305300000000003E-2</v>
      </c>
      <c r="L42" s="58">
        <v>3.5891960000000001E-2</v>
      </c>
    </row>
    <row r="43" spans="1:12">
      <c r="A43" s="57">
        <v>43251</v>
      </c>
      <c r="B43" s="58">
        <v>6.4090460000000002E-2</v>
      </c>
      <c r="C43" s="58">
        <v>4.8782880000000001E-2</v>
      </c>
      <c r="D43" s="58">
        <v>0.11765100000000001</v>
      </c>
      <c r="E43" s="58">
        <v>0.10508679</v>
      </c>
      <c r="F43" s="58">
        <v>8.1558729999999996E-2</v>
      </c>
      <c r="G43" s="58">
        <v>0.11706519999999999</v>
      </c>
      <c r="H43" s="58">
        <v>0.18562529999999999</v>
      </c>
      <c r="I43" s="58">
        <v>0.13960003000000001</v>
      </c>
      <c r="J43" s="58">
        <v>7.1892949999999997E-2</v>
      </c>
      <c r="K43" s="58">
        <v>3.2470260000000001E-2</v>
      </c>
      <c r="L43" s="58">
        <v>3.6176380000000001E-2</v>
      </c>
    </row>
    <row r="44" spans="1:12">
      <c r="A44" s="57">
        <v>43281</v>
      </c>
      <c r="B44" s="58">
        <v>6.4920199999999997E-2</v>
      </c>
      <c r="C44" s="58">
        <v>4.8110020000000003E-2</v>
      </c>
      <c r="D44" s="58">
        <v>0.1147421</v>
      </c>
      <c r="E44" s="58">
        <v>0.10634612</v>
      </c>
      <c r="F44" s="58">
        <v>8.3688869999999999E-2</v>
      </c>
      <c r="G44" s="58">
        <v>0.1187802</v>
      </c>
      <c r="H44" s="58">
        <v>0.18245149999999999</v>
      </c>
      <c r="I44" s="58">
        <v>0.13913413999999999</v>
      </c>
      <c r="J44" s="58">
        <v>7.2082599999999997E-2</v>
      </c>
      <c r="K44" s="58">
        <v>3.3122350000000002E-2</v>
      </c>
      <c r="L44" s="58">
        <v>3.6621819999999999E-2</v>
      </c>
    </row>
    <row r="45" spans="1:12">
      <c r="A45" s="57">
        <v>43312</v>
      </c>
      <c r="B45" s="58">
        <v>6.3827800000000004E-2</v>
      </c>
      <c r="C45" s="58">
        <v>4.749515E-2</v>
      </c>
      <c r="D45" s="58">
        <v>0.1164501</v>
      </c>
      <c r="E45" s="58">
        <v>0.10434992999999999</v>
      </c>
      <c r="F45" s="58">
        <v>8.3437310000000001E-2</v>
      </c>
      <c r="G45" s="58">
        <v>0.1221661</v>
      </c>
      <c r="H45" s="58">
        <v>0.18429429999999999</v>
      </c>
      <c r="I45" s="58">
        <v>0.13748031999999999</v>
      </c>
      <c r="J45" s="58">
        <v>7.1927309999999994E-2</v>
      </c>
      <c r="K45" s="58">
        <v>3.2672659999999999E-2</v>
      </c>
      <c r="L45" s="58">
        <v>3.5899050000000002E-2</v>
      </c>
    </row>
    <row r="46" spans="1:12">
      <c r="A46" s="57">
        <v>43343</v>
      </c>
      <c r="B46" s="58">
        <v>6.0890729999999997E-2</v>
      </c>
      <c r="C46" s="58">
        <v>4.5608940000000001E-2</v>
      </c>
      <c r="D46" s="58">
        <v>0.11525639999999999</v>
      </c>
      <c r="E46" s="58">
        <v>0.10618587</v>
      </c>
      <c r="F46" s="58">
        <v>8.2209470000000007E-2</v>
      </c>
      <c r="G46" s="58">
        <v>0.1247572</v>
      </c>
      <c r="H46" s="58">
        <v>0.1807395</v>
      </c>
      <c r="I46" s="58">
        <v>0.14527298</v>
      </c>
      <c r="J46" s="58">
        <v>7.1284139999999996E-2</v>
      </c>
      <c r="K46" s="58">
        <v>3.2150570000000003E-2</v>
      </c>
      <c r="L46" s="58">
        <v>3.5644269999999999E-2</v>
      </c>
    </row>
    <row r="47" spans="1:12">
      <c r="A47" s="57">
        <v>43373</v>
      </c>
      <c r="B47" s="58">
        <v>6.227448E-2</v>
      </c>
      <c r="C47" s="58">
        <v>4.5553999999999997E-2</v>
      </c>
      <c r="D47" s="58">
        <v>0.1163247</v>
      </c>
      <c r="E47" s="58">
        <v>0.10606649</v>
      </c>
      <c r="F47" s="58">
        <v>8.1926360000000004E-2</v>
      </c>
      <c r="G47" s="58">
        <v>0.1265761</v>
      </c>
      <c r="H47" s="58">
        <v>0.178646</v>
      </c>
      <c r="I47" s="58">
        <v>0.14395819000000001</v>
      </c>
      <c r="J47" s="58">
        <v>7.2317149999999997E-2</v>
      </c>
      <c r="K47" s="58">
        <v>3.1818520000000003E-2</v>
      </c>
      <c r="L47" s="58">
        <v>3.4537999999999999E-2</v>
      </c>
    </row>
    <row r="48" spans="1:12">
      <c r="A48" s="57">
        <v>43404</v>
      </c>
      <c r="B48" s="58">
        <v>6.0251979999999997E-2</v>
      </c>
      <c r="C48" s="58">
        <v>4.4385389999999997E-2</v>
      </c>
      <c r="D48" s="58">
        <v>0.11221</v>
      </c>
      <c r="E48" s="58">
        <v>0.10371892000000001</v>
      </c>
      <c r="F48" s="58">
        <v>8.6795940000000002E-2</v>
      </c>
      <c r="G48" s="58">
        <v>0.1272375</v>
      </c>
      <c r="H48" s="58">
        <v>0.17943239999999999</v>
      </c>
      <c r="I48" s="58">
        <v>0.14143928</v>
      </c>
      <c r="J48" s="58">
        <v>7.4720919999999996E-2</v>
      </c>
      <c r="K48" s="58">
        <v>3.3997100000000002E-2</v>
      </c>
      <c r="L48" s="58">
        <v>3.581057E-2</v>
      </c>
    </row>
    <row r="49" spans="1:12">
      <c r="A49" s="57">
        <v>43434</v>
      </c>
      <c r="B49" s="58">
        <v>5.7083189999999999E-2</v>
      </c>
      <c r="C49" s="58">
        <v>4.3399640000000003E-2</v>
      </c>
      <c r="D49" s="58">
        <v>0.11276029999999999</v>
      </c>
      <c r="E49" s="58">
        <v>0.10343963</v>
      </c>
      <c r="F49" s="58">
        <v>8.6796250000000005E-2</v>
      </c>
      <c r="G49" s="58">
        <v>0.13232160000000001</v>
      </c>
      <c r="H49" s="58">
        <v>0.17938019999999999</v>
      </c>
      <c r="I49" s="58">
        <v>0.13676725000000001</v>
      </c>
      <c r="J49" s="58">
        <v>7.6561799999999999E-2</v>
      </c>
      <c r="K49" s="58">
        <v>3.4619579999999997E-2</v>
      </c>
      <c r="L49" s="58">
        <v>3.6870460000000001E-2</v>
      </c>
    </row>
    <row r="50" spans="1:12">
      <c r="A50" s="57">
        <v>43465</v>
      </c>
      <c r="B50" s="58">
        <v>5.577294E-2</v>
      </c>
      <c r="C50" s="58">
        <v>4.5066149999999999E-2</v>
      </c>
      <c r="D50" s="58">
        <v>0.1118238</v>
      </c>
      <c r="E50" s="58">
        <v>0.10417124</v>
      </c>
      <c r="F50" s="58">
        <v>8.7499439999999998E-2</v>
      </c>
      <c r="G50" s="58">
        <v>0.1317179</v>
      </c>
      <c r="H50" s="58">
        <v>0.1764512</v>
      </c>
      <c r="I50" s="58">
        <v>0.13615901999999999</v>
      </c>
      <c r="J50" s="58">
        <v>7.7048759999999994E-2</v>
      </c>
      <c r="K50" s="58">
        <v>3.6601059999999998E-2</v>
      </c>
      <c r="L50" s="58">
        <v>3.7688449999999998E-2</v>
      </c>
    </row>
    <row r="51" spans="1:12">
      <c r="A51" s="57">
        <v>43496</v>
      </c>
      <c r="B51" s="58">
        <v>5.713377E-2</v>
      </c>
      <c r="C51" s="58">
        <v>4.5073200000000001E-2</v>
      </c>
      <c r="D51" s="58">
        <v>0.1136436</v>
      </c>
      <c r="E51" s="58">
        <v>0.10551567000000001</v>
      </c>
      <c r="F51" s="58">
        <v>8.525017E-2</v>
      </c>
      <c r="G51" s="58">
        <v>0.12851119999999999</v>
      </c>
      <c r="H51" s="58">
        <v>0.17684610000000001</v>
      </c>
      <c r="I51" s="58">
        <v>0.13612911</v>
      </c>
      <c r="J51" s="58">
        <v>7.7558370000000001E-2</v>
      </c>
      <c r="K51" s="58">
        <v>3.5670819999999999E-2</v>
      </c>
      <c r="L51" s="58">
        <v>3.8667970000000003E-2</v>
      </c>
    </row>
    <row r="52" spans="1:12">
      <c r="A52" s="57">
        <v>43524</v>
      </c>
      <c r="B52" s="58">
        <v>5.6707939999999998E-2</v>
      </c>
      <c r="C52" s="58">
        <v>4.4953840000000002E-2</v>
      </c>
      <c r="D52" s="58">
        <v>0.1156645</v>
      </c>
      <c r="E52" s="58">
        <v>0.103741</v>
      </c>
      <c r="F52" s="58">
        <v>8.4686269999999994E-2</v>
      </c>
      <c r="G52" s="58">
        <v>0.12730820000000001</v>
      </c>
      <c r="H52" s="58">
        <v>0.1769454</v>
      </c>
      <c r="I52" s="58">
        <v>0.14074851999999999</v>
      </c>
      <c r="J52" s="58">
        <v>7.6086029999999999E-2</v>
      </c>
      <c r="K52" s="58">
        <v>3.5461840000000001E-2</v>
      </c>
      <c r="L52" s="58">
        <v>3.7696470000000003E-2</v>
      </c>
    </row>
    <row r="53" spans="1:12">
      <c r="A53" s="57">
        <v>43555</v>
      </c>
      <c r="B53" s="58">
        <v>5.6648610000000002E-2</v>
      </c>
      <c r="C53" s="58">
        <v>4.4623980000000001E-2</v>
      </c>
      <c r="D53" s="58">
        <v>0.1139645</v>
      </c>
      <c r="E53" s="58">
        <v>0.10412078</v>
      </c>
      <c r="F53" s="58">
        <v>8.7278620000000001E-2</v>
      </c>
      <c r="G53" s="58">
        <v>0.12678</v>
      </c>
      <c r="H53" s="58">
        <v>0.1700103</v>
      </c>
      <c r="I53" s="58">
        <v>0.14525903000000001</v>
      </c>
      <c r="J53" s="58">
        <v>7.6622549999999998E-2</v>
      </c>
      <c r="K53" s="58">
        <v>3.580469E-2</v>
      </c>
      <c r="L53" s="58">
        <v>3.8886860000000002E-2</v>
      </c>
    </row>
    <row r="54" spans="1:12">
      <c r="A54" s="57">
        <v>43585</v>
      </c>
      <c r="B54" s="58">
        <v>5.4998949999999998E-2</v>
      </c>
      <c r="C54" s="58">
        <v>4.402913E-2</v>
      </c>
      <c r="D54" s="58">
        <v>0.11501599999999999</v>
      </c>
      <c r="E54" s="58">
        <v>0.10611188000000001</v>
      </c>
      <c r="F54" s="58">
        <v>8.5662390000000005E-2</v>
      </c>
      <c r="G54" s="58">
        <v>0.1193752</v>
      </c>
      <c r="H54" s="58">
        <v>0.17569589999999999</v>
      </c>
      <c r="I54" s="58">
        <v>0.1494615</v>
      </c>
      <c r="J54" s="58">
        <v>7.8052490000000002E-2</v>
      </c>
      <c r="K54" s="58">
        <v>3.4588569999999999E-2</v>
      </c>
      <c r="L54" s="58">
        <v>3.7007970000000001E-2</v>
      </c>
    </row>
    <row r="55" spans="1:12">
      <c r="A55" s="57">
        <v>43616</v>
      </c>
      <c r="B55" s="58">
        <v>5.3329139999999997E-2</v>
      </c>
      <c r="C55" s="58">
        <v>4.317725E-2</v>
      </c>
      <c r="D55" s="58">
        <v>0.1139155</v>
      </c>
      <c r="E55" s="58">
        <v>0.10435812999999999</v>
      </c>
      <c r="F55" s="58">
        <v>8.8105950000000002E-2</v>
      </c>
      <c r="G55" s="58">
        <v>0.1237292</v>
      </c>
      <c r="H55" s="58">
        <v>0.17346990000000001</v>
      </c>
      <c r="I55" s="58">
        <v>0.14538712000000001</v>
      </c>
      <c r="J55" s="58">
        <v>7.9038460000000005E-2</v>
      </c>
      <c r="K55" s="58">
        <v>3.6162270000000003E-2</v>
      </c>
      <c r="L55" s="58">
        <v>3.9327109999999998E-2</v>
      </c>
    </row>
    <row r="56" spans="1:12">
      <c r="A56" s="57">
        <v>43646</v>
      </c>
      <c r="B56" s="58">
        <v>5.350854E-2</v>
      </c>
      <c r="C56" s="58">
        <v>4.4878910000000001E-2</v>
      </c>
      <c r="D56" s="58">
        <v>0.1148346</v>
      </c>
      <c r="E56" s="58">
        <v>0.10558976</v>
      </c>
      <c r="F56" s="58">
        <v>8.6136619999999997E-2</v>
      </c>
      <c r="G56" s="58">
        <v>0.124046</v>
      </c>
      <c r="H56" s="58">
        <v>0.1727736</v>
      </c>
      <c r="I56" s="58">
        <v>0.14839944999999999</v>
      </c>
      <c r="J56" s="58">
        <v>7.7120099999999997E-2</v>
      </c>
      <c r="K56" s="58">
        <v>3.519369E-2</v>
      </c>
      <c r="L56" s="58">
        <v>3.7518709999999997E-2</v>
      </c>
    </row>
    <row r="57" spans="1:12">
      <c r="A57" s="57">
        <v>43677</v>
      </c>
      <c r="B57" s="58">
        <v>5.179947E-2</v>
      </c>
      <c r="C57" s="58">
        <v>4.3776629999999997E-2</v>
      </c>
      <c r="D57" s="58">
        <v>0.1137813</v>
      </c>
      <c r="E57" s="58">
        <v>0.10585422</v>
      </c>
      <c r="F57" s="58">
        <v>8.7041670000000002E-2</v>
      </c>
      <c r="G57" s="58">
        <v>0.12212249999999999</v>
      </c>
      <c r="H57" s="58">
        <v>0.17253250000000001</v>
      </c>
      <c r="I57" s="58">
        <v>0.15200954</v>
      </c>
      <c r="J57" s="58">
        <v>7.8753290000000004E-2</v>
      </c>
      <c r="K57" s="58">
        <v>3.4830960000000001E-2</v>
      </c>
      <c r="L57" s="58">
        <v>3.7498049999999998E-2</v>
      </c>
    </row>
    <row r="58" spans="1:12">
      <c r="A58" s="57">
        <v>43708</v>
      </c>
      <c r="B58" s="58">
        <v>4.8778299999999997E-2</v>
      </c>
      <c r="C58" s="58">
        <v>4.2849390000000001E-2</v>
      </c>
      <c r="D58" s="58">
        <v>0.1129421</v>
      </c>
      <c r="E58" s="58">
        <v>0.10611741</v>
      </c>
      <c r="F58" s="58">
        <v>9.0500369999999997E-2</v>
      </c>
      <c r="G58" s="58">
        <v>0.12470729999999999</v>
      </c>
      <c r="H58" s="58">
        <v>0.16686309999999999</v>
      </c>
      <c r="I58" s="58">
        <v>0.15194801999999999</v>
      </c>
      <c r="J58" s="58">
        <v>7.9329739999999996E-2</v>
      </c>
      <c r="K58" s="58">
        <v>3.6693419999999997E-2</v>
      </c>
      <c r="L58" s="58">
        <v>3.9270859999999998E-2</v>
      </c>
    </row>
    <row r="59" spans="1:12">
      <c r="A59" s="57">
        <v>43738</v>
      </c>
      <c r="B59" s="58">
        <v>4.9883749999999998E-2</v>
      </c>
      <c r="C59" s="58">
        <v>4.2993030000000002E-2</v>
      </c>
      <c r="D59" s="58">
        <v>0.11353630000000001</v>
      </c>
      <c r="E59" s="58">
        <v>0.10541544</v>
      </c>
      <c r="F59" s="58">
        <v>8.9111990000000002E-2</v>
      </c>
      <c r="G59" s="58">
        <v>0.1219713</v>
      </c>
      <c r="H59" s="58">
        <v>0.17203280000000001</v>
      </c>
      <c r="I59" s="58">
        <v>0.15123470999999999</v>
      </c>
      <c r="J59" s="58">
        <v>7.7805040000000006E-2</v>
      </c>
      <c r="K59" s="58">
        <v>3.7189970000000003E-2</v>
      </c>
      <c r="L59" s="58">
        <v>3.8825760000000001E-2</v>
      </c>
    </row>
    <row r="60" spans="1:12">
      <c r="A60" s="57">
        <v>43769</v>
      </c>
      <c r="B60" s="58">
        <v>4.7887300000000001E-2</v>
      </c>
      <c r="C60" s="58">
        <v>4.294837E-2</v>
      </c>
      <c r="D60" s="58">
        <v>0.1141641</v>
      </c>
      <c r="E60" s="58">
        <v>0.10529305999999999</v>
      </c>
      <c r="F60" s="58">
        <v>8.6594480000000001E-2</v>
      </c>
      <c r="G60" s="58">
        <v>0.124959</v>
      </c>
      <c r="H60" s="58">
        <v>0.17201659999999999</v>
      </c>
      <c r="I60" s="58">
        <v>0.15329867</v>
      </c>
      <c r="J60" s="58">
        <v>7.7932550000000003E-2</v>
      </c>
      <c r="K60" s="58">
        <v>3.6359719999999998E-2</v>
      </c>
      <c r="L60" s="58">
        <v>3.854614E-2</v>
      </c>
    </row>
    <row r="61" spans="1:12">
      <c r="A61" s="57">
        <v>43799</v>
      </c>
      <c r="B61" s="58">
        <v>4.7021739999999999E-2</v>
      </c>
      <c r="C61" s="58">
        <v>4.2657819999999999E-2</v>
      </c>
      <c r="D61" s="58">
        <v>0.114666</v>
      </c>
      <c r="E61" s="58">
        <v>0.10396153</v>
      </c>
      <c r="F61" s="58">
        <v>8.4965460000000007E-2</v>
      </c>
      <c r="G61" s="58">
        <v>0.12745629999999999</v>
      </c>
      <c r="H61" s="58">
        <v>0.17227339999999999</v>
      </c>
      <c r="I61" s="58">
        <v>0.15726366999999999</v>
      </c>
      <c r="J61" s="58">
        <v>7.8206719999999993E-2</v>
      </c>
      <c r="K61" s="58">
        <v>3.4663979999999997E-2</v>
      </c>
      <c r="L61" s="58">
        <v>3.6863369999999999E-2</v>
      </c>
    </row>
    <row r="62" spans="1:12">
      <c r="A62" s="57">
        <v>43830</v>
      </c>
      <c r="B62" s="58">
        <v>4.8086900000000002E-2</v>
      </c>
      <c r="C62" s="58">
        <v>4.3141470000000001E-2</v>
      </c>
      <c r="D62" s="58">
        <v>0.1125304</v>
      </c>
      <c r="E62" s="58">
        <v>0.10397273</v>
      </c>
      <c r="F62" s="58">
        <v>8.4184149999999999E-2</v>
      </c>
      <c r="G62" s="58">
        <v>0.12803210000000001</v>
      </c>
      <c r="H62" s="58">
        <v>0.17237559999999999</v>
      </c>
      <c r="I62" s="58">
        <v>0.15915625</v>
      </c>
      <c r="J62" s="58">
        <v>7.7440679999999998E-2</v>
      </c>
      <c r="K62" s="58">
        <v>3.4946650000000003E-2</v>
      </c>
      <c r="L62" s="58">
        <v>3.6133020000000002E-2</v>
      </c>
    </row>
    <row r="63" spans="1:12">
      <c r="A63" s="57">
        <v>43861</v>
      </c>
      <c r="B63" s="58">
        <v>4.3991580000000002E-2</v>
      </c>
      <c r="C63" s="58">
        <v>4.1073390000000001E-2</v>
      </c>
      <c r="D63" s="58">
        <v>0.1125221</v>
      </c>
      <c r="E63" s="58">
        <v>0.10406815</v>
      </c>
      <c r="F63" s="58">
        <v>8.4724519999999998E-2</v>
      </c>
      <c r="G63" s="58">
        <v>0.12706770000000001</v>
      </c>
      <c r="H63" s="58">
        <v>0.1689321</v>
      </c>
      <c r="I63" s="58">
        <v>0.16566942000000001</v>
      </c>
      <c r="J63" s="58">
        <v>7.8055120000000006E-2</v>
      </c>
      <c r="K63" s="58">
        <v>3.7162899999999999E-2</v>
      </c>
      <c r="L63" s="58">
        <v>3.6732929999999997E-2</v>
      </c>
    </row>
    <row r="64" spans="1:12">
      <c r="A64" s="57">
        <v>43890</v>
      </c>
      <c r="B64" s="58">
        <v>4.1127209999999997E-2</v>
      </c>
      <c r="C64" s="58">
        <v>4.0427089999999999E-2</v>
      </c>
      <c r="D64" s="58">
        <v>0.11121979999999999</v>
      </c>
      <c r="E64" s="58">
        <v>0.10461618</v>
      </c>
      <c r="F64" s="58">
        <v>8.4494540000000007E-2</v>
      </c>
      <c r="G64" s="58">
        <v>0.1294035</v>
      </c>
      <c r="H64" s="58">
        <v>0.16630490000000001</v>
      </c>
      <c r="I64" s="58">
        <v>0.16778224999999999</v>
      </c>
      <c r="J64" s="58">
        <v>7.9901159999999999E-2</v>
      </c>
      <c r="K64" s="58">
        <v>3.7436469999999999E-2</v>
      </c>
      <c r="L64" s="58">
        <v>3.7286859999999998E-2</v>
      </c>
    </row>
    <row r="65" spans="1:12">
      <c r="A65" s="57">
        <v>43921</v>
      </c>
      <c r="B65" s="58">
        <v>3.3530890000000001E-2</v>
      </c>
      <c r="C65" s="58">
        <v>4.024747E-2</v>
      </c>
      <c r="D65" s="58">
        <v>0.105681</v>
      </c>
      <c r="E65" s="58">
        <v>0.10331021999999999</v>
      </c>
      <c r="F65" s="58">
        <v>9.282588E-2</v>
      </c>
      <c r="G65" s="58">
        <v>0.14407020000000001</v>
      </c>
      <c r="H65" s="58">
        <v>0.149228</v>
      </c>
      <c r="I65" s="58">
        <v>0.17625556000000001</v>
      </c>
      <c r="J65" s="58">
        <v>8.1424990000000003E-2</v>
      </c>
      <c r="K65" s="58">
        <v>3.8262520000000001E-2</v>
      </c>
      <c r="L65" s="58">
        <v>3.5163239999999998E-2</v>
      </c>
    </row>
    <row r="66" spans="1:12">
      <c r="A66" s="57">
        <v>43951</v>
      </c>
      <c r="B66" s="58">
        <v>3.5189270000000002E-2</v>
      </c>
      <c r="C66" s="58">
        <v>4.1315409999999997E-2</v>
      </c>
      <c r="D66" s="58">
        <v>0.1029849</v>
      </c>
      <c r="E66" s="58">
        <v>0.10920676</v>
      </c>
      <c r="F66" s="58">
        <v>8.8602479999999997E-2</v>
      </c>
      <c r="G66" s="58">
        <v>0.14513599999999999</v>
      </c>
      <c r="H66" s="58">
        <v>0.14434330000000001</v>
      </c>
      <c r="I66" s="58">
        <v>0.18079039</v>
      </c>
      <c r="J66" s="58">
        <v>8.2325110000000007E-2</v>
      </c>
      <c r="K66" s="58">
        <v>3.5647989999999997E-2</v>
      </c>
      <c r="L66" s="58">
        <v>3.4458379999999997E-2</v>
      </c>
    </row>
    <row r="67" spans="1:12">
      <c r="A67" s="57">
        <v>43982</v>
      </c>
      <c r="B67" s="58">
        <v>3.3828759999999999E-2</v>
      </c>
      <c r="C67" s="58">
        <v>4.2017579999999999E-2</v>
      </c>
      <c r="D67" s="58">
        <v>0.1045787</v>
      </c>
      <c r="E67" s="58">
        <v>0.11068553</v>
      </c>
      <c r="F67" s="58">
        <v>8.6304649999999997E-2</v>
      </c>
      <c r="G67" s="58">
        <v>0.1442146</v>
      </c>
      <c r="H67" s="58">
        <v>0.14069599999999999</v>
      </c>
      <c r="I67" s="58">
        <v>0.18598179000000001</v>
      </c>
      <c r="J67" s="58">
        <v>8.2997609999999999E-2</v>
      </c>
      <c r="K67" s="58">
        <v>3.5426390000000002E-2</v>
      </c>
      <c r="L67" s="58">
        <v>3.3268390000000002E-2</v>
      </c>
    </row>
    <row r="68" spans="1:12">
      <c r="A68" s="57">
        <v>44012</v>
      </c>
      <c r="B68" s="58">
        <v>3.2600169999999998E-2</v>
      </c>
      <c r="C68" s="58">
        <v>4.2485090000000003E-2</v>
      </c>
      <c r="D68" s="58">
        <v>0.104297</v>
      </c>
      <c r="E68" s="58">
        <v>0.11305351</v>
      </c>
      <c r="F68" s="58">
        <v>8.4547040000000004E-2</v>
      </c>
      <c r="G68" s="58">
        <v>0.13877829999999999</v>
      </c>
      <c r="H68" s="58">
        <v>0.14124600000000001</v>
      </c>
      <c r="I68" s="58">
        <v>0.1945934</v>
      </c>
      <c r="J68" s="58">
        <v>8.1456669999999995E-2</v>
      </c>
      <c r="K68" s="58">
        <v>3.4033099999999997E-2</v>
      </c>
      <c r="L68" s="58">
        <v>3.2909750000000002E-2</v>
      </c>
    </row>
    <row r="69" spans="1:12">
      <c r="A69" s="57">
        <v>44043</v>
      </c>
      <c r="B69" s="58">
        <v>2.9949110000000001E-2</v>
      </c>
      <c r="C69" s="58">
        <v>4.358103E-2</v>
      </c>
      <c r="D69" s="58">
        <v>0.1030287</v>
      </c>
      <c r="E69" s="58">
        <v>0.11581275000000001</v>
      </c>
      <c r="F69" s="58">
        <v>8.5340669999999993E-2</v>
      </c>
      <c r="G69" s="58">
        <v>0.13799110000000001</v>
      </c>
      <c r="H69" s="58">
        <v>0.137874</v>
      </c>
      <c r="I69" s="58">
        <v>0.19684282</v>
      </c>
      <c r="J69" s="58">
        <v>8.2593959999999994E-2</v>
      </c>
      <c r="K69" s="58">
        <v>3.4666330000000002E-2</v>
      </c>
      <c r="L69" s="58">
        <v>3.2319529999999999E-2</v>
      </c>
    </row>
    <row r="70" spans="1:12">
      <c r="A70" s="57">
        <v>44074</v>
      </c>
      <c r="B70" s="58">
        <v>2.8362749999999999E-2</v>
      </c>
      <c r="C70" s="58">
        <v>4.2811500000000002E-2</v>
      </c>
      <c r="D70" s="58">
        <v>0.105049</v>
      </c>
      <c r="E70" s="58">
        <v>0.12199469</v>
      </c>
      <c r="F70" s="58">
        <v>8.2405999999999993E-2</v>
      </c>
      <c r="G70" s="58">
        <v>0.13216259999999999</v>
      </c>
      <c r="H70" s="58">
        <v>0.1362131</v>
      </c>
      <c r="I70" s="58">
        <v>0.2043904</v>
      </c>
      <c r="J70" s="58">
        <v>8.3611019999999994E-2</v>
      </c>
      <c r="K70" s="58">
        <v>3.2015479999999999E-2</v>
      </c>
      <c r="L70" s="58">
        <v>3.0983469999999999E-2</v>
      </c>
    </row>
    <row r="71" spans="1:12">
      <c r="A71" s="57">
        <v>44104</v>
      </c>
      <c r="B71" s="58">
        <v>2.5247450000000001E-2</v>
      </c>
      <c r="C71" s="58">
        <v>4.3929070000000001E-2</v>
      </c>
      <c r="D71" s="58">
        <v>0.1081249</v>
      </c>
      <c r="E71" s="58">
        <v>0.12189649</v>
      </c>
      <c r="F71" s="58">
        <v>8.4242280000000003E-2</v>
      </c>
      <c r="G71" s="58">
        <v>0.13504189999999999</v>
      </c>
      <c r="H71" s="58">
        <v>0.13315360000000001</v>
      </c>
      <c r="I71" s="58">
        <v>0.20234039000000001</v>
      </c>
      <c r="J71" s="58">
        <v>8.1973299999999999E-2</v>
      </c>
      <c r="K71" s="58">
        <v>3.2957109999999998E-2</v>
      </c>
      <c r="L71" s="58">
        <v>3.1093490000000001E-2</v>
      </c>
    </row>
    <row r="72" spans="1:12">
      <c r="A72" s="57">
        <v>44135</v>
      </c>
      <c r="B72" s="58">
        <v>2.4630519999999999E-2</v>
      </c>
      <c r="C72" s="58">
        <v>4.407051E-2</v>
      </c>
      <c r="D72" s="58">
        <v>0.1084808</v>
      </c>
      <c r="E72" s="58">
        <v>0.12232002</v>
      </c>
      <c r="F72" s="58">
        <v>8.3433919999999995E-2</v>
      </c>
      <c r="G72" s="58">
        <v>0.13248850000000001</v>
      </c>
      <c r="H72" s="58">
        <v>0.1355363</v>
      </c>
      <c r="I72" s="58">
        <v>0.19800066999999999</v>
      </c>
      <c r="J72" s="58">
        <v>8.5382189999999997E-2</v>
      </c>
      <c r="K72" s="58">
        <v>3.4625950000000003E-2</v>
      </c>
      <c r="L72" s="58">
        <v>3.103059E-2</v>
      </c>
    </row>
    <row r="73" spans="1:12">
      <c r="A73" s="57">
        <v>44165</v>
      </c>
      <c r="B73" s="58">
        <v>2.7991539999999999E-2</v>
      </c>
      <c r="C73" s="58">
        <v>4.3911459999999999E-2</v>
      </c>
      <c r="D73" s="58">
        <v>0.1112345</v>
      </c>
      <c r="E73" s="58">
        <v>0.12274328</v>
      </c>
      <c r="F73" s="58">
        <v>7.975467E-2</v>
      </c>
      <c r="G73" s="58">
        <v>0.1278676</v>
      </c>
      <c r="H73" s="58">
        <v>0.1431962</v>
      </c>
      <c r="I73" s="58">
        <v>0.19744726000000001</v>
      </c>
      <c r="J73" s="58">
        <v>8.3451090000000006E-2</v>
      </c>
      <c r="K73" s="58">
        <v>3.22432E-2</v>
      </c>
      <c r="L73" s="58">
        <v>3.0159189999999999E-2</v>
      </c>
    </row>
    <row r="74" spans="1:12">
      <c r="A74" s="57">
        <v>44196</v>
      </c>
      <c r="B74" s="58">
        <v>2.7846550000000001E-2</v>
      </c>
      <c r="C74" s="58">
        <v>4.4611360000000003E-2</v>
      </c>
      <c r="D74" s="58">
        <v>0.1093566</v>
      </c>
      <c r="E74" s="58">
        <v>0.12431105000000001</v>
      </c>
      <c r="F74" s="58">
        <v>7.8338809999999995E-2</v>
      </c>
      <c r="G74" s="58">
        <v>0.1265028</v>
      </c>
      <c r="H74" s="58">
        <v>0.14452980000000001</v>
      </c>
      <c r="I74" s="58">
        <v>0.20042964999999999</v>
      </c>
      <c r="J74" s="58">
        <v>8.3067379999999996E-2</v>
      </c>
      <c r="K74" s="58">
        <v>3.149747E-2</v>
      </c>
      <c r="L74" s="58">
        <v>2.9508429999999999E-2</v>
      </c>
    </row>
    <row r="75" spans="1:12">
      <c r="A75" s="57">
        <v>44227</v>
      </c>
      <c r="B75" s="58">
        <v>2.891726E-2</v>
      </c>
      <c r="C75" s="58">
        <v>4.4509220000000002E-2</v>
      </c>
      <c r="D75" s="58">
        <v>0.1074925</v>
      </c>
      <c r="E75" s="58">
        <v>0.12494416999999999</v>
      </c>
      <c r="F75" s="58">
        <v>7.5796530000000001E-2</v>
      </c>
      <c r="G75" s="58">
        <v>0.12917390000000001</v>
      </c>
      <c r="H75" s="58">
        <v>0.14365420000000001</v>
      </c>
      <c r="I75" s="58">
        <v>0.20144703999999999</v>
      </c>
      <c r="J75" s="58">
        <v>8.2954589999999995E-2</v>
      </c>
      <c r="K75" s="58">
        <v>3.1465880000000002E-2</v>
      </c>
      <c r="L75" s="58">
        <v>2.9644690000000001E-2</v>
      </c>
    </row>
    <row r="76" spans="1:12">
      <c r="A76" s="57">
        <v>44255</v>
      </c>
      <c r="B76" s="58">
        <v>3.2420409999999997E-2</v>
      </c>
      <c r="C76" s="58">
        <v>4.4885630000000003E-2</v>
      </c>
      <c r="D76" s="58">
        <v>0.1093652</v>
      </c>
      <c r="E76" s="58">
        <v>0.12259614000000001</v>
      </c>
      <c r="F76" s="58">
        <v>7.1916830000000001E-2</v>
      </c>
      <c r="G76" s="58">
        <v>0.122349</v>
      </c>
      <c r="H76" s="58">
        <v>0.15383459999999999</v>
      </c>
      <c r="I76" s="58">
        <v>0.19856167999999999</v>
      </c>
      <c r="J76" s="58">
        <v>8.5817959999999999E-2</v>
      </c>
      <c r="K76" s="58">
        <v>2.8823620000000001E-2</v>
      </c>
      <c r="L76" s="58">
        <v>2.9428940000000001E-2</v>
      </c>
    </row>
    <row r="77" spans="1:12">
      <c r="A77" s="57">
        <v>44286</v>
      </c>
      <c r="B77" s="58">
        <v>3.2057839999999997E-2</v>
      </c>
      <c r="C77" s="58">
        <v>4.4600790000000001E-2</v>
      </c>
      <c r="D77" s="58">
        <v>0.11212270000000001</v>
      </c>
      <c r="E77" s="58">
        <v>0.12271016</v>
      </c>
      <c r="F77" s="58">
        <v>7.4042590000000005E-2</v>
      </c>
      <c r="G77" s="58">
        <v>0.1210909</v>
      </c>
      <c r="H77" s="58">
        <v>0.1553891</v>
      </c>
      <c r="I77" s="58">
        <v>0.19369196999999999</v>
      </c>
      <c r="J77" s="58">
        <v>8.4538870000000002E-2</v>
      </c>
      <c r="K77" s="58">
        <v>3.0037080000000001E-2</v>
      </c>
      <c r="L77" s="58">
        <v>2.9718069999999999E-2</v>
      </c>
    </row>
    <row r="78" spans="1:12">
      <c r="A78" s="57">
        <v>44316</v>
      </c>
      <c r="B78" s="58">
        <v>3.0776270000000001E-2</v>
      </c>
      <c r="C78" s="58">
        <v>4.4861409999999997E-2</v>
      </c>
      <c r="D78" s="58">
        <v>0.1101224</v>
      </c>
      <c r="E78" s="58">
        <v>0.12345923</v>
      </c>
      <c r="F78" s="58">
        <v>7.2786450000000003E-2</v>
      </c>
      <c r="G78" s="58">
        <v>0.12021800000000001</v>
      </c>
      <c r="H78" s="58">
        <v>0.15618979999999999</v>
      </c>
      <c r="I78" s="58">
        <v>0.19544716000000001</v>
      </c>
      <c r="J78" s="58">
        <v>8.6331290000000005E-2</v>
      </c>
      <c r="K78" s="58">
        <v>2.959005E-2</v>
      </c>
      <c r="L78" s="58">
        <v>3.0217910000000001E-2</v>
      </c>
    </row>
    <row r="79" spans="1:12">
      <c r="A79" s="57">
        <v>44347</v>
      </c>
      <c r="B79" s="58">
        <v>3.1738130000000003E-2</v>
      </c>
      <c r="C79" s="58">
        <v>4.6055989999999998E-2</v>
      </c>
      <c r="D79" s="58">
        <v>0.1115951</v>
      </c>
      <c r="E79" s="58">
        <v>0.12037531999999999</v>
      </c>
      <c r="F79" s="58">
        <v>7.3824299999999995E-2</v>
      </c>
      <c r="G79" s="58">
        <v>0.12083339999999999</v>
      </c>
      <c r="H79" s="58">
        <v>0.1609698</v>
      </c>
      <c r="I79" s="58">
        <v>0.19058578000000001</v>
      </c>
      <c r="J79" s="58">
        <v>8.4973610000000005E-2</v>
      </c>
      <c r="K79" s="58">
        <v>2.8858749999999999E-2</v>
      </c>
      <c r="L79" s="58">
        <v>3.0189830000000001E-2</v>
      </c>
    </row>
    <row r="80" spans="1:12">
      <c r="A80" s="57">
        <v>44377</v>
      </c>
      <c r="B80" s="58">
        <v>3.2241560000000002E-2</v>
      </c>
      <c r="C80" s="58">
        <v>4.3587229999999998E-2</v>
      </c>
      <c r="D80" s="58">
        <v>0.10845349999999999</v>
      </c>
      <c r="E80" s="58">
        <v>0.12161613</v>
      </c>
      <c r="F80" s="58">
        <v>7.2611700000000001E-2</v>
      </c>
      <c r="G80" s="58">
        <v>0.1229022</v>
      </c>
      <c r="H80" s="58">
        <v>0.1535502</v>
      </c>
      <c r="I80" s="58">
        <v>0.20121437</v>
      </c>
      <c r="J80" s="58">
        <v>8.5888950000000006E-2</v>
      </c>
      <c r="K80" s="58">
        <v>2.7600429999999999E-2</v>
      </c>
      <c r="L80" s="58">
        <v>3.0333700000000002E-2</v>
      </c>
    </row>
    <row r="81" spans="1:12">
      <c r="A81" s="57">
        <v>44408</v>
      </c>
      <c r="B81" s="58">
        <v>2.9706960000000001E-2</v>
      </c>
      <c r="C81" s="58">
        <v>4.4160749999999999E-2</v>
      </c>
      <c r="D81" s="58">
        <v>0.10806209999999999</v>
      </c>
      <c r="E81" s="58">
        <v>0.11995777000000001</v>
      </c>
      <c r="F81" s="58">
        <v>7.2253310000000001E-2</v>
      </c>
      <c r="G81" s="58">
        <v>0.1253272</v>
      </c>
      <c r="H81" s="58">
        <v>0.15065729999999999</v>
      </c>
      <c r="I81" s="58">
        <v>0.20496410000000001</v>
      </c>
      <c r="J81" s="58">
        <v>8.6048399999999997E-2</v>
      </c>
      <c r="K81" s="58">
        <v>2.7939370000000002E-2</v>
      </c>
      <c r="L81" s="58">
        <v>3.0922760000000001E-2</v>
      </c>
    </row>
    <row r="82" spans="1:12">
      <c r="A82" s="57">
        <v>44439</v>
      </c>
      <c r="B82" s="58">
        <v>2.8509469999999999E-2</v>
      </c>
      <c r="C82" s="58">
        <v>4.2776429999999997E-2</v>
      </c>
      <c r="D82" s="58">
        <v>0.1072847</v>
      </c>
      <c r="E82" s="58">
        <v>0.11814618</v>
      </c>
      <c r="F82" s="58">
        <v>7.1112549999999997E-2</v>
      </c>
      <c r="G82" s="58">
        <v>0.12577199999999999</v>
      </c>
      <c r="H82" s="58">
        <v>0.1522964</v>
      </c>
      <c r="I82" s="58">
        <v>0.20792305999999999</v>
      </c>
      <c r="J82" s="58">
        <v>8.7371790000000005E-2</v>
      </c>
      <c r="K82" s="58">
        <v>2.812249E-2</v>
      </c>
      <c r="L82" s="58">
        <v>3.0684929999999999E-2</v>
      </c>
    </row>
    <row r="83" spans="1:12">
      <c r="A83" s="57">
        <v>44469</v>
      </c>
      <c r="B83" s="58">
        <v>3.2453860000000001E-2</v>
      </c>
      <c r="C83" s="58">
        <v>4.1018310000000002E-2</v>
      </c>
      <c r="D83" s="58">
        <v>0.106562</v>
      </c>
      <c r="E83" s="58">
        <v>0.12022017</v>
      </c>
      <c r="F83" s="58">
        <v>7.1160989999999993E-2</v>
      </c>
      <c r="G83" s="58">
        <v>0.1242514</v>
      </c>
      <c r="H83" s="58">
        <v>0.1565396</v>
      </c>
      <c r="I83" s="58">
        <v>0.20453519000000001</v>
      </c>
      <c r="J83" s="58">
        <v>8.5879300000000006E-2</v>
      </c>
      <c r="K83" s="58">
        <v>2.7240380000000002E-2</v>
      </c>
      <c r="L83" s="58">
        <v>3.0138829999999998E-2</v>
      </c>
    </row>
    <row r="84" spans="1:12">
      <c r="A84" s="57">
        <v>44500</v>
      </c>
      <c r="B84" s="58">
        <v>3.3181179999999998E-2</v>
      </c>
      <c r="C84" s="58">
        <v>4.071251E-2</v>
      </c>
      <c r="D84" s="58">
        <v>0.1055338</v>
      </c>
      <c r="E84" s="58">
        <v>0.12309846000000001</v>
      </c>
      <c r="F84" s="58">
        <v>6.9614170000000003E-2</v>
      </c>
      <c r="G84" s="58">
        <v>0.12260790000000001</v>
      </c>
      <c r="H84" s="58">
        <v>0.15737010000000001</v>
      </c>
      <c r="I84" s="58">
        <v>0.20828614000000001</v>
      </c>
      <c r="J84" s="58">
        <v>8.2306169999999998E-2</v>
      </c>
      <c r="K84" s="58">
        <v>2.7138720000000002E-2</v>
      </c>
      <c r="L84" s="58">
        <v>3.015083E-2</v>
      </c>
    </row>
    <row r="85" spans="1:12">
      <c r="A85" s="57">
        <v>44530</v>
      </c>
      <c r="B85" s="58">
        <v>3.1507420000000001E-2</v>
      </c>
      <c r="C85" s="58">
        <v>4.0855349999999999E-2</v>
      </c>
      <c r="D85" s="58">
        <v>0.1037715</v>
      </c>
      <c r="E85" s="58">
        <v>0.12585515999999999</v>
      </c>
      <c r="F85" s="58">
        <v>6.9643339999999998E-2</v>
      </c>
      <c r="G85" s="58">
        <v>0.1211377</v>
      </c>
      <c r="H85" s="58">
        <v>0.15073929999999999</v>
      </c>
      <c r="I85" s="58">
        <v>0.21906150999999999</v>
      </c>
      <c r="J85" s="58">
        <v>8.0315150000000002E-2</v>
      </c>
      <c r="K85" s="58">
        <v>2.711042E-2</v>
      </c>
      <c r="L85" s="58">
        <v>3.0003169999999999E-2</v>
      </c>
    </row>
    <row r="86" spans="1:12">
      <c r="A86" s="57">
        <v>44561</v>
      </c>
      <c r="B86" s="58">
        <v>3.1331270000000001E-2</v>
      </c>
      <c r="C86" s="58">
        <v>4.196602E-2</v>
      </c>
      <c r="D86" s="58">
        <v>0.1048767</v>
      </c>
      <c r="E86" s="58">
        <v>0.12126039</v>
      </c>
      <c r="F86" s="58">
        <v>7.229998E-2</v>
      </c>
      <c r="G86" s="58">
        <v>0.1246512</v>
      </c>
      <c r="H86" s="58">
        <v>0.15059929999999999</v>
      </c>
      <c r="I86" s="58">
        <v>0.21548930999999999</v>
      </c>
      <c r="J86" s="58">
        <v>7.8486040000000007E-2</v>
      </c>
      <c r="K86" s="58">
        <v>2.8095519999999999E-2</v>
      </c>
      <c r="L86" s="58">
        <v>3.0944300000000001E-2</v>
      </c>
    </row>
    <row r="87" spans="1:12">
      <c r="A87" s="57">
        <v>44592</v>
      </c>
      <c r="B87" s="58">
        <v>3.8088490000000003E-2</v>
      </c>
      <c r="C87" s="58">
        <v>4.2243419999999997E-2</v>
      </c>
      <c r="D87" s="58">
        <v>0.10306659999999999</v>
      </c>
      <c r="E87" s="58">
        <v>0.11703189</v>
      </c>
      <c r="F87" s="58">
        <v>7.3863620000000005E-2</v>
      </c>
      <c r="G87" s="58">
        <v>0.1216228</v>
      </c>
      <c r="H87" s="58">
        <v>0.15958629999999999</v>
      </c>
      <c r="I87" s="58">
        <v>0.20787897</v>
      </c>
      <c r="J87" s="58">
        <v>7.7650430000000006E-2</v>
      </c>
      <c r="K87" s="58">
        <v>2.8653410000000001E-2</v>
      </c>
      <c r="L87" s="58">
        <v>3.031412E-2</v>
      </c>
    </row>
    <row r="88" spans="1:12">
      <c r="A88" s="57">
        <v>44620</v>
      </c>
      <c r="B88" s="58">
        <v>4.0849000000000003E-2</v>
      </c>
      <c r="C88" s="58">
        <v>4.4059090000000002E-2</v>
      </c>
      <c r="D88" s="58">
        <v>0.1038891</v>
      </c>
      <c r="E88" s="58">
        <v>0.11482364</v>
      </c>
      <c r="F88" s="58">
        <v>7.5168520000000003E-2</v>
      </c>
      <c r="G88" s="58">
        <v>0.1241486</v>
      </c>
      <c r="H88" s="58">
        <v>0.15924430000000001</v>
      </c>
      <c r="I88" s="58">
        <v>0.20325704</v>
      </c>
      <c r="J88" s="58">
        <v>7.5402759999999999E-2</v>
      </c>
      <c r="K88" s="58">
        <v>2.9180149999999998E-2</v>
      </c>
      <c r="L88" s="58">
        <v>2.997787E-2</v>
      </c>
    </row>
    <row r="89" spans="1:12">
      <c r="A89" s="57">
        <v>44651</v>
      </c>
      <c r="B89" s="58">
        <v>4.2843569999999997E-2</v>
      </c>
      <c r="C89" s="58">
        <v>4.499645E-2</v>
      </c>
      <c r="D89" s="58">
        <v>0.1034229</v>
      </c>
      <c r="E89" s="58">
        <v>0.11422457</v>
      </c>
      <c r="F89" s="58">
        <v>7.331551E-2</v>
      </c>
      <c r="G89" s="58">
        <v>0.1266391</v>
      </c>
      <c r="H89" s="58">
        <v>0.1558061</v>
      </c>
      <c r="I89" s="58">
        <v>0.20418019000000001</v>
      </c>
      <c r="J89" s="58">
        <v>7.4063390000000007E-2</v>
      </c>
      <c r="K89" s="58">
        <v>2.989932E-2</v>
      </c>
      <c r="L89" s="58">
        <v>3.0608860000000002E-2</v>
      </c>
    </row>
    <row r="90" spans="1:12">
      <c r="A90" s="57">
        <v>44681</v>
      </c>
      <c r="B90" s="58">
        <v>4.6020890000000002E-2</v>
      </c>
      <c r="C90" s="58">
        <v>4.6307790000000001E-2</v>
      </c>
      <c r="D90" s="58">
        <v>0.1031371</v>
      </c>
      <c r="E90" s="58">
        <v>0.10940034999999999</v>
      </c>
      <c r="F90" s="58">
        <v>8.0332970000000004E-2</v>
      </c>
      <c r="G90" s="58">
        <v>0.13166059999999999</v>
      </c>
      <c r="H90" s="58">
        <v>0.15402450000000001</v>
      </c>
      <c r="I90" s="58">
        <v>0.19624549999999999</v>
      </c>
      <c r="J90" s="58">
        <v>6.9464390000000001E-2</v>
      </c>
      <c r="K90" s="58">
        <v>3.140983E-2</v>
      </c>
      <c r="L90" s="58">
        <v>3.1996080000000003E-2</v>
      </c>
    </row>
    <row r="91" spans="1:12">
      <c r="A91" s="57">
        <v>44712</v>
      </c>
      <c r="B91" s="58">
        <v>5.1927830000000001E-2</v>
      </c>
      <c r="C91" s="58">
        <v>4.6510580000000003E-2</v>
      </c>
      <c r="D91" s="58">
        <v>0.1024048</v>
      </c>
      <c r="E91" s="58">
        <v>0.10540157999999999</v>
      </c>
      <c r="F91" s="58">
        <v>7.723257E-2</v>
      </c>
      <c r="G91" s="58">
        <v>0.1322256</v>
      </c>
      <c r="H91" s="58">
        <v>0.15768589999999999</v>
      </c>
      <c r="I91" s="58">
        <v>0.19319121</v>
      </c>
      <c r="J91" s="58">
        <v>7.0380070000000003E-2</v>
      </c>
      <c r="K91" s="58">
        <v>3.230649E-2</v>
      </c>
      <c r="L91" s="58">
        <v>3.0733380000000001E-2</v>
      </c>
    </row>
    <row r="92" spans="1:12">
      <c r="A92" s="57">
        <v>44742</v>
      </c>
      <c r="B92" s="58">
        <v>4.825161E-2</v>
      </c>
      <c r="C92" s="58">
        <v>4.2953610000000003E-2</v>
      </c>
      <c r="D92" s="58">
        <v>0.1025973</v>
      </c>
      <c r="E92" s="58">
        <v>0.10379081</v>
      </c>
      <c r="F92" s="58">
        <v>8.1578070000000003E-2</v>
      </c>
      <c r="G92" s="58">
        <v>0.1401829</v>
      </c>
      <c r="H92" s="58">
        <v>0.1548223</v>
      </c>
      <c r="I92" s="58">
        <v>0.19073499999999999</v>
      </c>
      <c r="J92" s="58">
        <v>7.1235240000000005E-2</v>
      </c>
      <c r="K92" s="58">
        <v>3.2849440000000001E-2</v>
      </c>
      <c r="L92" s="58">
        <v>3.1003719999999999E-2</v>
      </c>
    </row>
    <row r="93" spans="1:12">
      <c r="A93" s="57">
        <v>44773</v>
      </c>
      <c r="B93" s="58">
        <v>4.7853640000000003E-2</v>
      </c>
      <c r="C93" s="58">
        <v>4.1479580000000002E-2</v>
      </c>
      <c r="D93" s="58">
        <v>0.1042859</v>
      </c>
      <c r="E93" s="58">
        <v>0.11123977</v>
      </c>
      <c r="F93" s="58">
        <v>7.8604569999999999E-2</v>
      </c>
      <c r="G93" s="58">
        <v>0.13431299999999999</v>
      </c>
      <c r="H93" s="58">
        <v>0.15083830000000001</v>
      </c>
      <c r="I93" s="58">
        <v>0.20024934</v>
      </c>
      <c r="J93" s="58">
        <v>6.814953E-2</v>
      </c>
      <c r="K93" s="58">
        <v>3.2021279999999999E-2</v>
      </c>
      <c r="L93" s="58">
        <v>3.0965079999999999E-2</v>
      </c>
    </row>
    <row r="94" spans="1:12">
      <c r="A94" s="57">
        <v>44804</v>
      </c>
      <c r="B94" s="58">
        <v>5.060398E-2</v>
      </c>
      <c r="C94" s="58">
        <v>4.177724E-2</v>
      </c>
      <c r="D94" s="58">
        <v>0.10433290000000001</v>
      </c>
      <c r="E94" s="58">
        <v>0.11082043</v>
      </c>
      <c r="F94" s="58">
        <v>7.9690269999999994E-2</v>
      </c>
      <c r="G94" s="58">
        <v>0.13173170000000001</v>
      </c>
      <c r="H94" s="58">
        <v>0.15317720000000001</v>
      </c>
      <c r="I94" s="58">
        <v>0.19658680000000001</v>
      </c>
      <c r="J94" s="58">
        <v>6.806508E-2</v>
      </c>
      <c r="K94" s="58">
        <v>3.2840639999999997E-2</v>
      </c>
      <c r="L94" s="58">
        <v>3.037378E-2</v>
      </c>
    </row>
    <row r="95" spans="1:12">
      <c r="A95" s="57">
        <v>44834</v>
      </c>
      <c r="B95" s="58">
        <v>5.0407769999999998E-2</v>
      </c>
      <c r="C95" s="58">
        <v>4.1887779999999999E-2</v>
      </c>
      <c r="D95" s="58">
        <v>0.10307230000000001</v>
      </c>
      <c r="E95" s="58">
        <v>0.11108671000000001</v>
      </c>
      <c r="F95" s="58">
        <v>8.0942689999999998E-2</v>
      </c>
      <c r="G95" s="58">
        <v>0.1394994</v>
      </c>
      <c r="H95" s="58">
        <v>0.15481590000000001</v>
      </c>
      <c r="I95" s="58">
        <v>0.19100534</v>
      </c>
      <c r="J95" s="58">
        <v>6.6180199999999995E-2</v>
      </c>
      <c r="K95" s="58">
        <v>3.2002820000000001E-2</v>
      </c>
      <c r="L95" s="58">
        <v>2.9099119999999999E-2</v>
      </c>
    </row>
    <row r="96" spans="1:12">
      <c r="A96" s="57">
        <v>44865</v>
      </c>
      <c r="B96" s="58">
        <v>5.644155E-2</v>
      </c>
      <c r="C96" s="58">
        <v>4.1274959999999999E-2</v>
      </c>
      <c r="D96" s="58">
        <v>0.1061318</v>
      </c>
      <c r="E96" s="58">
        <v>0.10549619</v>
      </c>
      <c r="F96" s="58">
        <v>7.9815529999999996E-2</v>
      </c>
      <c r="G96" s="58">
        <v>0.14105470000000001</v>
      </c>
      <c r="H96" s="58">
        <v>0.15753700000000001</v>
      </c>
      <c r="I96" s="58">
        <v>0.19175543</v>
      </c>
      <c r="J96" s="58">
        <v>6.2360640000000002E-2</v>
      </c>
      <c r="K96" s="58">
        <v>3.0672089999999999E-2</v>
      </c>
      <c r="L96" s="58">
        <v>2.7460089999999999E-2</v>
      </c>
    </row>
    <row r="97" spans="1:12">
      <c r="A97" s="57">
        <v>44895</v>
      </c>
      <c r="B97" s="58">
        <v>5.4211700000000002E-2</v>
      </c>
      <c r="C97" s="58">
        <v>4.399136E-2</v>
      </c>
      <c r="D97" s="58">
        <v>0.1081018</v>
      </c>
      <c r="E97" s="58">
        <v>0.10343773000000001</v>
      </c>
      <c r="F97" s="58">
        <v>8.0094020000000002E-2</v>
      </c>
      <c r="G97" s="58">
        <v>0.1392803</v>
      </c>
      <c r="H97" s="58">
        <v>0.16018669999999999</v>
      </c>
      <c r="I97" s="58">
        <v>0.19027564999999999</v>
      </c>
      <c r="J97" s="58">
        <v>6.1867510000000001E-2</v>
      </c>
      <c r="K97" s="58">
        <v>3.0878260000000001E-2</v>
      </c>
      <c r="L97" s="58">
        <v>2.767501E-2</v>
      </c>
    </row>
    <row r="98" spans="1:12">
      <c r="A98" s="57">
        <v>44926</v>
      </c>
      <c r="B98" s="58">
        <v>5.4516799999999997E-2</v>
      </c>
      <c r="C98" s="58">
        <v>4.4680339999999999E-2</v>
      </c>
      <c r="D98" s="58">
        <v>0.11047559999999999</v>
      </c>
      <c r="E98" s="58">
        <v>9.8698209999999995E-2</v>
      </c>
      <c r="F98" s="58">
        <v>8.2053189999999998E-2</v>
      </c>
      <c r="G98" s="58">
        <v>0.14357829999999999</v>
      </c>
      <c r="H98" s="58">
        <v>0.16282150000000001</v>
      </c>
      <c r="I98" s="58">
        <v>0.18266539000000001</v>
      </c>
      <c r="J98" s="58">
        <v>6.0447130000000002E-2</v>
      </c>
      <c r="K98" s="58">
        <v>3.223554E-2</v>
      </c>
      <c r="L98" s="58">
        <v>2.782809E-2</v>
      </c>
    </row>
    <row r="99" spans="1:12">
      <c r="A99" s="57">
        <v>44957</v>
      </c>
      <c r="B99" s="58">
        <v>5.2454760000000003E-2</v>
      </c>
      <c r="C99" s="58">
        <v>4.6152230000000002E-2</v>
      </c>
      <c r="D99" s="58">
        <v>0.1092539</v>
      </c>
      <c r="E99" s="58">
        <v>0.10570336</v>
      </c>
      <c r="F99" s="58">
        <v>7.7472170000000007E-2</v>
      </c>
      <c r="G99" s="58">
        <v>0.1332689</v>
      </c>
      <c r="H99" s="58">
        <v>0.16540650000000001</v>
      </c>
      <c r="I99" s="58">
        <v>0.18792134999999999</v>
      </c>
      <c r="J99" s="58">
        <v>6.3807740000000002E-2</v>
      </c>
      <c r="K99" s="58">
        <v>3.015118E-2</v>
      </c>
      <c r="L99" s="58">
        <v>2.84079E-2</v>
      </c>
    </row>
    <row r="100" spans="1:12">
      <c r="A100" s="57">
        <v>44985</v>
      </c>
      <c r="B100" s="58">
        <v>5.10981E-2</v>
      </c>
      <c r="C100" s="58">
        <v>4.471837E-2</v>
      </c>
      <c r="D100" s="58">
        <v>0.1110488</v>
      </c>
      <c r="E100" s="58">
        <v>0.10601637999999999</v>
      </c>
      <c r="F100" s="58">
        <v>7.7573020000000006E-2</v>
      </c>
      <c r="G100" s="58">
        <v>0.1310297</v>
      </c>
      <c r="H100" s="58">
        <v>0.1662681</v>
      </c>
      <c r="I100" s="58">
        <v>0.19260756000000001</v>
      </c>
      <c r="J100" s="58">
        <v>6.272751E-2</v>
      </c>
      <c r="K100" s="58">
        <v>2.9457830000000001E-2</v>
      </c>
      <c r="L100" s="58">
        <v>2.7454739999999998E-2</v>
      </c>
    </row>
    <row r="101" spans="1:12">
      <c r="A101" s="57">
        <v>45016</v>
      </c>
      <c r="B101" s="58">
        <v>4.884086E-2</v>
      </c>
      <c r="C101" s="58">
        <v>4.3997469999999997E-2</v>
      </c>
      <c r="D101" s="58">
        <v>0.11027729999999999</v>
      </c>
      <c r="E101" s="58">
        <v>0.10733075</v>
      </c>
      <c r="F101" s="58">
        <v>7.9147609999999993E-2</v>
      </c>
      <c r="G101" s="58">
        <v>0.13167960000000001</v>
      </c>
      <c r="H101" s="58">
        <v>0.14910509999999999</v>
      </c>
      <c r="I101" s="58">
        <v>0.20675945000000001</v>
      </c>
      <c r="J101" s="58">
        <v>6.6653599999999993E-2</v>
      </c>
      <c r="K101" s="58">
        <v>3.0158330000000001E-2</v>
      </c>
      <c r="L101" s="58">
        <v>2.6049869999999999E-2</v>
      </c>
    </row>
    <row r="102" spans="1:12">
      <c r="A102" s="57">
        <v>45046</v>
      </c>
      <c r="B102" s="58">
        <v>4.9865409999999999E-2</v>
      </c>
      <c r="C102" s="58">
        <v>4.2967039999999998E-2</v>
      </c>
      <c r="D102" s="58">
        <v>0.1089982</v>
      </c>
      <c r="E102" s="58">
        <v>0.10560177</v>
      </c>
      <c r="F102" s="58">
        <v>8.0881270000000005E-2</v>
      </c>
      <c r="G102" s="58">
        <v>0.1339968</v>
      </c>
      <c r="H102" s="58">
        <v>0.1506229</v>
      </c>
      <c r="I102" s="58">
        <v>0.20305459000000001</v>
      </c>
      <c r="J102" s="58">
        <v>6.7487240000000004E-2</v>
      </c>
      <c r="K102" s="58">
        <v>3.048449E-2</v>
      </c>
      <c r="L102" s="58">
        <v>2.6040379999999998E-2</v>
      </c>
    </row>
    <row r="103" spans="1:12">
      <c r="A103" s="57">
        <v>45077</v>
      </c>
      <c r="B103" s="58">
        <v>4.5345650000000001E-2</v>
      </c>
      <c r="C103" s="58">
        <v>4.0373659999999999E-2</v>
      </c>
      <c r="D103" s="58">
        <v>0.1073625</v>
      </c>
      <c r="E103" s="58">
        <v>0.10692666000000001</v>
      </c>
      <c r="F103" s="58">
        <v>7.6519080000000003E-2</v>
      </c>
      <c r="G103" s="58">
        <v>0.1302654</v>
      </c>
      <c r="H103" s="58">
        <v>0.1453855</v>
      </c>
      <c r="I103" s="58">
        <v>0.22280668000000001</v>
      </c>
      <c r="J103" s="58">
        <v>7.0920700000000003E-2</v>
      </c>
      <c r="K103" s="58">
        <v>2.9055170000000002E-2</v>
      </c>
      <c r="L103" s="58">
        <v>2.5038990000000001E-2</v>
      </c>
    </row>
    <row r="104" spans="1:12">
      <c r="A104" s="57">
        <v>45107</v>
      </c>
      <c r="B104" s="58">
        <v>4.5473329999999999E-2</v>
      </c>
      <c r="C104" s="58">
        <v>4.1182030000000001E-2</v>
      </c>
      <c r="D104" s="58">
        <v>0.11029750000000001</v>
      </c>
      <c r="E104" s="58">
        <v>0.11140793</v>
      </c>
      <c r="F104" s="58">
        <v>7.4392890000000003E-2</v>
      </c>
      <c r="G104" s="58">
        <v>0.12677659999999999</v>
      </c>
      <c r="H104" s="58">
        <v>0.14608019999999999</v>
      </c>
      <c r="I104" s="58">
        <v>0.22323048000000001</v>
      </c>
      <c r="J104" s="58">
        <v>6.8699960000000004E-2</v>
      </c>
      <c r="K104" s="58">
        <v>2.8017609999999998E-2</v>
      </c>
      <c r="L104" s="58">
        <v>2.444145E-2</v>
      </c>
    </row>
    <row r="105" spans="1:12">
      <c r="A105" s="57">
        <v>45138</v>
      </c>
      <c r="B105" s="58">
        <v>4.686158E-2</v>
      </c>
      <c r="C105" s="58">
        <v>4.1731030000000002E-2</v>
      </c>
      <c r="D105" s="58">
        <v>0.1099888</v>
      </c>
      <c r="E105" s="58">
        <v>0.1107867</v>
      </c>
      <c r="F105" s="58">
        <v>7.3275569999999998E-2</v>
      </c>
      <c r="G105" s="58">
        <v>0.12422999999999999</v>
      </c>
      <c r="H105" s="58">
        <v>0.14884639999999999</v>
      </c>
      <c r="I105" s="58">
        <v>0.22192196</v>
      </c>
      <c r="J105" s="58">
        <v>7.0586339999999997E-2</v>
      </c>
      <c r="K105" s="58">
        <v>2.75345E-2</v>
      </c>
      <c r="L105" s="58">
        <v>2.4237229999999998E-2</v>
      </c>
    </row>
    <row r="106" spans="1:12">
      <c r="A106" s="57">
        <v>45169</v>
      </c>
      <c r="B106" s="58">
        <v>4.867573E-2</v>
      </c>
      <c r="C106" s="58">
        <v>4.0739169999999998E-2</v>
      </c>
      <c r="D106" s="58">
        <v>0.109277</v>
      </c>
      <c r="E106" s="58">
        <v>0.11039747</v>
      </c>
      <c r="F106" s="58">
        <v>7.2523329999999997E-2</v>
      </c>
      <c r="G106" s="58">
        <v>0.12638469999999999</v>
      </c>
      <c r="H106" s="58">
        <v>0.1467329</v>
      </c>
      <c r="I106" s="58">
        <v>0.22325929</v>
      </c>
      <c r="J106" s="58">
        <v>7.1301989999999996E-2</v>
      </c>
      <c r="K106" s="58">
        <v>2.663163E-2</v>
      </c>
      <c r="L106" s="58">
        <v>2.4076819999999999E-2</v>
      </c>
    </row>
    <row r="107" spans="1:12">
      <c r="A107" s="57">
        <v>45199</v>
      </c>
      <c r="B107" s="58">
        <v>5.2196069999999997E-2</v>
      </c>
      <c r="C107" s="58">
        <v>4.0795459999999999E-2</v>
      </c>
      <c r="D107" s="58">
        <v>0.1083856</v>
      </c>
      <c r="E107" s="58">
        <v>0.10907498</v>
      </c>
      <c r="F107" s="58">
        <v>7.2021650000000006E-2</v>
      </c>
      <c r="G107" s="58">
        <v>0.12782479999999999</v>
      </c>
      <c r="H107" s="58">
        <v>0.1500049</v>
      </c>
      <c r="I107" s="58">
        <v>0.21766611999999999</v>
      </c>
      <c r="J107" s="58">
        <v>7.2322899999999996E-2</v>
      </c>
      <c r="K107" s="58">
        <v>2.625707E-2</v>
      </c>
      <c r="L107" s="58">
        <v>2.3450410000000001E-2</v>
      </c>
    </row>
    <row r="108" spans="1:12">
      <c r="A108" s="57">
        <v>45230</v>
      </c>
      <c r="B108" s="58">
        <v>5.1415420000000003E-2</v>
      </c>
      <c r="C108" s="58">
        <v>4.0612179999999998E-2</v>
      </c>
      <c r="D108" s="58">
        <v>0.10703210000000001</v>
      </c>
      <c r="E108" s="58">
        <v>0.10703211</v>
      </c>
      <c r="F108" s="58">
        <v>7.2921879999999994E-2</v>
      </c>
      <c r="G108" s="58">
        <v>0.12623789999999999</v>
      </c>
      <c r="H108" s="58">
        <v>0.14894470000000001</v>
      </c>
      <c r="I108" s="58">
        <v>0.22236671</v>
      </c>
      <c r="J108" s="58">
        <v>7.2921879999999994E-2</v>
      </c>
      <c r="K108" s="58">
        <v>2.7208159999999999E-2</v>
      </c>
      <c r="L108" s="58">
        <v>2.330699E-2</v>
      </c>
    </row>
    <row r="109" spans="1:12">
      <c r="A109" s="57">
        <v>45260</v>
      </c>
      <c r="B109" s="58">
        <v>4.6733530000000002E-2</v>
      </c>
      <c r="C109" s="58">
        <v>4.0413770000000002E-2</v>
      </c>
      <c r="D109" s="58">
        <v>0.10840900000000001</v>
      </c>
      <c r="E109" s="58">
        <v>0.1087389</v>
      </c>
      <c r="F109" s="58">
        <v>7.035864E-2</v>
      </c>
      <c r="G109" s="58">
        <v>0.121695</v>
      </c>
      <c r="H109" s="58">
        <v>0.1485727</v>
      </c>
      <c r="I109" s="58">
        <v>0.2326085</v>
      </c>
      <c r="J109" s="58">
        <v>7.1834549999999997E-2</v>
      </c>
      <c r="K109" s="58">
        <v>2.6578540000000001E-2</v>
      </c>
      <c r="L109" s="58">
        <v>2.4056939999999999E-2</v>
      </c>
    </row>
    <row r="110" spans="1:12">
      <c r="A110" s="57">
        <v>45291</v>
      </c>
      <c r="B110" s="58">
        <v>4.45066E-2</v>
      </c>
      <c r="C110" s="58">
        <v>4.1179729999999998E-2</v>
      </c>
      <c r="D110" s="58">
        <v>0.11117680000000001</v>
      </c>
      <c r="E110" s="58">
        <v>0.1092103</v>
      </c>
      <c r="F110" s="58">
        <v>6.8737389999999995E-2</v>
      </c>
      <c r="G110" s="58">
        <v>0.1211488</v>
      </c>
      <c r="H110" s="58">
        <v>0.15004049999999999</v>
      </c>
      <c r="I110" s="58">
        <v>0.23137479999999999</v>
      </c>
      <c r="J110" s="58">
        <v>7.1768999999999999E-2</v>
      </c>
      <c r="K110" s="58">
        <v>2.607017E-2</v>
      </c>
      <c r="L110" s="58">
        <v>2.4785990000000001E-2</v>
      </c>
    </row>
    <row r="111" spans="1:12">
      <c r="A111" s="57">
        <v>45322</v>
      </c>
      <c r="B111" s="58">
        <v>4.3499999999999997E-2</v>
      </c>
      <c r="C111" s="58">
        <v>3.8800000000000001E-2</v>
      </c>
      <c r="D111" s="58">
        <v>0.10970000000000001</v>
      </c>
      <c r="E111" s="58">
        <v>0.10630000000000001</v>
      </c>
      <c r="F111" s="58">
        <v>6.83E-2</v>
      </c>
      <c r="G111" s="58">
        <v>0.1229</v>
      </c>
      <c r="H111" s="58">
        <v>0.15040000000000001</v>
      </c>
      <c r="I111" s="58">
        <v>0.2379</v>
      </c>
      <c r="J111" s="58">
        <v>7.3899999999999993E-2</v>
      </c>
      <c r="K111" s="58">
        <v>2.4899999999999999E-2</v>
      </c>
      <c r="L111" s="58">
        <v>2.3400000000000001E-2</v>
      </c>
    </row>
    <row r="112" spans="1:12">
      <c r="A112" s="57">
        <v>45351</v>
      </c>
      <c r="B112" s="3">
        <v>4.2000000000000003E-2</v>
      </c>
      <c r="C112" s="3">
        <v>3.8100000000000002E-2</v>
      </c>
      <c r="D112" s="3">
        <v>0.1116</v>
      </c>
      <c r="E112" s="3">
        <v>0.10829999999999999</v>
      </c>
      <c r="F112" s="3">
        <v>6.5100000000000005E-2</v>
      </c>
      <c r="G112" s="3">
        <v>0.12139999999999999</v>
      </c>
      <c r="H112" s="3">
        <v>0.15049999999999999</v>
      </c>
      <c r="I112" s="3">
        <v>0.24349999999999999</v>
      </c>
      <c r="J112" s="3">
        <v>7.2800000000000004E-2</v>
      </c>
      <c r="K112" s="3">
        <v>2.3599999999999999E-2</v>
      </c>
      <c r="L112" s="3">
        <v>2.3099999999999999E-2</v>
      </c>
    </row>
    <row r="113" spans="1:12">
      <c r="A113" s="57">
        <v>45382</v>
      </c>
      <c r="B113" s="2">
        <v>4.4304430443044315E-2</v>
      </c>
      <c r="C113" s="2">
        <v>3.8803880388038815E-2</v>
      </c>
      <c r="D113" s="2">
        <v>0.11231123112311234</v>
      </c>
      <c r="E113" s="2">
        <v>0.10731073107310735</v>
      </c>
      <c r="F113" s="2">
        <v>6.4906490649064924E-2</v>
      </c>
      <c r="G113" s="2">
        <v>0.11951195119511954</v>
      </c>
      <c r="H113" s="2">
        <v>0.15301530153015305</v>
      </c>
      <c r="I113" s="2">
        <v>0.23862386238623867</v>
      </c>
      <c r="J113" s="2">
        <v>7.5007500750075021E-2</v>
      </c>
      <c r="K113" s="2">
        <v>2.3902390239023907E-2</v>
      </c>
      <c r="L113" s="2">
        <v>2.2302230223022308E-2</v>
      </c>
    </row>
    <row r="114" spans="1:12">
      <c r="A114" s="57">
        <v>45412</v>
      </c>
      <c r="B114" s="2">
        <v>4.65E-2</v>
      </c>
      <c r="C114" s="2">
        <v>3.9399999999999998E-2</v>
      </c>
      <c r="D114" s="2">
        <v>0.1132</v>
      </c>
      <c r="E114" s="2">
        <v>0.106</v>
      </c>
      <c r="F114" s="2">
        <v>6.6699999999999995E-2</v>
      </c>
      <c r="G114" s="2">
        <v>0.11990000000000001</v>
      </c>
      <c r="H114" s="2">
        <v>0.15359999999999999</v>
      </c>
      <c r="I114" s="2">
        <v>0.2321</v>
      </c>
      <c r="J114" s="2">
        <v>7.5300000000000006E-2</v>
      </c>
      <c r="K114" s="2">
        <v>2.5399999999999999E-2</v>
      </c>
      <c r="L114" s="2">
        <v>2.1899999999999999E-2</v>
      </c>
    </row>
    <row r="115" spans="1:12">
      <c r="A115" s="68">
        <v>45443</v>
      </c>
      <c r="B115" s="2">
        <v>4.4404440444044409E-2</v>
      </c>
      <c r="C115" s="2">
        <v>3.8703870387038708E-2</v>
      </c>
      <c r="D115" s="2">
        <v>0.11111111111111113</v>
      </c>
      <c r="E115" s="2">
        <v>0.10151015101510152</v>
      </c>
      <c r="F115" s="2">
        <v>6.5606560656065613E-2</v>
      </c>
      <c r="G115" s="2">
        <v>0.11791179117911793</v>
      </c>
      <c r="H115" s="2">
        <v>0.15341534153415343</v>
      </c>
      <c r="I115" s="2">
        <v>0.24332433243324333</v>
      </c>
      <c r="J115" s="2">
        <v>7.6407640764076412E-2</v>
      </c>
      <c r="K115" s="3">
        <v>2.6102610261026105E-2</v>
      </c>
      <c r="L115" s="3">
        <v>2.1502150215021502E-2</v>
      </c>
    </row>
    <row r="116" spans="1:12">
      <c r="A116" s="68">
        <v>45473</v>
      </c>
      <c r="B116" s="2">
        <v>4.2504250425042508E-2</v>
      </c>
      <c r="C116" s="2">
        <v>3.6003600360036005E-2</v>
      </c>
      <c r="D116" s="2">
        <v>0.10621062106210623</v>
      </c>
      <c r="E116" s="2">
        <v>0.10271027102710271</v>
      </c>
      <c r="F116" s="2">
        <v>6.2706270627062716E-2</v>
      </c>
      <c r="G116" s="2">
        <v>0.11591159115911592</v>
      </c>
      <c r="H116" s="2">
        <v>0.14901490149014901</v>
      </c>
      <c r="I116" s="2">
        <v>0.26182618261826185</v>
      </c>
      <c r="J116" s="2">
        <v>7.8107810781078119E-2</v>
      </c>
      <c r="K116" s="2">
        <v>2.4202420242024205E-2</v>
      </c>
      <c r="L116" s="2">
        <v>2.0802080208020803E-2</v>
      </c>
    </row>
    <row r="117" spans="1:12">
      <c r="A117" s="68">
        <v>45504</v>
      </c>
      <c r="B117" s="2">
        <v>4.2504250425042508E-2</v>
      </c>
      <c r="C117" s="2">
        <v>3.740374037403741E-2</v>
      </c>
      <c r="D117" s="2">
        <v>0.10931093109310931</v>
      </c>
      <c r="E117" s="2">
        <v>0.10031003100310032</v>
      </c>
      <c r="F117" s="2">
        <v>6.5006500650065011E-2</v>
      </c>
      <c r="G117" s="2">
        <v>0.12211221122112212</v>
      </c>
      <c r="H117" s="2">
        <v>0.15381538153815383</v>
      </c>
      <c r="I117" s="2">
        <v>0.24512451245124517</v>
      </c>
      <c r="J117" s="2">
        <v>7.5707570757075723E-2</v>
      </c>
      <c r="K117" s="3">
        <v>2.6102610261026105E-2</v>
      </c>
      <c r="L117" s="3">
        <v>2.2602260226022602E-2</v>
      </c>
    </row>
    <row r="118" spans="1:12">
      <c r="A118" s="68">
        <v>45535</v>
      </c>
      <c r="B118" s="2">
        <v>4.1200000000000001E-2</v>
      </c>
      <c r="C118" s="2">
        <v>3.6799999999999999E-2</v>
      </c>
      <c r="D118" s="2">
        <v>0.10970000000000001</v>
      </c>
      <c r="E118" s="2">
        <v>9.9400000000000002E-2</v>
      </c>
      <c r="F118" s="2">
        <v>6.54E-2</v>
      </c>
      <c r="G118" s="2">
        <v>0.1226</v>
      </c>
      <c r="H118" s="2">
        <v>0.15529999999999999</v>
      </c>
      <c r="I118" s="2">
        <v>0.24709999999999999</v>
      </c>
      <c r="J118" s="2">
        <v>7.3700000000000002E-2</v>
      </c>
      <c r="K118" s="2">
        <v>2.5999999999999999E-2</v>
      </c>
      <c r="L118" s="2">
        <v>2.2800000000000001E-2</v>
      </c>
    </row>
    <row r="119" spans="1:12">
      <c r="A119" s="68">
        <v>45565</v>
      </c>
      <c r="B119" s="2">
        <v>3.9107821564312861E-2</v>
      </c>
      <c r="C119" s="2">
        <v>3.7707541508301655E-2</v>
      </c>
      <c r="D119" s="2">
        <v>0.11092218443688738</v>
      </c>
      <c r="E119" s="2">
        <v>0.10262052410482096</v>
      </c>
      <c r="F119" s="2">
        <v>6.4812962592518494E-2</v>
      </c>
      <c r="G119" s="2">
        <v>0.11722344468893778</v>
      </c>
      <c r="H119" s="2">
        <v>0.15433086617323463</v>
      </c>
      <c r="I119" s="2">
        <v>0.24774954990998199</v>
      </c>
      <c r="J119" s="2">
        <v>7.5515103020604116E-2</v>
      </c>
      <c r="K119" s="2">
        <v>2.6905381076215241E-2</v>
      </c>
      <c r="L119" s="2">
        <v>2.3104620924184836E-2</v>
      </c>
    </row>
    <row r="120" spans="1:12">
      <c r="A120" s="68">
        <v>45596</v>
      </c>
      <c r="B120" s="2">
        <v>4.0100000000000004E-2</v>
      </c>
      <c r="C120" s="2">
        <v>3.6300000000000006E-2</v>
      </c>
      <c r="D120" s="2">
        <v>0.11040000000000001</v>
      </c>
      <c r="E120" s="2">
        <v>0.10160000000000001</v>
      </c>
      <c r="F120" s="2">
        <v>6.3100000000000017E-2</v>
      </c>
      <c r="G120" s="2">
        <v>0.11370000000000001</v>
      </c>
      <c r="H120" s="2">
        <v>0.15830000000000002</v>
      </c>
      <c r="I120" s="2">
        <v>0.24940000000000004</v>
      </c>
      <c r="J120" s="2">
        <v>7.8000000000000014E-2</v>
      </c>
      <c r="K120" s="2">
        <v>2.6600000000000002E-2</v>
      </c>
      <c r="L120" s="3">
        <v>2.2500000000000003E-2</v>
      </c>
    </row>
    <row r="121" spans="1:12">
      <c r="A121" s="68">
        <v>45626</v>
      </c>
      <c r="B121" s="3">
        <v>3.9821882794903847E-2</v>
      </c>
      <c r="C121" s="2">
        <v>3.4384118777867907E-2</v>
      </c>
      <c r="D121" s="2">
        <v>0.11041219283921114</v>
      </c>
      <c r="E121" s="2">
        <v>0.10570154678954613</v>
      </c>
      <c r="F121" s="2">
        <v>6.146667155638446E-2</v>
      </c>
      <c r="G121" s="2">
        <v>0.10696140947886512</v>
      </c>
      <c r="H121" s="2">
        <v>0.163340462532548</v>
      </c>
      <c r="I121" s="2">
        <v>0.25322406436118361</v>
      </c>
      <c r="J121" s="2">
        <v>7.697421174432971E-2</v>
      </c>
      <c r="K121" s="2">
        <v>2.5758635732639226E-2</v>
      </c>
      <c r="L121" s="2">
        <v>2.1954803392520875E-2</v>
      </c>
    </row>
    <row r="122" spans="1:12">
      <c r="A122" s="68">
        <v>45657</v>
      </c>
      <c r="B122" s="2">
        <v>3.6823591023179877E-2</v>
      </c>
      <c r="C122" s="2">
        <v>3.1972840578721289E-2</v>
      </c>
      <c r="D122" s="2">
        <v>0.106158951289008</v>
      </c>
      <c r="E122" s="2">
        <v>0.11168912947639276</v>
      </c>
      <c r="F122" s="2">
        <v>6.0334796795032501E-2</v>
      </c>
      <c r="G122" s="2">
        <v>0.10307413556306565</v>
      </c>
      <c r="H122" s="2">
        <v>0.15994460549428194</v>
      </c>
      <c r="I122" s="2">
        <v>0.26331123447510452</v>
      </c>
      <c r="J122" s="2">
        <v>8.1462619911015346E-2</v>
      </c>
      <c r="K122" s="3">
        <v>2.4654881737100127E-2</v>
      </c>
      <c r="L122" s="3">
        <v>2.0573213657098056E-2</v>
      </c>
    </row>
    <row r="123" spans="1:12">
      <c r="A123" s="68">
        <v>45688</v>
      </c>
      <c r="B123" s="3">
        <v>3.7711973444542121E-2</v>
      </c>
      <c r="C123" s="3">
        <v>3.2725122049102266E-2</v>
      </c>
      <c r="D123" s="3">
        <v>0.10754200329068749</v>
      </c>
      <c r="E123" s="3">
        <v>0.11205749171492695</v>
      </c>
      <c r="F123" s="3">
        <v>5.9358547156920696E-2</v>
      </c>
      <c r="G123" s="3">
        <v>0.10675809131926599</v>
      </c>
      <c r="H123" s="3">
        <v>0.16529977736687068</v>
      </c>
      <c r="I123" s="3">
        <v>0.24926510703506036</v>
      </c>
      <c r="J123" s="3">
        <v>8.4408574700463049E-2</v>
      </c>
      <c r="K123" s="3">
        <v>2.449357220057077E-2</v>
      </c>
      <c r="L123" s="3">
        <v>2.0379739721589574E-2</v>
      </c>
    </row>
    <row r="124" spans="1:12">
      <c r="A124" s="68">
        <v>45716</v>
      </c>
      <c r="B124" s="2">
        <v>3.813024866175186E-2</v>
      </c>
      <c r="C124" s="2">
        <v>3.3405031336952329E-2</v>
      </c>
      <c r="D124" s="2">
        <v>0.10867537503841311</v>
      </c>
      <c r="E124" s="2">
        <v>0.10567180531275465</v>
      </c>
      <c r="F124" s="2">
        <v>6.2517903575703276E-2</v>
      </c>
      <c r="G124" s="2">
        <v>0.10915106228670793</v>
      </c>
      <c r="H124" s="3">
        <v>0.16926591370305985</v>
      </c>
      <c r="I124" s="3">
        <v>0.24530384060419524</v>
      </c>
      <c r="J124" s="3">
        <v>8.1420634213546561E-2</v>
      </c>
      <c r="K124" s="3">
        <v>2.5098208624706551E-2</v>
      </c>
      <c r="L124" s="3">
        <v>2.1359976642208706E-2</v>
      </c>
    </row>
    <row r="125" spans="1:12">
      <c r="A125" s="68">
        <v>45747</v>
      </c>
      <c r="B125" s="2">
        <v>4.1471890044947279E-2</v>
      </c>
      <c r="C125" s="2">
        <v>3.3614746265686571E-2</v>
      </c>
      <c r="D125" s="2">
        <v>0.11083871126588761</v>
      </c>
      <c r="E125" s="2">
        <v>0.10171999006771343</v>
      </c>
      <c r="F125" s="2">
        <v>6.4794696525399986E-2</v>
      </c>
      <c r="G125" s="2">
        <v>0.11103486412009533</v>
      </c>
      <c r="H125" s="2">
        <v>0.17350758878198891</v>
      </c>
      <c r="I125" s="2">
        <v>0.2354846324767072</v>
      </c>
      <c r="J125" s="2">
        <v>7.9122965244609683E-2</v>
      </c>
      <c r="K125" s="2">
        <v>2.6827178427363658E-2</v>
      </c>
      <c r="L125" s="2">
        <v>2.1582736779600348E-2</v>
      </c>
    </row>
    <row r="126" spans="1:12">
      <c r="A126" s="68">
        <v>45777</v>
      </c>
      <c r="B126" s="2">
        <v>3.6542877815948768E-2</v>
      </c>
      <c r="C126" s="2">
        <v>3.3959874885619398E-2</v>
      </c>
      <c r="D126" s="2">
        <v>0.11268883851459062</v>
      </c>
      <c r="E126" s="2">
        <v>0.10205428544315448</v>
      </c>
      <c r="F126" s="2">
        <v>6.6461587100697314E-2</v>
      </c>
      <c r="G126" s="2">
        <v>0.10804815200853479</v>
      </c>
      <c r="H126" s="2">
        <v>0.17271207473704653</v>
      </c>
      <c r="I126" s="2">
        <v>0.23844503304338702</v>
      </c>
      <c r="J126" s="2">
        <v>7.9971191465031261E-2</v>
      </c>
      <c r="K126" s="2">
        <v>2.7553360963854859E-2</v>
      </c>
      <c r="L126" s="3">
        <v>2.1562724022135056E-2</v>
      </c>
    </row>
    <row r="127" spans="1:12">
      <c r="A127" s="68">
        <v>45808</v>
      </c>
      <c r="B127" s="2">
        <v>3.5151457729262189E-2</v>
      </c>
      <c r="C127" s="2">
        <v>3.288303334829757E-2</v>
      </c>
      <c r="D127" s="2">
        <v>0.11493878858962243</v>
      </c>
      <c r="E127" s="2">
        <v>0.10452385231630991</v>
      </c>
      <c r="F127" s="2">
        <v>6.3132902206683092E-2</v>
      </c>
      <c r="G127" s="2">
        <v>9.8080347724916542E-2</v>
      </c>
      <c r="H127" s="2">
        <v>0.17163404943376459</v>
      </c>
      <c r="I127" s="2">
        <v>0.25042437001188544</v>
      </c>
      <c r="J127" s="2">
        <v>8.2144353595803021E-2</v>
      </c>
      <c r="K127" s="3">
        <v>2.6445894014052552E-2</v>
      </c>
      <c r="L127" s="3">
        <v>2.0640951029402728E-2</v>
      </c>
    </row>
    <row r="128" spans="1:12">
      <c r="A128" s="68">
        <v>45838</v>
      </c>
      <c r="B128" s="2">
        <v>3.4793309584446777E-2</v>
      </c>
      <c r="C128" s="2">
        <v>3.215358715797461E-2</v>
      </c>
      <c r="D128" s="2">
        <v>0.11401601203349104</v>
      </c>
      <c r="E128" s="2">
        <v>0.10117054397315768</v>
      </c>
      <c r="F128" s="2">
        <v>5.9931906501661254E-2</v>
      </c>
      <c r="G128" s="2">
        <v>9.5342678822309332E-2</v>
      </c>
      <c r="H128" s="2">
        <v>0.17051506766194321</v>
      </c>
      <c r="I128" s="2">
        <v>0.26142640244778537</v>
      </c>
      <c r="J128" s="2">
        <v>8.4704579686041045E-2</v>
      </c>
      <c r="K128" s="2">
        <v>2.6123447357290705E-2</v>
      </c>
      <c r="L128" s="2">
        <v>1.9822464773898905E-2</v>
      </c>
    </row>
    <row r="129" spans="1:12">
      <c r="A129" s="68">
        <v>45869</v>
      </c>
      <c r="B129" s="3">
        <v>3.5200397910323339E-2</v>
      </c>
      <c r="C129" s="3">
        <v>3.1425727483226119E-2</v>
      </c>
      <c r="D129" s="3">
        <v>0.11454574096021151</v>
      </c>
      <c r="E129" s="3">
        <v>0.10113365698810209</v>
      </c>
      <c r="F129" s="3">
        <v>5.7598913516264401E-2</v>
      </c>
      <c r="G129" s="3">
        <v>9.1339474173605634E-2</v>
      </c>
      <c r="H129" s="3">
        <v>0.16952926945248956</v>
      </c>
      <c r="I129" s="3">
        <v>0.26841206362267062</v>
      </c>
      <c r="J129" s="3">
        <v>8.4891206140684003E-2</v>
      </c>
      <c r="K129" s="3">
        <v>2.6398092352067946E-2</v>
      </c>
      <c r="L129" s="3">
        <v>1.9525457400354714E-2</v>
      </c>
    </row>
    <row r="130" spans="1:12">
      <c r="A130" s="68">
        <v>45900</v>
      </c>
      <c r="B130" s="2">
        <v>3.5478952323864228E-2</v>
      </c>
      <c r="C130" s="2">
        <v>3.2657539693532571E-2</v>
      </c>
      <c r="D130" s="2">
        <v>0.11304332443839772</v>
      </c>
      <c r="E130" s="2">
        <v>0.10332928545436554</v>
      </c>
      <c r="F130" s="2">
        <v>5.7279776544993846E-2</v>
      </c>
      <c r="G130" s="2">
        <v>9.3323551995119908E-2</v>
      </c>
      <c r="H130" s="2">
        <v>0.17201628685123591</v>
      </c>
      <c r="I130" s="2">
        <v>0.26265156416625618</v>
      </c>
      <c r="J130" s="2">
        <v>8.5193977514685743E-2</v>
      </c>
      <c r="K130" s="2">
        <v>2.5548932614370554E-2</v>
      </c>
      <c r="L130" s="2">
        <v>1.9476808403177628E-2</v>
      </c>
    </row>
    <row r="131" spans="1:12">
      <c r="A131" s="68">
        <v>45930</v>
      </c>
      <c r="B131" s="3">
        <v>3.4416829235981869E-2</v>
      </c>
      <c r="C131" s="3">
        <v>3.2134821571498606E-2</v>
      </c>
      <c r="D131" s="3">
        <v>0.11169755509959503</v>
      </c>
      <c r="E131" s="3">
        <v>0.10302458914217169</v>
      </c>
      <c r="F131" s="3">
        <v>5.4566611389258043E-2</v>
      </c>
      <c r="G131" s="3">
        <v>9.0925002090535126E-2</v>
      </c>
      <c r="H131" s="3">
        <v>0.16838920504778782</v>
      </c>
      <c r="I131" s="3">
        <v>0.272305599163572</v>
      </c>
      <c r="J131" s="3">
        <v>8.8363257665433112E-2</v>
      </c>
      <c r="K131" s="3">
        <v>2.5259507378816604E-2</v>
      </c>
      <c r="L131" s="3">
        <v>1.8917022215350091E-2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4E0E4-3419-7941-A6A2-7D336A730F77}">
  <dimension ref="A1:F10"/>
  <sheetViews>
    <sheetView workbookViewId="0">
      <selection activeCell="E2" sqref="E2:E10"/>
    </sheetView>
  </sheetViews>
  <sheetFormatPr baseColWidth="10" defaultColWidth="11.1640625" defaultRowHeight="16"/>
  <sheetData>
    <row r="1" spans="1:6">
      <c r="A1" s="56" t="s">
        <v>0</v>
      </c>
      <c r="B1" s="56" t="s">
        <v>80</v>
      </c>
      <c r="C1" s="56" t="s">
        <v>429</v>
      </c>
      <c r="D1" s="56" t="s">
        <v>430</v>
      </c>
      <c r="E1" s="56" t="s">
        <v>431</v>
      </c>
      <c r="F1" s="56" t="s">
        <v>432</v>
      </c>
    </row>
    <row r="2" spans="1:6">
      <c r="A2" s="62" t="s">
        <v>273</v>
      </c>
      <c r="B2" s="62" t="s">
        <v>87</v>
      </c>
      <c r="C2" s="62">
        <v>4.99</v>
      </c>
      <c r="D2" s="62">
        <v>0.5</v>
      </c>
      <c r="E2" s="62">
        <v>7.0242374750000003E-2</v>
      </c>
      <c r="F2" s="62">
        <v>4.6264950000000002</v>
      </c>
    </row>
    <row r="3" spans="1:6">
      <c r="A3" s="62" t="s">
        <v>273</v>
      </c>
      <c r="B3" s="62" t="s">
        <v>87</v>
      </c>
      <c r="C3" s="62">
        <v>4.99</v>
      </c>
      <c r="D3" s="62">
        <v>1</v>
      </c>
      <c r="E3" s="62">
        <v>5.2681781062500002E-2</v>
      </c>
      <c r="F3" s="62">
        <v>4.6264950000000002</v>
      </c>
    </row>
    <row r="4" spans="1:6">
      <c r="A4" s="62" t="s">
        <v>273</v>
      </c>
      <c r="B4" s="62" t="s">
        <v>87</v>
      </c>
      <c r="C4" s="62">
        <v>4.99</v>
      </c>
      <c r="D4" s="62">
        <v>2</v>
      </c>
      <c r="E4" s="62">
        <v>0.47014354549999998</v>
      </c>
      <c r="F4" s="62">
        <v>4.6264950000000002</v>
      </c>
    </row>
    <row r="5" spans="1:6">
      <c r="A5" s="62" t="s">
        <v>273</v>
      </c>
      <c r="B5" s="62" t="s">
        <v>87</v>
      </c>
      <c r="C5" s="62">
        <v>4.99</v>
      </c>
      <c r="D5" s="62">
        <v>3</v>
      </c>
      <c r="E5" s="62">
        <v>0.47014354549999998</v>
      </c>
      <c r="F5" s="62">
        <v>4.6264950000000002</v>
      </c>
    </row>
    <row r="6" spans="1:6">
      <c r="A6" s="62" t="s">
        <v>273</v>
      </c>
      <c r="B6" s="62" t="s">
        <v>87</v>
      </c>
      <c r="C6" s="62">
        <v>4.99</v>
      </c>
      <c r="D6" s="62">
        <v>5</v>
      </c>
      <c r="E6" s="62">
        <v>1.1572661849999999</v>
      </c>
      <c r="F6" s="62">
        <v>4.6264950000000002</v>
      </c>
    </row>
    <row r="7" spans="1:6">
      <c r="A7" s="62" t="s">
        <v>273</v>
      </c>
      <c r="B7" s="62" t="s">
        <v>87</v>
      </c>
      <c r="C7" s="62">
        <v>4.99</v>
      </c>
      <c r="D7" s="62">
        <v>7</v>
      </c>
      <c r="E7" s="62">
        <v>1.227027646</v>
      </c>
      <c r="F7" s="62">
        <v>4.6264950000000002</v>
      </c>
    </row>
    <row r="8" spans="1:6">
      <c r="A8" s="62" t="s">
        <v>273</v>
      </c>
      <c r="B8" s="62" t="s">
        <v>87</v>
      </c>
      <c r="C8" s="62">
        <v>4.99</v>
      </c>
      <c r="D8" s="62">
        <v>10</v>
      </c>
      <c r="E8" s="62">
        <v>0.71187238100000005</v>
      </c>
      <c r="F8" s="62">
        <v>4.6264950000000002</v>
      </c>
    </row>
    <row r="9" spans="1:6">
      <c r="A9" s="62" t="s">
        <v>273</v>
      </c>
      <c r="B9" s="62" t="s">
        <v>87</v>
      </c>
      <c r="C9" s="62">
        <v>4.99</v>
      </c>
      <c r="D9" s="62">
        <v>20</v>
      </c>
      <c r="E9" s="62">
        <v>8.4433177499999998E-2</v>
      </c>
      <c r="F9" s="62">
        <v>4.6264950000000002</v>
      </c>
    </row>
    <row r="10" spans="1:6">
      <c r="A10" s="62" t="s">
        <v>273</v>
      </c>
      <c r="B10" s="62" t="s">
        <v>87</v>
      </c>
      <c r="C10" s="62">
        <v>4.99</v>
      </c>
      <c r="D10" s="62">
        <v>30</v>
      </c>
      <c r="E10" s="62">
        <v>2.81443925E-2</v>
      </c>
      <c r="F10" s="62">
        <v>4.6264950000000002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3E0B-AE69-AF4A-A8C7-EC209568CDB6}">
  <dimension ref="A1:N220"/>
  <sheetViews>
    <sheetView tabSelected="1" zoomScale="89" workbookViewId="0">
      <pane ySplit="1" topLeftCell="A75" activePane="bottomLeft" state="frozen"/>
      <selection pane="bottomLeft" activeCell="A83" sqref="A83"/>
    </sheetView>
  </sheetViews>
  <sheetFormatPr baseColWidth="10" defaultColWidth="11" defaultRowHeight="16"/>
  <cols>
    <col min="1" max="1" width="30.33203125" customWidth="1"/>
    <col min="2" max="2" width="11" style="59"/>
    <col min="3" max="3" width="11.6640625" bestFit="1" customWidth="1"/>
    <col min="4" max="4" width="13.83203125" bestFit="1" customWidth="1"/>
    <col min="5" max="5" width="22.5" bestFit="1" customWidth="1"/>
    <col min="7" max="7" width="39.33203125" customWidth="1"/>
    <col min="10" max="10" width="16.83203125" customWidth="1"/>
    <col min="11" max="11" width="11" style="60"/>
    <col min="13" max="13" width="31" bestFit="1" customWidth="1"/>
  </cols>
  <sheetData>
    <row r="1" spans="1:11">
      <c r="A1" t="s">
        <v>356</v>
      </c>
      <c r="B1" s="59" t="s">
        <v>66</v>
      </c>
      <c r="C1" t="s">
        <v>65</v>
      </c>
      <c r="D1" t="s">
        <v>38</v>
      </c>
      <c r="E1" t="s">
        <v>80</v>
      </c>
      <c r="F1" t="s">
        <v>134</v>
      </c>
      <c r="G1" s="6" t="s">
        <v>135</v>
      </c>
      <c r="H1" t="s">
        <v>152</v>
      </c>
      <c r="I1" t="s">
        <v>354</v>
      </c>
      <c r="J1" t="s">
        <v>495</v>
      </c>
      <c r="K1" s="60" t="s">
        <v>684</v>
      </c>
    </row>
    <row r="2" spans="1:11">
      <c r="A2" s="59" t="s">
        <v>695</v>
      </c>
      <c r="B2" s="59" t="s">
        <v>2</v>
      </c>
      <c r="C2" s="59" t="s">
        <v>45</v>
      </c>
      <c r="D2" s="59" t="s">
        <v>282</v>
      </c>
      <c r="E2" s="59" t="s">
        <v>281</v>
      </c>
      <c r="F2" s="59" t="s">
        <v>284</v>
      </c>
      <c r="G2" t="s">
        <v>694</v>
      </c>
      <c r="H2" s="59"/>
      <c r="I2" s="59">
        <v>1</v>
      </c>
      <c r="J2" s="61" t="s">
        <v>906</v>
      </c>
      <c r="K2" s="64" t="b">
        <v>0</v>
      </c>
    </row>
    <row r="3" spans="1:11" s="59" customFormat="1">
      <c r="A3" s="59" t="s">
        <v>401</v>
      </c>
      <c r="B3" s="59" t="s">
        <v>2</v>
      </c>
      <c r="C3" s="59" t="s">
        <v>45</v>
      </c>
      <c r="D3" s="59" t="s">
        <v>282</v>
      </c>
      <c r="E3" s="59" t="s">
        <v>281</v>
      </c>
      <c r="F3" s="59" t="s">
        <v>284</v>
      </c>
      <c r="G3" s="63" t="s">
        <v>405</v>
      </c>
      <c r="I3" s="59">
        <v>1</v>
      </c>
      <c r="J3" s="61" t="s">
        <v>697</v>
      </c>
      <c r="K3" s="64" t="b">
        <v>0</v>
      </c>
    </row>
    <row r="4" spans="1:11" s="59" customFormat="1">
      <c r="A4" s="59" t="s">
        <v>414</v>
      </c>
      <c r="B4" s="59" t="s">
        <v>2</v>
      </c>
      <c r="C4" s="59" t="s">
        <v>45</v>
      </c>
      <c r="D4" s="59" t="s">
        <v>282</v>
      </c>
      <c r="E4" s="59" t="s">
        <v>281</v>
      </c>
      <c r="F4" s="59" t="s">
        <v>284</v>
      </c>
      <c r="G4" t="s">
        <v>415</v>
      </c>
      <c r="I4" s="59">
        <v>1</v>
      </c>
      <c r="J4" s="61" t="s">
        <v>698</v>
      </c>
      <c r="K4" s="64" t="b">
        <v>0</v>
      </c>
    </row>
    <row r="5" spans="1:11" s="59" customFormat="1">
      <c r="A5" s="59" t="s">
        <v>673</v>
      </c>
      <c r="B5" s="59" t="s">
        <v>2</v>
      </c>
      <c r="C5" s="59" t="s">
        <v>45</v>
      </c>
      <c r="D5" s="59" t="s">
        <v>282</v>
      </c>
      <c r="E5" s="59" t="s">
        <v>281</v>
      </c>
      <c r="F5" s="59" t="s">
        <v>284</v>
      </c>
      <c r="G5" s="53" t="s">
        <v>674</v>
      </c>
      <c r="I5" s="59">
        <v>1</v>
      </c>
      <c r="J5" s="61" t="s">
        <v>699</v>
      </c>
      <c r="K5" s="64" t="b">
        <v>1</v>
      </c>
    </row>
    <row r="6" spans="1:11" s="59" customFormat="1">
      <c r="A6" s="59" t="s">
        <v>422</v>
      </c>
      <c r="B6" s="59" t="s">
        <v>2</v>
      </c>
      <c r="C6" s="59" t="s">
        <v>45</v>
      </c>
      <c r="D6" s="59" t="s">
        <v>282</v>
      </c>
      <c r="E6" s="59" t="s">
        <v>281</v>
      </c>
      <c r="F6" s="59" t="s">
        <v>284</v>
      </c>
      <c r="G6" t="s">
        <v>416</v>
      </c>
      <c r="I6" s="59">
        <v>1</v>
      </c>
      <c r="J6" s="61" t="s">
        <v>700</v>
      </c>
      <c r="K6" s="64" t="b">
        <v>0</v>
      </c>
    </row>
    <row r="7" spans="1:11" s="59" customFormat="1">
      <c r="A7" s="59" t="s">
        <v>411</v>
      </c>
      <c r="B7" s="59" t="s">
        <v>2</v>
      </c>
      <c r="C7" s="59" t="s">
        <v>45</v>
      </c>
      <c r="D7" s="59" t="s">
        <v>282</v>
      </c>
      <c r="E7" s="59" t="s">
        <v>281</v>
      </c>
      <c r="F7" s="59" t="s">
        <v>284</v>
      </c>
      <c r="G7" s="63" t="s">
        <v>406</v>
      </c>
      <c r="I7" s="59">
        <v>1</v>
      </c>
      <c r="J7" s="61" t="s">
        <v>701</v>
      </c>
      <c r="K7" s="64" t="b">
        <v>0</v>
      </c>
    </row>
    <row r="8" spans="1:11" s="59" customFormat="1">
      <c r="A8" s="59" t="s">
        <v>412</v>
      </c>
      <c r="B8" s="59" t="s">
        <v>2</v>
      </c>
      <c r="C8" s="59" t="s">
        <v>43</v>
      </c>
      <c r="D8" s="59" t="s">
        <v>282</v>
      </c>
      <c r="E8" s="59" t="s">
        <v>281</v>
      </c>
      <c r="F8" s="59" t="s">
        <v>284</v>
      </c>
      <c r="G8" s="63" t="s">
        <v>407</v>
      </c>
      <c r="I8" s="59">
        <v>1</v>
      </c>
      <c r="J8" s="61" t="s">
        <v>702</v>
      </c>
      <c r="K8" s="64" t="b">
        <v>0</v>
      </c>
    </row>
    <row r="9" spans="1:11" s="59" customFormat="1">
      <c r="A9" s="59" t="s">
        <v>413</v>
      </c>
      <c r="B9" s="59" t="s">
        <v>2</v>
      </c>
      <c r="C9" s="59" t="s">
        <v>43</v>
      </c>
      <c r="D9" s="59" t="s">
        <v>282</v>
      </c>
      <c r="E9" s="59" t="s">
        <v>281</v>
      </c>
      <c r="F9" s="59" t="s">
        <v>284</v>
      </c>
      <c r="G9" s="63" t="s">
        <v>408</v>
      </c>
      <c r="I9" s="59">
        <v>1</v>
      </c>
      <c r="J9" s="61" t="s">
        <v>703</v>
      </c>
      <c r="K9" s="64" t="b">
        <v>0</v>
      </c>
    </row>
    <row r="10" spans="1:11">
      <c r="A10" t="s">
        <v>373</v>
      </c>
      <c r="B10" s="59" t="s">
        <v>2</v>
      </c>
      <c r="C10" s="59" t="s">
        <v>45</v>
      </c>
      <c r="D10" s="59" t="s">
        <v>282</v>
      </c>
      <c r="E10" s="59" t="s">
        <v>281</v>
      </c>
      <c r="F10" s="59" t="s">
        <v>284</v>
      </c>
      <c r="G10" s="59" t="s">
        <v>125</v>
      </c>
      <c r="H10" s="54"/>
      <c r="I10" s="54">
        <v>1</v>
      </c>
      <c r="J10" s="61" t="s">
        <v>704</v>
      </c>
      <c r="K10" s="64" t="b">
        <v>0</v>
      </c>
    </row>
    <row r="11" spans="1:11">
      <c r="A11" t="s">
        <v>377</v>
      </c>
      <c r="B11" s="59" t="s">
        <v>2</v>
      </c>
      <c r="C11" t="s">
        <v>45</v>
      </c>
      <c r="D11" t="s">
        <v>282</v>
      </c>
      <c r="E11" t="s">
        <v>281</v>
      </c>
      <c r="F11" t="s">
        <v>284</v>
      </c>
      <c r="G11" t="s">
        <v>142</v>
      </c>
      <c r="I11">
        <v>1</v>
      </c>
      <c r="J11" s="61" t="s">
        <v>494</v>
      </c>
      <c r="K11" s="64" t="b">
        <v>0</v>
      </c>
    </row>
    <row r="12" spans="1:11">
      <c r="A12" t="s">
        <v>374</v>
      </c>
      <c r="B12" s="59" t="s">
        <v>2</v>
      </c>
      <c r="C12" t="s">
        <v>45</v>
      </c>
      <c r="D12" t="s">
        <v>282</v>
      </c>
      <c r="E12" t="s">
        <v>281</v>
      </c>
      <c r="F12" t="s">
        <v>284</v>
      </c>
      <c r="G12" t="s">
        <v>353</v>
      </c>
      <c r="I12">
        <v>1</v>
      </c>
      <c r="J12" s="61" t="s">
        <v>496</v>
      </c>
      <c r="K12" s="64" t="b">
        <v>0</v>
      </c>
    </row>
    <row r="13" spans="1:11">
      <c r="A13" t="s">
        <v>378</v>
      </c>
      <c r="B13" s="59" t="s">
        <v>2</v>
      </c>
      <c r="C13" t="s">
        <v>45</v>
      </c>
      <c r="D13" t="s">
        <v>282</v>
      </c>
      <c r="E13" t="s">
        <v>281</v>
      </c>
      <c r="F13" t="s">
        <v>284</v>
      </c>
      <c r="G13" s="16" t="s">
        <v>133</v>
      </c>
      <c r="I13">
        <v>1</v>
      </c>
      <c r="J13" s="61" t="s">
        <v>497</v>
      </c>
      <c r="K13" s="64" t="b">
        <v>0</v>
      </c>
    </row>
    <row r="14" spans="1:11">
      <c r="A14" t="s">
        <v>375</v>
      </c>
      <c r="B14" s="59" t="s">
        <v>2</v>
      </c>
      <c r="C14" t="s">
        <v>45</v>
      </c>
      <c r="D14" t="s">
        <v>282</v>
      </c>
      <c r="E14" t="s">
        <v>281</v>
      </c>
      <c r="F14" t="s">
        <v>284</v>
      </c>
      <c r="G14" t="s">
        <v>143</v>
      </c>
      <c r="I14">
        <v>1</v>
      </c>
      <c r="J14" s="61" t="s">
        <v>490</v>
      </c>
      <c r="K14" s="64" t="b">
        <v>0</v>
      </c>
    </row>
    <row r="15" spans="1:11">
      <c r="A15" t="s">
        <v>379</v>
      </c>
      <c r="B15" s="59" t="s">
        <v>2</v>
      </c>
      <c r="C15" t="s">
        <v>45</v>
      </c>
      <c r="D15" t="s">
        <v>282</v>
      </c>
      <c r="E15" t="s">
        <v>281</v>
      </c>
      <c r="F15" t="s">
        <v>284</v>
      </c>
      <c r="G15" s="16" t="s">
        <v>267</v>
      </c>
      <c r="I15">
        <v>1</v>
      </c>
      <c r="J15" s="61" t="s">
        <v>498</v>
      </c>
      <c r="K15" s="64" t="b">
        <v>0</v>
      </c>
    </row>
    <row r="16" spans="1:11">
      <c r="A16" t="s">
        <v>376</v>
      </c>
      <c r="B16" s="59" t="s">
        <v>2</v>
      </c>
      <c r="C16" t="s">
        <v>45</v>
      </c>
      <c r="D16" t="s">
        <v>282</v>
      </c>
      <c r="E16" t="s">
        <v>281</v>
      </c>
      <c r="F16" t="s">
        <v>284</v>
      </c>
      <c r="G16" t="s">
        <v>144</v>
      </c>
      <c r="I16">
        <v>1</v>
      </c>
      <c r="J16" s="61" t="s">
        <v>499</v>
      </c>
      <c r="K16" s="64" t="b">
        <v>0</v>
      </c>
    </row>
    <row r="17" spans="1:11">
      <c r="A17" t="s">
        <v>380</v>
      </c>
      <c r="B17" s="59" t="s">
        <v>2</v>
      </c>
      <c r="C17" t="s">
        <v>45</v>
      </c>
      <c r="D17" t="s">
        <v>282</v>
      </c>
      <c r="E17" t="s">
        <v>281</v>
      </c>
      <c r="F17" t="s">
        <v>284</v>
      </c>
      <c r="G17" s="16" t="s">
        <v>280</v>
      </c>
      <c r="I17">
        <v>1</v>
      </c>
      <c r="J17" s="61" t="s">
        <v>500</v>
      </c>
      <c r="K17" s="64" t="b">
        <v>0</v>
      </c>
    </row>
    <row r="18" spans="1:11">
      <c r="A18" t="s">
        <v>420</v>
      </c>
      <c r="B18" s="59" t="s">
        <v>2</v>
      </c>
      <c r="C18" t="s">
        <v>45</v>
      </c>
      <c r="D18" t="s">
        <v>282</v>
      </c>
      <c r="E18" t="s">
        <v>281</v>
      </c>
      <c r="F18" t="s">
        <v>284</v>
      </c>
      <c r="G18" s="66" t="s">
        <v>421</v>
      </c>
      <c r="I18">
        <v>1</v>
      </c>
      <c r="J18" s="61" t="s">
        <v>501</v>
      </c>
      <c r="K18" s="64" t="b">
        <v>0</v>
      </c>
    </row>
    <row r="19" spans="1:11">
      <c r="A19" t="s">
        <v>689</v>
      </c>
      <c r="B19" s="59" t="s">
        <v>2</v>
      </c>
      <c r="C19" t="s">
        <v>45</v>
      </c>
      <c r="D19" t="s">
        <v>282</v>
      </c>
      <c r="E19" t="s">
        <v>281</v>
      </c>
      <c r="F19" t="s">
        <v>284</v>
      </c>
      <c r="G19" s="66" t="s">
        <v>690</v>
      </c>
      <c r="I19">
        <v>1</v>
      </c>
      <c r="J19" t="s">
        <v>705</v>
      </c>
      <c r="K19" s="64" t="b">
        <v>0</v>
      </c>
    </row>
    <row r="20" spans="1:11">
      <c r="A20" t="s">
        <v>381</v>
      </c>
      <c r="B20" s="59" t="s">
        <v>2</v>
      </c>
      <c r="C20" t="s">
        <v>45</v>
      </c>
      <c r="D20" t="s">
        <v>282</v>
      </c>
      <c r="E20" t="s">
        <v>281</v>
      </c>
      <c r="F20" t="s">
        <v>284</v>
      </c>
      <c r="G20" s="16" t="s">
        <v>285</v>
      </c>
      <c r="I20">
        <v>1</v>
      </c>
      <c r="J20" s="61" t="s">
        <v>488</v>
      </c>
      <c r="K20" s="64" t="b">
        <v>0</v>
      </c>
    </row>
    <row r="21" spans="1:11">
      <c r="A21" t="s">
        <v>387</v>
      </c>
      <c r="B21" s="59" t="s">
        <v>2</v>
      </c>
      <c r="C21" t="s">
        <v>45</v>
      </c>
      <c r="D21" t="s">
        <v>282</v>
      </c>
      <c r="E21" t="s">
        <v>281</v>
      </c>
      <c r="F21" t="s">
        <v>284</v>
      </c>
      <c r="G21" s="54" t="s">
        <v>358</v>
      </c>
      <c r="I21">
        <v>1</v>
      </c>
      <c r="J21" s="61" t="s">
        <v>489</v>
      </c>
      <c r="K21" s="64" t="b">
        <v>0</v>
      </c>
    </row>
    <row r="22" spans="1:11">
      <c r="A22" t="s">
        <v>388</v>
      </c>
      <c r="B22" s="59" t="s">
        <v>2</v>
      </c>
      <c r="C22" t="s">
        <v>45</v>
      </c>
      <c r="D22" t="s">
        <v>282</v>
      </c>
      <c r="E22" t="s">
        <v>281</v>
      </c>
      <c r="F22" t="s">
        <v>284</v>
      </c>
      <c r="G22" s="54" t="s">
        <v>359</v>
      </c>
      <c r="I22">
        <v>1</v>
      </c>
      <c r="J22" s="61" t="s">
        <v>491</v>
      </c>
      <c r="K22" s="64" t="b">
        <v>0</v>
      </c>
    </row>
    <row r="23" spans="1:11">
      <c r="A23" t="s">
        <v>383</v>
      </c>
      <c r="B23" s="59" t="s">
        <v>2</v>
      </c>
      <c r="C23" t="s">
        <v>45</v>
      </c>
      <c r="D23" t="s">
        <v>282</v>
      </c>
      <c r="E23" t="s">
        <v>281</v>
      </c>
      <c r="F23" t="s">
        <v>284</v>
      </c>
      <c r="G23" s="54" t="s">
        <v>360</v>
      </c>
      <c r="I23">
        <v>1</v>
      </c>
      <c r="J23" s="61" t="s">
        <v>492</v>
      </c>
      <c r="K23" s="64" t="b">
        <v>0</v>
      </c>
    </row>
    <row r="24" spans="1:11">
      <c r="A24" t="s">
        <v>384</v>
      </c>
      <c r="B24" s="59" t="s">
        <v>2</v>
      </c>
      <c r="C24" t="s">
        <v>45</v>
      </c>
      <c r="D24" t="s">
        <v>282</v>
      </c>
      <c r="E24" t="s">
        <v>281</v>
      </c>
      <c r="F24" t="s">
        <v>284</v>
      </c>
      <c r="G24" s="54" t="s">
        <v>361</v>
      </c>
      <c r="I24">
        <v>1</v>
      </c>
      <c r="J24" s="61" t="s">
        <v>502</v>
      </c>
      <c r="K24" s="64" t="b">
        <v>0</v>
      </c>
    </row>
    <row r="25" spans="1:11">
      <c r="A25" t="s">
        <v>389</v>
      </c>
      <c r="B25" s="59" t="s">
        <v>2</v>
      </c>
      <c r="C25" t="s">
        <v>45</v>
      </c>
      <c r="D25" t="s">
        <v>282</v>
      </c>
      <c r="E25" t="s">
        <v>281</v>
      </c>
      <c r="F25" t="s">
        <v>284</v>
      </c>
      <c r="G25" s="54" t="s">
        <v>362</v>
      </c>
      <c r="I25">
        <v>1</v>
      </c>
      <c r="J25" s="61" t="s">
        <v>493</v>
      </c>
      <c r="K25" s="64" t="b">
        <v>0</v>
      </c>
    </row>
    <row r="26" spans="1:11">
      <c r="A26" t="s">
        <v>390</v>
      </c>
      <c r="B26" s="59" t="s">
        <v>2</v>
      </c>
      <c r="C26" t="s">
        <v>45</v>
      </c>
      <c r="D26" t="s">
        <v>282</v>
      </c>
      <c r="E26" t="s">
        <v>281</v>
      </c>
      <c r="F26" t="s">
        <v>284</v>
      </c>
      <c r="G26" s="54" t="s">
        <v>363</v>
      </c>
      <c r="I26">
        <v>1</v>
      </c>
      <c r="J26" s="61" t="s">
        <v>503</v>
      </c>
      <c r="K26" s="64" t="b">
        <v>0</v>
      </c>
    </row>
    <row r="27" spans="1:11">
      <c r="A27" t="s">
        <v>385</v>
      </c>
      <c r="B27" s="59" t="s">
        <v>2</v>
      </c>
      <c r="C27" t="s">
        <v>45</v>
      </c>
      <c r="D27" t="s">
        <v>282</v>
      </c>
      <c r="E27" t="s">
        <v>281</v>
      </c>
      <c r="F27" t="s">
        <v>284</v>
      </c>
      <c r="G27" s="54" t="s">
        <v>364</v>
      </c>
      <c r="I27">
        <v>1</v>
      </c>
      <c r="J27" s="61" t="s">
        <v>504</v>
      </c>
      <c r="K27" s="64" t="b">
        <v>0</v>
      </c>
    </row>
    <row r="28" spans="1:11">
      <c r="A28" t="s">
        <v>386</v>
      </c>
      <c r="B28" s="59" t="s">
        <v>2</v>
      </c>
      <c r="C28" t="s">
        <v>45</v>
      </c>
      <c r="D28" t="s">
        <v>282</v>
      </c>
      <c r="E28" t="s">
        <v>281</v>
      </c>
      <c r="F28" t="s">
        <v>284</v>
      </c>
      <c r="G28" s="54" t="s">
        <v>365</v>
      </c>
      <c r="I28">
        <v>1</v>
      </c>
      <c r="J28" s="61" t="s">
        <v>505</v>
      </c>
      <c r="K28" s="64" t="b">
        <v>0</v>
      </c>
    </row>
    <row r="29" spans="1:11">
      <c r="A29" t="s">
        <v>391</v>
      </c>
      <c r="B29" s="59" t="s">
        <v>2</v>
      </c>
      <c r="C29" t="s">
        <v>45</v>
      </c>
      <c r="D29" t="s">
        <v>282</v>
      </c>
      <c r="E29" t="s">
        <v>281</v>
      </c>
      <c r="F29" t="s">
        <v>284</v>
      </c>
      <c r="G29" s="54" t="s">
        <v>366</v>
      </c>
      <c r="I29">
        <v>1</v>
      </c>
      <c r="J29" s="61" t="s">
        <v>487</v>
      </c>
      <c r="K29" s="64" t="b">
        <v>0</v>
      </c>
    </row>
    <row r="30" spans="1:11">
      <c r="A30" t="s">
        <v>392</v>
      </c>
      <c r="B30" s="59" t="s">
        <v>2</v>
      </c>
      <c r="C30" t="s">
        <v>45</v>
      </c>
      <c r="D30" t="s">
        <v>282</v>
      </c>
      <c r="E30" t="s">
        <v>281</v>
      </c>
      <c r="F30" t="s">
        <v>284</v>
      </c>
      <c r="G30" s="54" t="s">
        <v>367</v>
      </c>
      <c r="I30">
        <v>1</v>
      </c>
      <c r="J30" s="61" t="s">
        <v>506</v>
      </c>
      <c r="K30" s="64" t="b">
        <v>0</v>
      </c>
    </row>
    <row r="31" spans="1:11">
      <c r="A31" t="s">
        <v>393</v>
      </c>
      <c r="B31" s="59" t="s">
        <v>2</v>
      </c>
      <c r="C31" t="s">
        <v>45</v>
      </c>
      <c r="D31" t="s">
        <v>282</v>
      </c>
      <c r="E31" t="s">
        <v>281</v>
      </c>
      <c r="F31" t="s">
        <v>284</v>
      </c>
      <c r="G31" s="54" t="s">
        <v>368</v>
      </c>
      <c r="I31">
        <v>1</v>
      </c>
      <c r="J31" s="61" t="s">
        <v>507</v>
      </c>
      <c r="K31" s="64" t="b">
        <v>0</v>
      </c>
    </row>
    <row r="32" spans="1:11">
      <c r="A32" t="s">
        <v>394</v>
      </c>
      <c r="B32" s="59" t="s">
        <v>2</v>
      </c>
      <c r="C32" t="s">
        <v>45</v>
      </c>
      <c r="D32" t="s">
        <v>282</v>
      </c>
      <c r="E32" t="s">
        <v>281</v>
      </c>
      <c r="F32" t="s">
        <v>284</v>
      </c>
      <c r="G32" s="54" t="s">
        <v>369</v>
      </c>
      <c r="I32">
        <v>1</v>
      </c>
      <c r="J32" s="61" t="s">
        <v>508</v>
      </c>
      <c r="K32" s="64" t="b">
        <v>0</v>
      </c>
    </row>
    <row r="33" spans="1:11">
      <c r="A33" t="s">
        <v>395</v>
      </c>
      <c r="B33" s="59" t="s">
        <v>2</v>
      </c>
      <c r="C33" t="s">
        <v>45</v>
      </c>
      <c r="D33" t="s">
        <v>282</v>
      </c>
      <c r="E33" t="s">
        <v>281</v>
      </c>
      <c r="F33" t="s">
        <v>284</v>
      </c>
      <c r="G33" s="54" t="s">
        <v>370</v>
      </c>
      <c r="I33">
        <v>1</v>
      </c>
      <c r="J33" s="61" t="s">
        <v>509</v>
      </c>
      <c r="K33" s="64" t="b">
        <v>0</v>
      </c>
    </row>
    <row r="34" spans="1:11">
      <c r="A34" t="s">
        <v>396</v>
      </c>
      <c r="B34" s="59" t="s">
        <v>2</v>
      </c>
      <c r="C34" t="s">
        <v>45</v>
      </c>
      <c r="D34" t="s">
        <v>282</v>
      </c>
      <c r="E34" t="s">
        <v>281</v>
      </c>
      <c r="F34" t="s">
        <v>284</v>
      </c>
      <c r="G34" s="54" t="s">
        <v>371</v>
      </c>
      <c r="I34">
        <v>1</v>
      </c>
      <c r="J34" s="61" t="s">
        <v>510</v>
      </c>
      <c r="K34" s="64" t="b">
        <v>0</v>
      </c>
    </row>
    <row r="35" spans="1:11">
      <c r="A35" t="s">
        <v>397</v>
      </c>
      <c r="B35" s="59" t="s">
        <v>2</v>
      </c>
      <c r="C35" t="s">
        <v>45</v>
      </c>
      <c r="D35" t="s">
        <v>282</v>
      </c>
      <c r="E35" t="s">
        <v>281</v>
      </c>
      <c r="F35" t="s">
        <v>284</v>
      </c>
      <c r="G35" s="54" t="s">
        <v>372</v>
      </c>
      <c r="I35">
        <v>1</v>
      </c>
      <c r="J35" s="61" t="s">
        <v>511</v>
      </c>
      <c r="K35" s="64" t="b">
        <v>0</v>
      </c>
    </row>
    <row r="36" spans="1:11">
      <c r="A36" t="s">
        <v>382</v>
      </c>
      <c r="B36" s="59" t="s">
        <v>7</v>
      </c>
      <c r="C36" t="s">
        <v>36</v>
      </c>
      <c r="D36" t="s">
        <v>282</v>
      </c>
      <c r="E36" t="s">
        <v>281</v>
      </c>
      <c r="F36" t="s">
        <v>284</v>
      </c>
      <c r="G36" t="s">
        <v>145</v>
      </c>
      <c r="I36">
        <v>1</v>
      </c>
      <c r="J36" s="61" t="s">
        <v>904</v>
      </c>
      <c r="K36" s="64" t="b">
        <v>0</v>
      </c>
    </row>
    <row r="37" spans="1:11">
      <c r="A37" t="s">
        <v>175</v>
      </c>
      <c r="B37" s="59" t="s">
        <v>7</v>
      </c>
      <c r="C37" t="s">
        <v>36</v>
      </c>
      <c r="D37" t="s">
        <v>31</v>
      </c>
      <c r="E37" t="s">
        <v>23</v>
      </c>
      <c r="F37" t="s">
        <v>283</v>
      </c>
      <c r="G37" t="s">
        <v>8</v>
      </c>
      <c r="J37" s="61" t="s">
        <v>706</v>
      </c>
      <c r="K37" s="64" t="b">
        <v>0</v>
      </c>
    </row>
    <row r="38" spans="1:11">
      <c r="A38" t="s">
        <v>423</v>
      </c>
      <c r="B38" s="59" t="s">
        <v>7</v>
      </c>
      <c r="C38" t="s">
        <v>36</v>
      </c>
      <c r="D38" t="s">
        <v>31</v>
      </c>
      <c r="E38" t="s">
        <v>29</v>
      </c>
      <c r="F38" t="s">
        <v>283</v>
      </c>
      <c r="G38" s="59" t="s">
        <v>657</v>
      </c>
      <c r="J38" s="61" t="s">
        <v>707</v>
      </c>
      <c r="K38" s="64" t="b">
        <v>0</v>
      </c>
    </row>
    <row r="39" spans="1:11">
      <c r="A39" t="s">
        <v>656</v>
      </c>
      <c r="B39" s="59" t="s">
        <v>7</v>
      </c>
      <c r="C39" t="s">
        <v>36</v>
      </c>
      <c r="D39" t="s">
        <v>31</v>
      </c>
      <c r="E39" t="s">
        <v>29</v>
      </c>
      <c r="F39" t="s">
        <v>283</v>
      </c>
      <c r="G39" s="59" t="s">
        <v>655</v>
      </c>
      <c r="I39">
        <v>1</v>
      </c>
      <c r="J39" s="61" t="s">
        <v>708</v>
      </c>
      <c r="K39" s="64" t="b">
        <v>0</v>
      </c>
    </row>
    <row r="40" spans="1:11">
      <c r="A40" t="s">
        <v>424</v>
      </c>
      <c r="B40" s="59" t="s">
        <v>7</v>
      </c>
      <c r="C40" t="s">
        <v>36</v>
      </c>
      <c r="D40" t="s">
        <v>31</v>
      </c>
      <c r="E40" t="s">
        <v>29</v>
      </c>
      <c r="F40" t="s">
        <v>283</v>
      </c>
      <c r="G40" s="59" t="s">
        <v>660</v>
      </c>
      <c r="I40">
        <v>1</v>
      </c>
      <c r="J40" s="61" t="s">
        <v>709</v>
      </c>
      <c r="K40" s="64" t="b">
        <v>0</v>
      </c>
    </row>
    <row r="41" spans="1:11">
      <c r="A41" t="s">
        <v>425</v>
      </c>
      <c r="B41" s="59" t="s">
        <v>7</v>
      </c>
      <c r="C41" t="s">
        <v>36</v>
      </c>
      <c r="D41" t="s">
        <v>31</v>
      </c>
      <c r="E41" t="s">
        <v>23</v>
      </c>
      <c r="F41" t="s">
        <v>283</v>
      </c>
      <c r="G41" s="16" t="s">
        <v>437</v>
      </c>
      <c r="I41">
        <v>1</v>
      </c>
      <c r="J41" s="61" t="s">
        <v>710</v>
      </c>
      <c r="K41" s="64" t="b">
        <v>0</v>
      </c>
    </row>
    <row r="42" spans="1:11">
      <c r="A42" t="s">
        <v>893</v>
      </c>
      <c r="B42" s="59" t="s">
        <v>7</v>
      </c>
      <c r="C42" t="s">
        <v>36</v>
      </c>
      <c r="D42" t="s">
        <v>31</v>
      </c>
      <c r="E42" t="s">
        <v>23</v>
      </c>
      <c r="F42" t="s">
        <v>283</v>
      </c>
      <c r="G42" s="16" t="s">
        <v>891</v>
      </c>
      <c r="I42">
        <v>1</v>
      </c>
      <c r="J42" s="61" t="s">
        <v>892</v>
      </c>
      <c r="K42" s="64" t="b">
        <v>0</v>
      </c>
    </row>
    <row r="43" spans="1:11">
      <c r="A43" t="s">
        <v>882</v>
      </c>
      <c r="B43" s="59" t="s">
        <v>7</v>
      </c>
      <c r="C43" t="s">
        <v>36</v>
      </c>
      <c r="D43" t="s">
        <v>31</v>
      </c>
      <c r="E43" t="s">
        <v>23</v>
      </c>
      <c r="F43" t="s">
        <v>283</v>
      </c>
      <c r="G43" t="s">
        <v>881</v>
      </c>
      <c r="I43">
        <v>1</v>
      </c>
      <c r="J43" t="s">
        <v>880</v>
      </c>
      <c r="K43" s="64" t="b">
        <v>0</v>
      </c>
    </row>
    <row r="44" spans="1:11">
      <c r="A44" t="s">
        <v>426</v>
      </c>
      <c r="B44" s="59" t="s">
        <v>7</v>
      </c>
      <c r="C44" t="s">
        <v>36</v>
      </c>
      <c r="D44" t="s">
        <v>31</v>
      </c>
      <c r="E44" t="s">
        <v>22</v>
      </c>
      <c r="F44" t="s">
        <v>283</v>
      </c>
      <c r="G44" t="s">
        <v>894</v>
      </c>
      <c r="J44" s="61" t="s">
        <v>711</v>
      </c>
      <c r="K44" s="64" t="b">
        <v>0</v>
      </c>
    </row>
    <row r="45" spans="1:11">
      <c r="A45" t="s">
        <v>897</v>
      </c>
      <c r="B45" t="s">
        <v>7</v>
      </c>
      <c r="C45" t="s">
        <v>36</v>
      </c>
      <c r="D45" t="s">
        <v>31</v>
      </c>
      <c r="E45" t="s">
        <v>23</v>
      </c>
      <c r="F45" t="s">
        <v>283</v>
      </c>
      <c r="G45" t="s">
        <v>895</v>
      </c>
      <c r="J45" t="s">
        <v>896</v>
      </c>
      <c r="K45" s="64" t="b">
        <v>0</v>
      </c>
    </row>
    <row r="46" spans="1:11">
      <c r="A46" t="s">
        <v>163</v>
      </c>
      <c r="B46" s="59" t="s">
        <v>2</v>
      </c>
      <c r="C46" t="s">
        <v>43</v>
      </c>
      <c r="D46" t="s">
        <v>32</v>
      </c>
      <c r="E46" t="s">
        <v>29</v>
      </c>
      <c r="F46" t="s">
        <v>283</v>
      </c>
      <c r="G46" t="s">
        <v>6</v>
      </c>
      <c r="I46">
        <v>1</v>
      </c>
      <c r="J46" s="61" t="s">
        <v>712</v>
      </c>
      <c r="K46" s="64" t="b">
        <v>0</v>
      </c>
    </row>
    <row r="47" spans="1:11">
      <c r="A47" t="s">
        <v>191</v>
      </c>
      <c r="B47" s="59" t="s">
        <v>12</v>
      </c>
      <c r="C47" t="s">
        <v>42</v>
      </c>
      <c r="D47" t="s">
        <v>33</v>
      </c>
      <c r="E47" t="s">
        <v>21</v>
      </c>
      <c r="F47" t="s">
        <v>283</v>
      </c>
      <c r="G47" t="s">
        <v>84</v>
      </c>
      <c r="J47" s="61" t="s">
        <v>713</v>
      </c>
      <c r="K47" s="64" t="b">
        <v>0</v>
      </c>
    </row>
    <row r="48" spans="1:11">
      <c r="A48" t="s">
        <v>178</v>
      </c>
      <c r="B48" s="59" t="s">
        <v>7</v>
      </c>
      <c r="C48" t="s">
        <v>36</v>
      </c>
      <c r="D48" t="s">
        <v>31</v>
      </c>
      <c r="E48" t="s">
        <v>24</v>
      </c>
      <c r="F48" t="s">
        <v>283</v>
      </c>
      <c r="G48" t="s">
        <v>112</v>
      </c>
      <c r="J48" s="61" t="s">
        <v>714</v>
      </c>
      <c r="K48" s="64" t="b">
        <v>0</v>
      </c>
    </row>
    <row r="49" spans="1:11">
      <c r="A49" t="s">
        <v>177</v>
      </c>
      <c r="B49" s="59" t="s">
        <v>2</v>
      </c>
      <c r="C49" t="s">
        <v>40</v>
      </c>
      <c r="D49" t="s">
        <v>32</v>
      </c>
      <c r="E49" t="s">
        <v>24</v>
      </c>
      <c r="F49" t="s">
        <v>283</v>
      </c>
      <c r="G49" t="s">
        <v>1</v>
      </c>
      <c r="I49">
        <v>1</v>
      </c>
      <c r="J49" s="61" t="s">
        <v>715</v>
      </c>
      <c r="K49" s="64" t="b">
        <v>0</v>
      </c>
    </row>
    <row r="50" spans="1:11">
      <c r="A50" t="s">
        <v>172</v>
      </c>
      <c r="B50" s="59" t="s">
        <v>7</v>
      </c>
      <c r="C50" t="s">
        <v>36</v>
      </c>
      <c r="D50" t="s">
        <v>31</v>
      </c>
      <c r="E50" t="s">
        <v>24</v>
      </c>
      <c r="F50" t="s">
        <v>283</v>
      </c>
      <c r="G50" t="s">
        <v>108</v>
      </c>
      <c r="I50">
        <v>1</v>
      </c>
      <c r="J50" s="61" t="s">
        <v>716</v>
      </c>
      <c r="K50" s="64" t="b">
        <v>0</v>
      </c>
    </row>
    <row r="51" spans="1:11">
      <c r="A51" t="s">
        <v>196</v>
      </c>
      <c r="B51" s="59" t="s">
        <v>2</v>
      </c>
      <c r="C51" t="s">
        <v>40</v>
      </c>
      <c r="D51" t="s">
        <v>32</v>
      </c>
      <c r="E51" t="s">
        <v>28</v>
      </c>
      <c r="F51" t="s">
        <v>283</v>
      </c>
      <c r="G51" t="s">
        <v>5</v>
      </c>
      <c r="I51">
        <v>1</v>
      </c>
      <c r="J51" s="61" t="s">
        <v>717</v>
      </c>
      <c r="K51" s="64" t="b">
        <v>0</v>
      </c>
    </row>
    <row r="52" spans="1:11">
      <c r="A52" t="s">
        <v>200</v>
      </c>
      <c r="B52" s="59" t="s">
        <v>7</v>
      </c>
      <c r="C52" t="s">
        <v>36</v>
      </c>
      <c r="D52" t="s">
        <v>31</v>
      </c>
      <c r="E52" t="s">
        <v>22</v>
      </c>
      <c r="F52" t="s">
        <v>283</v>
      </c>
      <c r="G52" t="s">
        <v>113</v>
      </c>
      <c r="I52">
        <v>1</v>
      </c>
      <c r="J52" s="61" t="s">
        <v>718</v>
      </c>
      <c r="K52" s="64" t="b">
        <v>0</v>
      </c>
    </row>
    <row r="53" spans="1:11">
      <c r="A53" t="s">
        <v>885</v>
      </c>
      <c r="B53" s="59" t="s">
        <v>7</v>
      </c>
      <c r="C53" t="s">
        <v>36</v>
      </c>
      <c r="D53" t="s">
        <v>31</v>
      </c>
      <c r="E53" t="s">
        <v>22</v>
      </c>
      <c r="F53" t="s">
        <v>283</v>
      </c>
      <c r="G53" s="53" t="s">
        <v>886</v>
      </c>
      <c r="J53" s="61" t="s">
        <v>887</v>
      </c>
      <c r="K53" s="64" t="b">
        <v>0</v>
      </c>
    </row>
    <row r="54" spans="1:11">
      <c r="A54" t="s">
        <v>888</v>
      </c>
      <c r="B54" s="59" t="s">
        <v>7</v>
      </c>
      <c r="C54" t="s">
        <v>36</v>
      </c>
      <c r="D54" t="s">
        <v>31</v>
      </c>
      <c r="E54" t="s">
        <v>21</v>
      </c>
      <c r="F54" t="s">
        <v>283</v>
      </c>
      <c r="G54" s="53" t="s">
        <v>889</v>
      </c>
      <c r="J54" s="61" t="s">
        <v>890</v>
      </c>
      <c r="K54" s="64" t="b">
        <v>0</v>
      </c>
    </row>
    <row r="55" spans="1:11">
      <c r="A55" t="s">
        <v>179</v>
      </c>
      <c r="B55" s="59" t="s">
        <v>2</v>
      </c>
      <c r="C55" t="s">
        <v>45</v>
      </c>
      <c r="D55" t="s">
        <v>32</v>
      </c>
      <c r="E55" t="s">
        <v>27</v>
      </c>
      <c r="F55" t="s">
        <v>283</v>
      </c>
      <c r="G55" t="s">
        <v>3</v>
      </c>
      <c r="I55">
        <v>1</v>
      </c>
      <c r="J55" s="61" t="s">
        <v>719</v>
      </c>
      <c r="K55" s="64" t="b">
        <v>0</v>
      </c>
    </row>
    <row r="56" spans="1:11">
      <c r="A56" t="s">
        <v>235</v>
      </c>
      <c r="B56" s="59" t="s">
        <v>2</v>
      </c>
      <c r="C56" t="s">
        <v>30</v>
      </c>
      <c r="D56" t="s">
        <v>34</v>
      </c>
      <c r="E56" t="s">
        <v>87</v>
      </c>
      <c r="F56" t="s">
        <v>284</v>
      </c>
      <c r="G56" t="s">
        <v>114</v>
      </c>
      <c r="H56" t="s">
        <v>87</v>
      </c>
      <c r="J56" s="61" t="s">
        <v>720</v>
      </c>
      <c r="K56" s="64" t="b">
        <v>0</v>
      </c>
    </row>
    <row r="57" spans="1:11">
      <c r="A57" t="s">
        <v>236</v>
      </c>
      <c r="B57" s="59" t="s">
        <v>2</v>
      </c>
      <c r="C57" t="s">
        <v>30</v>
      </c>
      <c r="D57" t="s">
        <v>34</v>
      </c>
      <c r="E57" t="s">
        <v>87</v>
      </c>
      <c r="F57" t="s">
        <v>284</v>
      </c>
      <c r="G57" t="s">
        <v>115</v>
      </c>
      <c r="H57" t="s">
        <v>87</v>
      </c>
      <c r="J57" s="61" t="s">
        <v>721</v>
      </c>
      <c r="K57" s="64" t="b">
        <v>0</v>
      </c>
    </row>
    <row r="58" spans="1:11">
      <c r="A58" t="s">
        <v>275</v>
      </c>
      <c r="B58" s="59" t="s">
        <v>2</v>
      </c>
      <c r="C58" t="s">
        <v>30</v>
      </c>
      <c r="D58" t="s">
        <v>34</v>
      </c>
      <c r="E58" t="s">
        <v>87</v>
      </c>
      <c r="F58" t="s">
        <v>284</v>
      </c>
      <c r="G58" t="s">
        <v>274</v>
      </c>
      <c r="H58" t="s">
        <v>87</v>
      </c>
      <c r="I58">
        <v>1</v>
      </c>
      <c r="J58" s="61" t="s">
        <v>722</v>
      </c>
      <c r="K58" s="64" t="b">
        <v>0</v>
      </c>
    </row>
    <row r="59" spans="1:11">
      <c r="A59" t="s">
        <v>180</v>
      </c>
      <c r="B59" s="59" t="s">
        <v>7</v>
      </c>
      <c r="C59" t="s">
        <v>36</v>
      </c>
      <c r="D59" t="s">
        <v>31</v>
      </c>
      <c r="E59" t="s">
        <v>28</v>
      </c>
      <c r="F59" t="s">
        <v>283</v>
      </c>
      <c r="G59" t="s">
        <v>89</v>
      </c>
      <c r="J59" s="61" t="s">
        <v>723</v>
      </c>
      <c r="K59" s="64" t="b">
        <v>0</v>
      </c>
    </row>
    <row r="60" spans="1:11">
      <c r="A60" t="s">
        <v>174</v>
      </c>
      <c r="B60" s="59" t="s">
        <v>7</v>
      </c>
      <c r="C60" t="s">
        <v>36</v>
      </c>
      <c r="D60" t="s">
        <v>31</v>
      </c>
      <c r="E60" t="s">
        <v>22</v>
      </c>
      <c r="F60" t="s">
        <v>283</v>
      </c>
      <c r="G60" t="s">
        <v>116</v>
      </c>
      <c r="I60">
        <v>1</v>
      </c>
      <c r="J60" s="61" t="s">
        <v>724</v>
      </c>
      <c r="K60" s="64" t="b">
        <v>0</v>
      </c>
    </row>
    <row r="61" spans="1:11">
      <c r="A61" t="s">
        <v>183</v>
      </c>
      <c r="B61" s="59" t="s">
        <v>7</v>
      </c>
      <c r="C61" t="s">
        <v>36</v>
      </c>
      <c r="D61" t="s">
        <v>31</v>
      </c>
      <c r="E61" t="s">
        <v>29</v>
      </c>
      <c r="F61" t="s">
        <v>283</v>
      </c>
      <c r="G61" t="s">
        <v>117</v>
      </c>
      <c r="I61">
        <v>1</v>
      </c>
      <c r="J61" s="61" t="s">
        <v>725</v>
      </c>
      <c r="K61" s="64" t="b">
        <v>0</v>
      </c>
    </row>
    <row r="62" spans="1:11">
      <c r="A62" t="s">
        <v>181</v>
      </c>
      <c r="B62" s="59" t="s">
        <v>2</v>
      </c>
      <c r="C62" t="s">
        <v>45</v>
      </c>
      <c r="D62" t="s">
        <v>32</v>
      </c>
      <c r="E62" t="s">
        <v>25</v>
      </c>
      <c r="F62" t="s">
        <v>283</v>
      </c>
      <c r="G62" t="s">
        <v>4</v>
      </c>
      <c r="J62" s="61" t="s">
        <v>726</v>
      </c>
      <c r="K62" s="64" t="b">
        <v>0</v>
      </c>
    </row>
    <row r="63" spans="1:11">
      <c r="A63" t="s">
        <v>182</v>
      </c>
      <c r="B63" s="59" t="s">
        <v>2</v>
      </c>
      <c r="C63" t="s">
        <v>43</v>
      </c>
      <c r="D63" t="s">
        <v>32</v>
      </c>
      <c r="E63" t="s">
        <v>25</v>
      </c>
      <c r="F63" t="s">
        <v>283</v>
      </c>
      <c r="G63" t="s">
        <v>118</v>
      </c>
      <c r="I63">
        <v>1</v>
      </c>
      <c r="J63" s="61" t="s">
        <v>727</v>
      </c>
      <c r="K63" s="64" t="b">
        <v>0</v>
      </c>
    </row>
    <row r="64" spans="1:11">
      <c r="A64" t="s">
        <v>210</v>
      </c>
      <c r="B64" s="59" t="s">
        <v>2</v>
      </c>
      <c r="C64" t="s">
        <v>35</v>
      </c>
      <c r="D64" t="s">
        <v>34</v>
      </c>
      <c r="E64" t="s">
        <v>30</v>
      </c>
      <c r="F64" t="s">
        <v>283</v>
      </c>
      <c r="G64" t="s">
        <v>119</v>
      </c>
      <c r="H64" t="s">
        <v>154</v>
      </c>
      <c r="J64" s="61" t="s">
        <v>728</v>
      </c>
      <c r="K64" s="64" t="b">
        <v>0</v>
      </c>
    </row>
    <row r="65" spans="1:11">
      <c r="A65" t="s">
        <v>202</v>
      </c>
      <c r="B65" s="59" t="s">
        <v>7</v>
      </c>
      <c r="C65" t="s">
        <v>36</v>
      </c>
      <c r="D65" t="s">
        <v>34</v>
      </c>
      <c r="E65" t="s">
        <v>30</v>
      </c>
      <c r="F65" t="s">
        <v>283</v>
      </c>
      <c r="G65" t="s">
        <v>120</v>
      </c>
      <c r="H65" t="s">
        <v>153</v>
      </c>
      <c r="J65" s="61" t="s">
        <v>729</v>
      </c>
      <c r="K65" s="64" t="b">
        <v>0</v>
      </c>
    </row>
    <row r="66" spans="1:11">
      <c r="A66" t="s">
        <v>184</v>
      </c>
      <c r="B66" s="59" t="s">
        <v>7</v>
      </c>
      <c r="C66" t="s">
        <v>36</v>
      </c>
      <c r="D66" t="s">
        <v>31</v>
      </c>
      <c r="E66" t="s">
        <v>23</v>
      </c>
      <c r="F66" t="s">
        <v>283</v>
      </c>
      <c r="G66" t="s">
        <v>9</v>
      </c>
      <c r="I66">
        <v>1</v>
      </c>
      <c r="J66" s="61" t="s">
        <v>730</v>
      </c>
      <c r="K66" s="64" t="b">
        <v>0</v>
      </c>
    </row>
    <row r="67" spans="1:11">
      <c r="A67" t="s">
        <v>206</v>
      </c>
      <c r="B67" s="59" t="s">
        <v>2</v>
      </c>
      <c r="C67" t="s">
        <v>30</v>
      </c>
      <c r="D67" t="s">
        <v>34</v>
      </c>
      <c r="E67" t="s">
        <v>30</v>
      </c>
      <c r="F67" t="s">
        <v>283</v>
      </c>
      <c r="G67" t="s">
        <v>121</v>
      </c>
      <c r="H67" t="s">
        <v>155</v>
      </c>
      <c r="J67" s="61" t="s">
        <v>731</v>
      </c>
      <c r="K67" s="64" t="b">
        <v>1</v>
      </c>
    </row>
    <row r="68" spans="1:11">
      <c r="A68" s="65" t="s">
        <v>417</v>
      </c>
      <c r="B68" s="70" t="s">
        <v>68</v>
      </c>
      <c r="C68" s="65" t="s">
        <v>30</v>
      </c>
      <c r="D68" s="65" t="s">
        <v>34</v>
      </c>
      <c r="E68" s="65" t="s">
        <v>30</v>
      </c>
      <c r="F68" s="65" t="s">
        <v>283</v>
      </c>
      <c r="G68" s="65" t="s">
        <v>418</v>
      </c>
      <c r="H68" s="65" t="s">
        <v>155</v>
      </c>
      <c r="J68" s="61" t="s">
        <v>732</v>
      </c>
      <c r="K68" s="64" t="b">
        <v>0</v>
      </c>
    </row>
    <row r="69" spans="1:11">
      <c r="A69" t="s">
        <v>185</v>
      </c>
      <c r="B69" s="59" t="s">
        <v>7</v>
      </c>
      <c r="C69" t="s">
        <v>36</v>
      </c>
      <c r="D69" t="s">
        <v>31</v>
      </c>
      <c r="E69" t="s">
        <v>21</v>
      </c>
      <c r="F69" t="s">
        <v>283</v>
      </c>
      <c r="G69" t="s">
        <v>122</v>
      </c>
      <c r="J69" s="61" t="s">
        <v>733</v>
      </c>
      <c r="K69" s="64" t="b">
        <v>0</v>
      </c>
    </row>
    <row r="70" spans="1:11">
      <c r="A70" t="s">
        <v>269</v>
      </c>
      <c r="B70" s="59" t="s">
        <v>2</v>
      </c>
      <c r="C70" t="s">
        <v>45</v>
      </c>
      <c r="D70" t="s">
        <v>269</v>
      </c>
      <c r="E70" t="s">
        <v>268</v>
      </c>
      <c r="F70" t="s">
        <v>268</v>
      </c>
      <c r="G70" t="s">
        <v>268</v>
      </c>
      <c r="J70" s="117" t="s">
        <v>841</v>
      </c>
      <c r="K70" s="64" t="b">
        <v>0</v>
      </c>
    </row>
    <row r="71" spans="1:11">
      <c r="A71" t="s">
        <v>161</v>
      </c>
      <c r="B71" s="59" t="s">
        <v>7</v>
      </c>
      <c r="C71" t="s">
        <v>36</v>
      </c>
      <c r="D71" t="s">
        <v>31</v>
      </c>
      <c r="E71" t="s">
        <v>28</v>
      </c>
      <c r="F71" t="s">
        <v>283</v>
      </c>
      <c r="G71" t="s">
        <v>123</v>
      </c>
      <c r="I71">
        <v>1</v>
      </c>
      <c r="J71" s="61" t="s">
        <v>734</v>
      </c>
      <c r="K71" s="64" t="b">
        <v>0</v>
      </c>
    </row>
    <row r="72" spans="1:11">
      <c r="A72" t="s">
        <v>213</v>
      </c>
      <c r="B72" s="59" t="s">
        <v>7</v>
      </c>
      <c r="C72" t="s">
        <v>36</v>
      </c>
      <c r="D72" t="s">
        <v>31</v>
      </c>
      <c r="E72" t="s">
        <v>21</v>
      </c>
      <c r="F72" t="s">
        <v>283</v>
      </c>
      <c r="G72" t="s">
        <v>124</v>
      </c>
      <c r="I72">
        <v>1</v>
      </c>
      <c r="J72" s="61" t="s">
        <v>735</v>
      </c>
      <c r="K72" s="64" t="b">
        <v>0</v>
      </c>
    </row>
    <row r="73" spans="1:11">
      <c r="A73" t="s">
        <v>187</v>
      </c>
      <c r="B73" s="59" t="s">
        <v>12</v>
      </c>
      <c r="C73" t="s">
        <v>42</v>
      </c>
      <c r="D73" t="s">
        <v>33</v>
      </c>
      <c r="E73" t="s">
        <v>25</v>
      </c>
      <c r="F73" t="s">
        <v>283</v>
      </c>
      <c r="G73" t="s">
        <v>11</v>
      </c>
      <c r="J73" s="61" t="s">
        <v>736</v>
      </c>
      <c r="K73" s="64" t="b">
        <v>0</v>
      </c>
    </row>
    <row r="74" spans="1:11">
      <c r="A74" t="s">
        <v>188</v>
      </c>
      <c r="B74" s="59" t="s">
        <v>2</v>
      </c>
      <c r="C74" t="s">
        <v>40</v>
      </c>
      <c r="D74" t="s">
        <v>32</v>
      </c>
      <c r="E74" t="s">
        <v>25</v>
      </c>
      <c r="F74" t="s">
        <v>283</v>
      </c>
      <c r="G74" t="s">
        <v>856</v>
      </c>
      <c r="I74">
        <v>1</v>
      </c>
      <c r="J74" s="61" t="s">
        <v>737</v>
      </c>
      <c r="K74" s="64" t="b">
        <v>0</v>
      </c>
    </row>
    <row r="75" spans="1:11">
      <c r="A75" t="s">
        <v>189</v>
      </c>
      <c r="B75" s="59" t="s">
        <v>7</v>
      </c>
      <c r="C75" t="s">
        <v>36</v>
      </c>
      <c r="D75" t="s">
        <v>31</v>
      </c>
      <c r="E75" t="s">
        <v>29</v>
      </c>
      <c r="F75" t="s">
        <v>283</v>
      </c>
      <c r="G75" t="s">
        <v>90</v>
      </c>
      <c r="I75">
        <v>1</v>
      </c>
      <c r="J75" s="61" t="s">
        <v>738</v>
      </c>
      <c r="K75" s="64" t="b">
        <v>0</v>
      </c>
    </row>
    <row r="76" spans="1:11">
      <c r="A76" t="s">
        <v>190</v>
      </c>
      <c r="B76" s="59" t="s">
        <v>12</v>
      </c>
      <c r="C76" t="s">
        <v>42</v>
      </c>
      <c r="D76" t="s">
        <v>33</v>
      </c>
      <c r="E76" t="s">
        <v>21</v>
      </c>
      <c r="F76" t="s">
        <v>283</v>
      </c>
      <c r="G76" t="s">
        <v>13</v>
      </c>
      <c r="I76">
        <v>1</v>
      </c>
      <c r="J76" s="61" t="s">
        <v>739</v>
      </c>
      <c r="K76" s="64" t="b">
        <v>0</v>
      </c>
    </row>
    <row r="77" spans="1:11">
      <c r="A77" t="s">
        <v>193</v>
      </c>
      <c r="B77" s="59" t="s">
        <v>2</v>
      </c>
      <c r="C77" t="s">
        <v>45</v>
      </c>
      <c r="D77" t="s">
        <v>32</v>
      </c>
      <c r="E77" t="s">
        <v>26</v>
      </c>
      <c r="F77" t="s">
        <v>283</v>
      </c>
      <c r="G77" t="s">
        <v>147</v>
      </c>
      <c r="J77" s="61" t="s">
        <v>740</v>
      </c>
      <c r="K77" s="64" t="b">
        <v>0</v>
      </c>
    </row>
    <row r="78" spans="1:11">
      <c r="A78" t="s">
        <v>205</v>
      </c>
      <c r="B78" s="59" t="s">
        <v>2</v>
      </c>
      <c r="C78" t="s">
        <v>36</v>
      </c>
      <c r="D78" t="s">
        <v>34</v>
      </c>
      <c r="E78" t="s">
        <v>30</v>
      </c>
      <c r="F78" t="s">
        <v>283</v>
      </c>
      <c r="G78" t="s">
        <v>126</v>
      </c>
      <c r="H78" t="s">
        <v>154</v>
      </c>
      <c r="J78" s="61" t="s">
        <v>741</v>
      </c>
      <c r="K78" s="64" t="b">
        <v>0</v>
      </c>
    </row>
    <row r="79" spans="1:11">
      <c r="A79" s="56" t="s">
        <v>517</v>
      </c>
      <c r="B79" s="59" t="s">
        <v>7</v>
      </c>
      <c r="C79" t="s">
        <v>30</v>
      </c>
      <c r="D79" t="s">
        <v>34</v>
      </c>
      <c r="E79" t="s">
        <v>30</v>
      </c>
      <c r="F79" t="s">
        <v>283</v>
      </c>
      <c r="G79" s="62" t="s">
        <v>827</v>
      </c>
      <c r="H79" t="s">
        <v>154</v>
      </c>
      <c r="J79" s="61" t="s">
        <v>798</v>
      </c>
      <c r="K79" s="64" t="b">
        <v>1</v>
      </c>
    </row>
    <row r="80" spans="1:11">
      <c r="A80" t="s">
        <v>204</v>
      </c>
      <c r="B80" s="59" t="s">
        <v>2</v>
      </c>
      <c r="C80" t="s">
        <v>30</v>
      </c>
      <c r="D80" t="s">
        <v>34</v>
      </c>
      <c r="E80" t="s">
        <v>30</v>
      </c>
      <c r="F80" t="s">
        <v>283</v>
      </c>
      <c r="G80" t="s">
        <v>127</v>
      </c>
      <c r="H80" t="s">
        <v>154</v>
      </c>
      <c r="J80" s="61" t="s">
        <v>742</v>
      </c>
      <c r="K80" s="64" t="b">
        <v>0</v>
      </c>
    </row>
    <row r="81" spans="1:14">
      <c r="A81" t="s">
        <v>214</v>
      </c>
      <c r="B81" s="59" t="s">
        <v>2</v>
      </c>
      <c r="C81" t="s">
        <v>45</v>
      </c>
      <c r="D81" t="s">
        <v>32</v>
      </c>
      <c r="E81" t="s">
        <v>25</v>
      </c>
      <c r="F81" t="s">
        <v>283</v>
      </c>
      <c r="G81" t="s">
        <v>128</v>
      </c>
      <c r="I81">
        <v>1</v>
      </c>
      <c r="J81" s="61" t="s">
        <v>743</v>
      </c>
      <c r="K81" s="64" t="b">
        <v>0</v>
      </c>
    </row>
    <row r="82" spans="1:14">
      <c r="A82" t="s">
        <v>194</v>
      </c>
      <c r="B82" s="59" t="s">
        <v>7</v>
      </c>
      <c r="C82" t="s">
        <v>36</v>
      </c>
      <c r="D82" t="s">
        <v>31</v>
      </c>
      <c r="E82" t="s">
        <v>21</v>
      </c>
      <c r="F82" t="s">
        <v>283</v>
      </c>
      <c r="G82" t="s">
        <v>129</v>
      </c>
      <c r="J82" s="61" t="s">
        <v>744</v>
      </c>
      <c r="K82" s="64" t="b">
        <v>0</v>
      </c>
    </row>
    <row r="83" spans="1:14">
      <c r="A83" t="s">
        <v>195</v>
      </c>
      <c r="B83" s="59" t="s">
        <v>7</v>
      </c>
      <c r="C83" t="s">
        <v>36</v>
      </c>
      <c r="D83" t="s">
        <v>31</v>
      </c>
      <c r="E83" t="s">
        <v>24</v>
      </c>
      <c r="F83" t="s">
        <v>283</v>
      </c>
      <c r="G83" t="s">
        <v>10</v>
      </c>
      <c r="I83">
        <v>1</v>
      </c>
      <c r="J83" s="61" t="s">
        <v>745</v>
      </c>
      <c r="K83" s="64" t="b">
        <v>0</v>
      </c>
    </row>
    <row r="84" spans="1:14">
      <c r="A84" t="s">
        <v>203</v>
      </c>
      <c r="B84" s="59" t="s">
        <v>7</v>
      </c>
      <c r="C84" t="s">
        <v>36</v>
      </c>
      <c r="D84" t="s">
        <v>34</v>
      </c>
      <c r="E84" t="s">
        <v>30</v>
      </c>
      <c r="F84" t="s">
        <v>283</v>
      </c>
      <c r="G84" t="s">
        <v>131</v>
      </c>
      <c r="H84" t="s">
        <v>156</v>
      </c>
      <c r="J84" s="61" t="s">
        <v>747</v>
      </c>
      <c r="K84" s="64" t="b">
        <v>0</v>
      </c>
      <c r="M84" s="118"/>
      <c r="N84" s="118"/>
    </row>
    <row r="85" spans="1:14">
      <c r="A85" t="s">
        <v>220</v>
      </c>
      <c r="B85" s="59" t="s">
        <v>68</v>
      </c>
      <c r="C85" t="s">
        <v>39</v>
      </c>
      <c r="D85" t="s">
        <v>272</v>
      </c>
      <c r="E85" t="s">
        <v>22</v>
      </c>
      <c r="F85" t="s">
        <v>283</v>
      </c>
      <c r="G85" t="s">
        <v>91</v>
      </c>
      <c r="I85">
        <v>1</v>
      </c>
      <c r="J85" s="61" t="s">
        <v>748</v>
      </c>
      <c r="K85" s="64" t="b">
        <v>0</v>
      </c>
      <c r="M85" s="119"/>
      <c r="N85" s="119"/>
    </row>
    <row r="86" spans="1:14">
      <c r="A86" t="s">
        <v>201</v>
      </c>
      <c r="B86" s="59" t="s">
        <v>2</v>
      </c>
      <c r="C86" t="s">
        <v>30</v>
      </c>
      <c r="D86" t="s">
        <v>34</v>
      </c>
      <c r="E86" t="s">
        <v>23</v>
      </c>
      <c r="F86" t="s">
        <v>283</v>
      </c>
      <c r="G86" s="16" t="s">
        <v>286</v>
      </c>
      <c r="H86" t="s">
        <v>146</v>
      </c>
      <c r="J86" s="61" t="s">
        <v>749</v>
      </c>
      <c r="K86" s="64" t="b">
        <v>0</v>
      </c>
    </row>
    <row r="87" spans="1:14">
      <c r="A87" t="s">
        <v>207</v>
      </c>
      <c r="B87" s="59" t="s">
        <v>2</v>
      </c>
      <c r="C87" t="s">
        <v>30</v>
      </c>
      <c r="D87" t="s">
        <v>34</v>
      </c>
      <c r="E87" t="s">
        <v>21</v>
      </c>
      <c r="F87" t="s">
        <v>283</v>
      </c>
      <c r="G87" s="16" t="s">
        <v>691</v>
      </c>
      <c r="H87" t="s">
        <v>146</v>
      </c>
      <c r="J87" s="61" t="s">
        <v>750</v>
      </c>
      <c r="K87" s="64" t="b">
        <v>0</v>
      </c>
    </row>
    <row r="88" spans="1:14">
      <c r="A88" t="s">
        <v>167</v>
      </c>
      <c r="B88" s="59" t="s">
        <v>2</v>
      </c>
      <c r="C88" t="s">
        <v>40</v>
      </c>
      <c r="D88" t="s">
        <v>32</v>
      </c>
      <c r="E88" t="s">
        <v>29</v>
      </c>
      <c r="F88" t="s">
        <v>283</v>
      </c>
      <c r="G88" t="s">
        <v>149</v>
      </c>
      <c r="I88">
        <v>1</v>
      </c>
      <c r="J88" s="61" t="s">
        <v>751</v>
      </c>
      <c r="K88" s="64" t="b">
        <v>0</v>
      </c>
    </row>
    <row r="89" spans="1:14">
      <c r="A89" t="s">
        <v>197</v>
      </c>
      <c r="B89" s="59" t="s">
        <v>2</v>
      </c>
      <c r="C89" t="s">
        <v>40</v>
      </c>
      <c r="D89" t="s">
        <v>32</v>
      </c>
      <c r="E89" t="s">
        <v>28</v>
      </c>
      <c r="F89" t="s">
        <v>283</v>
      </c>
      <c r="G89" t="s">
        <v>95</v>
      </c>
      <c r="I89">
        <v>1</v>
      </c>
      <c r="J89" s="61" t="s">
        <v>752</v>
      </c>
      <c r="K89" s="64" t="b">
        <v>0</v>
      </c>
    </row>
    <row r="90" spans="1:14">
      <c r="A90" t="s">
        <v>173</v>
      </c>
      <c r="B90" s="59" t="s">
        <v>7</v>
      </c>
      <c r="C90" t="s">
        <v>36</v>
      </c>
      <c r="D90" t="s">
        <v>31</v>
      </c>
      <c r="E90" t="s">
        <v>24</v>
      </c>
      <c r="F90" t="s">
        <v>283</v>
      </c>
      <c r="G90" t="s">
        <v>96</v>
      </c>
      <c r="I90">
        <v>1</v>
      </c>
      <c r="J90" s="61" t="s">
        <v>753</v>
      </c>
      <c r="K90" s="64" t="b">
        <v>0</v>
      </c>
    </row>
    <row r="91" spans="1:14">
      <c r="A91" t="s">
        <v>186</v>
      </c>
      <c r="B91" s="59" t="s">
        <v>7</v>
      </c>
      <c r="C91" t="s">
        <v>36</v>
      </c>
      <c r="D91" t="s">
        <v>31</v>
      </c>
      <c r="E91" t="s">
        <v>21</v>
      </c>
      <c r="F91" t="s">
        <v>283</v>
      </c>
      <c r="G91" t="s">
        <v>97</v>
      </c>
      <c r="J91" s="61" t="s">
        <v>754</v>
      </c>
      <c r="K91" s="64" t="b">
        <v>0</v>
      </c>
    </row>
    <row r="92" spans="1:14">
      <c r="A92" t="s">
        <v>198</v>
      </c>
      <c r="B92" s="59" t="s">
        <v>2</v>
      </c>
      <c r="C92" t="s">
        <v>43</v>
      </c>
      <c r="D92" t="s">
        <v>32</v>
      </c>
      <c r="E92" t="s">
        <v>28</v>
      </c>
      <c r="F92" t="s">
        <v>283</v>
      </c>
      <c r="G92" t="s">
        <v>98</v>
      </c>
      <c r="J92" s="61" t="s">
        <v>755</v>
      </c>
      <c r="K92" s="64" t="b">
        <v>0</v>
      </c>
    </row>
    <row r="93" spans="1:14">
      <c r="A93" t="s">
        <v>221</v>
      </c>
      <c r="B93" s="59" t="s">
        <v>7</v>
      </c>
      <c r="C93" t="s">
        <v>36</v>
      </c>
      <c r="D93" t="s">
        <v>31</v>
      </c>
      <c r="E93" t="s">
        <v>21</v>
      </c>
      <c r="F93" t="s">
        <v>283</v>
      </c>
      <c r="G93" t="s">
        <v>109</v>
      </c>
      <c r="J93" s="61" t="s">
        <v>756</v>
      </c>
      <c r="K93" s="64" t="b">
        <v>0</v>
      </c>
    </row>
    <row r="94" spans="1:14">
      <c r="A94" t="s">
        <v>199</v>
      </c>
      <c r="B94" s="59" t="s">
        <v>2</v>
      </c>
      <c r="C94" t="s">
        <v>43</v>
      </c>
      <c r="D94" t="s">
        <v>32</v>
      </c>
      <c r="E94" t="s">
        <v>28</v>
      </c>
      <c r="F94" t="s">
        <v>283</v>
      </c>
      <c r="G94" t="s">
        <v>137</v>
      </c>
      <c r="J94" s="61" t="s">
        <v>757</v>
      </c>
      <c r="K94" s="64" t="b">
        <v>0</v>
      </c>
    </row>
    <row r="95" spans="1:14">
      <c r="A95" t="s">
        <v>169</v>
      </c>
      <c r="B95" s="59" t="s">
        <v>7</v>
      </c>
      <c r="C95" t="s">
        <v>36</v>
      </c>
      <c r="D95" t="s">
        <v>31</v>
      </c>
      <c r="E95" t="s">
        <v>25</v>
      </c>
      <c r="F95" t="s">
        <v>283</v>
      </c>
      <c r="G95" t="s">
        <v>111</v>
      </c>
      <c r="J95" s="61" t="s">
        <v>758</v>
      </c>
      <c r="K95" s="64" t="b">
        <v>0</v>
      </c>
    </row>
    <row r="96" spans="1:14">
      <c r="A96" t="s">
        <v>165</v>
      </c>
      <c r="B96" s="59" t="s">
        <v>7</v>
      </c>
      <c r="C96" t="s">
        <v>36</v>
      </c>
      <c r="D96" t="s">
        <v>31</v>
      </c>
      <c r="E96" t="s">
        <v>28</v>
      </c>
      <c r="F96" t="s">
        <v>283</v>
      </c>
      <c r="G96" t="s">
        <v>151</v>
      </c>
      <c r="I96">
        <v>1</v>
      </c>
      <c r="J96" s="61" t="s">
        <v>759</v>
      </c>
      <c r="K96" s="64" t="b">
        <v>0</v>
      </c>
    </row>
    <row r="97" spans="1:11">
      <c r="A97" t="s">
        <v>166</v>
      </c>
      <c r="B97" s="59" t="s">
        <v>7</v>
      </c>
      <c r="C97" t="s">
        <v>36</v>
      </c>
      <c r="D97" t="s">
        <v>31</v>
      </c>
      <c r="E97" t="s">
        <v>22</v>
      </c>
      <c r="F97" t="s">
        <v>283</v>
      </c>
      <c r="G97" s="16" t="s">
        <v>132</v>
      </c>
      <c r="I97">
        <v>1</v>
      </c>
      <c r="J97" s="61" t="s">
        <v>760</v>
      </c>
      <c r="K97" s="64" t="b">
        <v>0</v>
      </c>
    </row>
    <row r="98" spans="1:11">
      <c r="A98" t="s">
        <v>164</v>
      </c>
      <c r="B98" s="59" t="s">
        <v>2</v>
      </c>
      <c r="C98" t="s">
        <v>40</v>
      </c>
      <c r="D98" t="s">
        <v>32</v>
      </c>
      <c r="E98" t="s">
        <v>21</v>
      </c>
      <c r="F98" t="s">
        <v>283</v>
      </c>
      <c r="G98" t="s">
        <v>136</v>
      </c>
      <c r="J98" s="61" t="s">
        <v>761</v>
      </c>
      <c r="K98" s="64" t="b">
        <v>0</v>
      </c>
    </row>
    <row r="99" spans="1:11">
      <c r="A99" t="s">
        <v>171</v>
      </c>
      <c r="B99" s="59" t="s">
        <v>2</v>
      </c>
      <c r="C99" t="s">
        <v>30</v>
      </c>
      <c r="D99" t="s">
        <v>34</v>
      </c>
      <c r="E99" t="s">
        <v>30</v>
      </c>
      <c r="F99" t="s">
        <v>283</v>
      </c>
      <c r="G99" t="s">
        <v>826</v>
      </c>
      <c r="H99" t="s">
        <v>153</v>
      </c>
      <c r="I99">
        <v>1</v>
      </c>
      <c r="J99" s="61" t="s">
        <v>762</v>
      </c>
      <c r="K99" s="64" t="b">
        <v>0</v>
      </c>
    </row>
    <row r="100" spans="1:11">
      <c r="A100" t="s">
        <v>162</v>
      </c>
      <c r="B100" s="59" t="s">
        <v>2</v>
      </c>
      <c r="C100" t="s">
        <v>45</v>
      </c>
      <c r="D100" t="s">
        <v>32</v>
      </c>
      <c r="E100" t="s">
        <v>23</v>
      </c>
      <c r="F100" t="s">
        <v>283</v>
      </c>
      <c r="G100" s="16" t="s">
        <v>148</v>
      </c>
      <c r="I100">
        <v>1</v>
      </c>
      <c r="J100" s="61" t="s">
        <v>763</v>
      </c>
      <c r="K100" s="64" t="b">
        <v>0</v>
      </c>
    </row>
    <row r="101" spans="1:11">
      <c r="A101" t="s">
        <v>168</v>
      </c>
      <c r="B101" s="59" t="s">
        <v>7</v>
      </c>
      <c r="C101" t="s">
        <v>36</v>
      </c>
      <c r="D101" t="s">
        <v>31</v>
      </c>
      <c r="E101" t="s">
        <v>25</v>
      </c>
      <c r="F101" t="s">
        <v>283</v>
      </c>
      <c r="G101" s="16" t="s">
        <v>150</v>
      </c>
      <c r="I101">
        <v>1</v>
      </c>
      <c r="J101" s="61" t="s">
        <v>764</v>
      </c>
      <c r="K101" s="64" t="b">
        <v>0</v>
      </c>
    </row>
    <row r="102" spans="1:11">
      <c r="A102" t="s">
        <v>215</v>
      </c>
      <c r="B102" s="59" t="s">
        <v>7</v>
      </c>
      <c r="C102" t="s">
        <v>36</v>
      </c>
      <c r="D102" t="s">
        <v>31</v>
      </c>
      <c r="E102" t="s">
        <v>105</v>
      </c>
      <c r="F102" t="s">
        <v>283</v>
      </c>
      <c r="G102" s="16" t="s">
        <v>157</v>
      </c>
      <c r="I102">
        <v>1</v>
      </c>
      <c r="J102" s="61" t="s">
        <v>765</v>
      </c>
      <c r="K102" s="64" t="b">
        <v>0</v>
      </c>
    </row>
    <row r="103" spans="1:11">
      <c r="A103" t="s">
        <v>176</v>
      </c>
      <c r="B103" s="59" t="s">
        <v>7</v>
      </c>
      <c r="C103" t="s">
        <v>36</v>
      </c>
      <c r="D103" t="s">
        <v>31</v>
      </c>
      <c r="E103" t="s">
        <v>23</v>
      </c>
      <c r="F103" t="s">
        <v>283</v>
      </c>
      <c r="G103" s="16" t="s">
        <v>249</v>
      </c>
      <c r="I103">
        <v>1</v>
      </c>
      <c r="J103" s="61" t="s">
        <v>766</v>
      </c>
      <c r="K103" s="64" t="b">
        <v>0</v>
      </c>
    </row>
    <row r="104" spans="1:11">
      <c r="A104" t="s">
        <v>218</v>
      </c>
      <c r="B104" s="59" t="s">
        <v>7</v>
      </c>
      <c r="C104" t="s">
        <v>36</v>
      </c>
      <c r="D104" t="s">
        <v>31</v>
      </c>
      <c r="E104" t="s">
        <v>21</v>
      </c>
      <c r="F104" t="s">
        <v>283</v>
      </c>
      <c r="G104" s="16" t="s">
        <v>158</v>
      </c>
      <c r="J104" s="61" t="s">
        <v>767</v>
      </c>
      <c r="K104" s="64" t="b">
        <v>0</v>
      </c>
    </row>
    <row r="105" spans="1:11">
      <c r="A105" t="s">
        <v>216</v>
      </c>
      <c r="B105" s="59" t="s">
        <v>12</v>
      </c>
      <c r="C105" t="s">
        <v>42</v>
      </c>
      <c r="D105" t="s">
        <v>33</v>
      </c>
      <c r="E105" t="s">
        <v>22</v>
      </c>
      <c r="F105" t="s">
        <v>283</v>
      </c>
      <c r="G105" s="16" t="s">
        <v>160</v>
      </c>
      <c r="I105">
        <v>1</v>
      </c>
      <c r="J105" s="61" t="s">
        <v>768</v>
      </c>
      <c r="K105" s="64" t="b">
        <v>0</v>
      </c>
    </row>
    <row r="106" spans="1:11">
      <c r="A106" t="s">
        <v>217</v>
      </c>
      <c r="B106" s="59" t="s">
        <v>7</v>
      </c>
      <c r="C106" t="s">
        <v>36</v>
      </c>
      <c r="D106" t="s">
        <v>31</v>
      </c>
      <c r="E106" t="s">
        <v>21</v>
      </c>
      <c r="F106" t="s">
        <v>283</v>
      </c>
      <c r="G106" s="16" t="s">
        <v>159</v>
      </c>
      <c r="J106" s="61" t="s">
        <v>769</v>
      </c>
      <c r="K106" s="64" t="b">
        <v>0</v>
      </c>
    </row>
    <row r="107" spans="1:11">
      <c r="A107" t="s">
        <v>271</v>
      </c>
      <c r="B107" s="59" t="s">
        <v>68</v>
      </c>
      <c r="C107" t="s">
        <v>39</v>
      </c>
      <c r="D107" t="s">
        <v>272</v>
      </c>
      <c r="E107" t="s">
        <v>27</v>
      </c>
      <c r="F107" t="s">
        <v>283</v>
      </c>
      <c r="G107" s="16" t="s">
        <v>270</v>
      </c>
      <c r="J107" s="61" t="s">
        <v>770</v>
      </c>
      <c r="K107" s="64" t="b">
        <v>0</v>
      </c>
    </row>
    <row r="108" spans="1:11">
      <c r="A108" t="s">
        <v>651</v>
      </c>
      <c r="B108" s="59" t="s">
        <v>7</v>
      </c>
      <c r="C108" t="s">
        <v>36</v>
      </c>
      <c r="D108" t="s">
        <v>31</v>
      </c>
      <c r="E108" t="s">
        <v>26</v>
      </c>
      <c r="F108" t="s">
        <v>283</v>
      </c>
      <c r="G108" s="112" t="s">
        <v>652</v>
      </c>
      <c r="J108" s="61" t="s">
        <v>771</v>
      </c>
      <c r="K108" s="64" t="b">
        <v>0</v>
      </c>
    </row>
    <row r="109" spans="1:11">
      <c r="A109" t="s">
        <v>653</v>
      </c>
      <c r="B109" s="59" t="s">
        <v>7</v>
      </c>
      <c r="C109" t="s">
        <v>36</v>
      </c>
      <c r="D109" t="s">
        <v>31</v>
      </c>
      <c r="E109" t="s">
        <v>23</v>
      </c>
      <c r="F109" t="s">
        <v>283</v>
      </c>
      <c r="G109" s="112" t="s">
        <v>658</v>
      </c>
      <c r="I109">
        <v>1</v>
      </c>
      <c r="J109" s="61" t="s">
        <v>772</v>
      </c>
      <c r="K109" s="64" t="b">
        <v>0</v>
      </c>
    </row>
    <row r="110" spans="1:11">
      <c r="A110" t="s">
        <v>902</v>
      </c>
      <c r="B110" s="59" t="s">
        <v>7</v>
      </c>
      <c r="C110" t="s">
        <v>36</v>
      </c>
      <c r="D110" t="s">
        <v>31</v>
      </c>
      <c r="E110" t="s">
        <v>24</v>
      </c>
      <c r="F110" t="s">
        <v>283</v>
      </c>
      <c r="G110" t="s">
        <v>900</v>
      </c>
      <c r="J110" t="s">
        <v>901</v>
      </c>
      <c r="K110" s="64" t="b">
        <v>0</v>
      </c>
    </row>
    <row r="111" spans="1:11">
      <c r="A111" t="s">
        <v>654</v>
      </c>
      <c r="B111" s="59" t="s">
        <v>7</v>
      </c>
      <c r="C111" t="s">
        <v>36</v>
      </c>
      <c r="D111" t="s">
        <v>31</v>
      </c>
      <c r="E111" t="s">
        <v>25</v>
      </c>
      <c r="F111" t="s">
        <v>283</v>
      </c>
      <c r="G111" s="112" t="s">
        <v>659</v>
      </c>
      <c r="J111" s="61" t="s">
        <v>773</v>
      </c>
      <c r="K111" s="64" t="b">
        <v>0</v>
      </c>
    </row>
    <row r="112" spans="1:11">
      <c r="A112" t="s">
        <v>302</v>
      </c>
      <c r="B112" s="59" t="s">
        <v>2</v>
      </c>
      <c r="C112" t="s">
        <v>30</v>
      </c>
      <c r="D112" t="s">
        <v>34</v>
      </c>
      <c r="E112" t="s">
        <v>30</v>
      </c>
      <c r="F112" t="s">
        <v>283</v>
      </c>
      <c r="G112" s="16" t="s">
        <v>303</v>
      </c>
      <c r="H112" t="s">
        <v>155</v>
      </c>
      <c r="I112">
        <v>1</v>
      </c>
      <c r="J112" s="61" t="s">
        <v>774</v>
      </c>
      <c r="K112" s="64" t="b">
        <v>0</v>
      </c>
    </row>
    <row r="113" spans="1:11">
      <c r="A113" t="s">
        <v>301</v>
      </c>
      <c r="B113" s="59" t="s">
        <v>2</v>
      </c>
      <c r="C113" t="s">
        <v>35</v>
      </c>
      <c r="D113" t="s">
        <v>34</v>
      </c>
      <c r="E113" t="s">
        <v>30</v>
      </c>
      <c r="F113" t="s">
        <v>283</v>
      </c>
      <c r="G113" s="16" t="s">
        <v>304</v>
      </c>
      <c r="H113" t="s">
        <v>154</v>
      </c>
      <c r="I113">
        <v>1</v>
      </c>
      <c r="J113" s="61" t="s">
        <v>775</v>
      </c>
      <c r="K113" s="64" t="b">
        <v>0</v>
      </c>
    </row>
    <row r="114" spans="1:11">
      <c r="A114" t="s">
        <v>433</v>
      </c>
      <c r="B114" s="59" t="s">
        <v>2</v>
      </c>
      <c r="C114" t="s">
        <v>30</v>
      </c>
      <c r="D114" t="s">
        <v>34</v>
      </c>
      <c r="E114" t="s">
        <v>30</v>
      </c>
      <c r="F114" t="s">
        <v>283</v>
      </c>
      <c r="G114" t="s">
        <v>898</v>
      </c>
      <c r="H114" t="s">
        <v>155</v>
      </c>
      <c r="I114">
        <v>1</v>
      </c>
      <c r="J114" t="s">
        <v>776</v>
      </c>
      <c r="K114" t="b">
        <v>0</v>
      </c>
    </row>
    <row r="115" spans="1:11">
      <c r="A115" t="s">
        <v>309</v>
      </c>
      <c r="B115" s="59" t="s">
        <v>2</v>
      </c>
      <c r="C115" t="s">
        <v>36</v>
      </c>
      <c r="D115" t="s">
        <v>34</v>
      </c>
      <c r="E115" t="s">
        <v>30</v>
      </c>
      <c r="F115" t="s">
        <v>283</v>
      </c>
      <c r="G115" t="s">
        <v>306</v>
      </c>
      <c r="H115" t="s">
        <v>154</v>
      </c>
      <c r="I115">
        <v>1</v>
      </c>
      <c r="J115" s="61" t="s">
        <v>777</v>
      </c>
      <c r="K115" s="64" t="b">
        <v>0</v>
      </c>
    </row>
    <row r="116" spans="1:11">
      <c r="A116" t="s">
        <v>308</v>
      </c>
      <c r="B116" s="59" t="s">
        <v>2</v>
      </c>
      <c r="C116" t="s">
        <v>30</v>
      </c>
      <c r="D116" t="s">
        <v>34</v>
      </c>
      <c r="E116" t="s">
        <v>30</v>
      </c>
      <c r="F116" t="s">
        <v>283</v>
      </c>
      <c r="G116" t="s">
        <v>899</v>
      </c>
      <c r="H116" t="s">
        <v>154</v>
      </c>
      <c r="I116">
        <v>1</v>
      </c>
      <c r="J116" s="61" t="s">
        <v>778</v>
      </c>
      <c r="K116" s="64" t="b">
        <v>0</v>
      </c>
    </row>
    <row r="117" spans="1:11">
      <c r="A117" t="s">
        <v>307</v>
      </c>
      <c r="B117" s="59" t="s">
        <v>2</v>
      </c>
      <c r="C117" t="s">
        <v>30</v>
      </c>
      <c r="D117" t="s">
        <v>34</v>
      </c>
      <c r="E117" t="s">
        <v>30</v>
      </c>
      <c r="F117" t="s">
        <v>283</v>
      </c>
      <c r="G117" s="116" t="s">
        <v>692</v>
      </c>
      <c r="H117" t="s">
        <v>154</v>
      </c>
      <c r="I117">
        <v>1</v>
      </c>
      <c r="J117" s="61" t="s">
        <v>779</v>
      </c>
      <c r="K117" s="64" t="b">
        <v>0</v>
      </c>
    </row>
    <row r="118" spans="1:11">
      <c r="A118" s="53" t="s">
        <v>398</v>
      </c>
      <c r="B118" s="63" t="s">
        <v>2</v>
      </c>
      <c r="C118" t="s">
        <v>30</v>
      </c>
      <c r="D118" t="s">
        <v>34</v>
      </c>
      <c r="E118" t="s">
        <v>27</v>
      </c>
      <c r="F118" t="s">
        <v>283</v>
      </c>
      <c r="G118" s="62" t="s">
        <v>403</v>
      </c>
      <c r="H118" t="s">
        <v>146</v>
      </c>
      <c r="J118" s="61" t="s">
        <v>905</v>
      </c>
      <c r="K118" s="64" t="b">
        <v>0</v>
      </c>
    </row>
    <row r="119" spans="1:11">
      <c r="A119" s="53" t="s">
        <v>399</v>
      </c>
      <c r="B119" s="63" t="s">
        <v>7</v>
      </c>
      <c r="C119" t="s">
        <v>30</v>
      </c>
      <c r="D119" t="s">
        <v>34</v>
      </c>
      <c r="E119" t="s">
        <v>87</v>
      </c>
      <c r="F119" t="s">
        <v>284</v>
      </c>
      <c r="G119" s="62" t="s">
        <v>404</v>
      </c>
      <c r="H119" t="s">
        <v>146</v>
      </c>
      <c r="J119" s="61" t="s">
        <v>781</v>
      </c>
      <c r="K119" s="64" t="b">
        <v>0</v>
      </c>
    </row>
    <row r="120" spans="1:11">
      <c r="A120" s="53" t="s">
        <v>400</v>
      </c>
      <c r="B120" s="63" t="s">
        <v>7</v>
      </c>
      <c r="C120" t="s">
        <v>30</v>
      </c>
      <c r="D120" t="s">
        <v>34</v>
      </c>
      <c r="E120" t="s">
        <v>26</v>
      </c>
      <c r="F120" t="s">
        <v>283</v>
      </c>
      <c r="G120" s="62" t="s">
        <v>402</v>
      </c>
      <c r="H120" t="s">
        <v>146</v>
      </c>
      <c r="J120" s="61" t="s">
        <v>782</v>
      </c>
      <c r="K120" s="64" t="b">
        <v>0</v>
      </c>
    </row>
    <row r="121" spans="1:11">
      <c r="A121" s="67" t="s">
        <v>410</v>
      </c>
      <c r="B121" s="71" t="s">
        <v>2</v>
      </c>
      <c r="C121" s="1" t="s">
        <v>30</v>
      </c>
      <c r="D121" s="1" t="s">
        <v>34</v>
      </c>
      <c r="E121" s="1" t="s">
        <v>87</v>
      </c>
      <c r="F121" s="1" t="s">
        <v>284</v>
      </c>
      <c r="G121" s="1" t="s">
        <v>409</v>
      </c>
      <c r="H121" s="1" t="s">
        <v>146</v>
      </c>
      <c r="I121" s="1"/>
      <c r="J121" s="61" t="s">
        <v>903</v>
      </c>
      <c r="K121" s="64" t="b">
        <v>0</v>
      </c>
    </row>
    <row r="122" spans="1:11">
      <c r="A122" t="s">
        <v>192</v>
      </c>
      <c r="B122" s="59" t="s">
        <v>2</v>
      </c>
      <c r="C122" t="s">
        <v>45</v>
      </c>
      <c r="D122" t="s">
        <v>32</v>
      </c>
      <c r="E122" t="s">
        <v>26</v>
      </c>
      <c r="F122" t="s">
        <v>283</v>
      </c>
      <c r="G122" s="62" t="s">
        <v>838</v>
      </c>
      <c r="J122" s="61" t="s">
        <v>783</v>
      </c>
      <c r="K122" s="64" t="b">
        <v>0</v>
      </c>
    </row>
    <row r="123" spans="1:11">
      <c r="A123" t="s">
        <v>170</v>
      </c>
      <c r="B123" s="59" t="s">
        <v>2</v>
      </c>
      <c r="G123" t="s">
        <v>443</v>
      </c>
      <c r="J123" s="61" t="s">
        <v>784</v>
      </c>
      <c r="K123" s="64" t="b">
        <v>0</v>
      </c>
    </row>
    <row r="124" spans="1:11">
      <c r="A124" t="s">
        <v>208</v>
      </c>
      <c r="B124" s="59" t="s">
        <v>2</v>
      </c>
      <c r="G124" t="s">
        <v>444</v>
      </c>
      <c r="J124" s="61" t="s">
        <v>785</v>
      </c>
      <c r="K124" s="64" t="b">
        <v>1</v>
      </c>
    </row>
    <row r="125" spans="1:11">
      <c r="A125" t="s">
        <v>250</v>
      </c>
      <c r="B125" s="59" t="s">
        <v>7</v>
      </c>
      <c r="G125" t="s">
        <v>445</v>
      </c>
      <c r="J125" s="61" t="s">
        <v>785</v>
      </c>
      <c r="K125" s="64" t="b">
        <v>1</v>
      </c>
    </row>
    <row r="126" spans="1:11">
      <c r="A126" t="s">
        <v>251</v>
      </c>
      <c r="B126" s="59" t="s">
        <v>68</v>
      </c>
      <c r="G126" t="s">
        <v>446</v>
      </c>
      <c r="J126" s="61" t="s">
        <v>785</v>
      </c>
      <c r="K126" s="64" t="b">
        <v>1</v>
      </c>
    </row>
    <row r="127" spans="1:11">
      <c r="A127" t="s">
        <v>252</v>
      </c>
      <c r="B127" s="59" t="s">
        <v>12</v>
      </c>
      <c r="G127" t="s">
        <v>447</v>
      </c>
      <c r="J127" s="61" t="s">
        <v>785</v>
      </c>
      <c r="K127" s="64" t="b">
        <v>1</v>
      </c>
    </row>
    <row r="128" spans="1:11">
      <c r="A128" t="s">
        <v>253</v>
      </c>
      <c r="B128" s="59" t="s">
        <v>72</v>
      </c>
      <c r="G128" t="s">
        <v>448</v>
      </c>
      <c r="J128" s="61" t="s">
        <v>785</v>
      </c>
      <c r="K128" s="64" t="b">
        <v>1</v>
      </c>
    </row>
    <row r="129" spans="1:11">
      <c r="A129" t="s">
        <v>209</v>
      </c>
      <c r="B129" s="59" t="s">
        <v>7</v>
      </c>
      <c r="G129" t="s">
        <v>449</v>
      </c>
      <c r="J129" s="61" t="s">
        <v>786</v>
      </c>
      <c r="K129" s="64" t="b">
        <v>0</v>
      </c>
    </row>
    <row r="130" spans="1:11">
      <c r="A130" t="s">
        <v>211</v>
      </c>
      <c r="B130" s="59" t="s">
        <v>2</v>
      </c>
      <c r="G130" t="s">
        <v>450</v>
      </c>
      <c r="J130" s="61" t="s">
        <v>787</v>
      </c>
      <c r="K130" s="64" t="b">
        <v>0</v>
      </c>
    </row>
    <row r="131" spans="1:11">
      <c r="A131" t="s">
        <v>212</v>
      </c>
      <c r="B131" s="59" t="s">
        <v>7</v>
      </c>
      <c r="G131" t="s">
        <v>451</v>
      </c>
      <c r="J131" s="61" t="s">
        <v>788</v>
      </c>
      <c r="K131" s="64" t="b">
        <v>1</v>
      </c>
    </row>
    <row r="132" spans="1:11">
      <c r="A132" t="s">
        <v>434</v>
      </c>
      <c r="B132" s="59" t="s">
        <v>7</v>
      </c>
      <c r="G132" t="s">
        <v>452</v>
      </c>
      <c r="J132" s="61" t="s">
        <v>785</v>
      </c>
      <c r="K132" s="64" t="b">
        <v>0</v>
      </c>
    </row>
    <row r="133" spans="1:11">
      <c r="A133" t="s">
        <v>222</v>
      </c>
      <c r="B133" s="59" t="s">
        <v>7</v>
      </c>
      <c r="G133" t="s">
        <v>453</v>
      </c>
      <c r="J133" s="61" t="s">
        <v>789</v>
      </c>
      <c r="K133" s="64" t="b">
        <v>0</v>
      </c>
    </row>
    <row r="134" spans="1:11">
      <c r="A134" t="s">
        <v>223</v>
      </c>
      <c r="B134" s="59" t="s">
        <v>7</v>
      </c>
      <c r="G134" t="s">
        <v>454</v>
      </c>
      <c r="J134" s="61" t="s">
        <v>785</v>
      </c>
      <c r="K134" s="64" t="b">
        <v>1</v>
      </c>
    </row>
    <row r="135" spans="1:11">
      <c r="A135" t="s">
        <v>224</v>
      </c>
      <c r="B135" s="59" t="s">
        <v>7</v>
      </c>
      <c r="G135" t="s">
        <v>455</v>
      </c>
      <c r="J135" s="61" t="s">
        <v>785</v>
      </c>
      <c r="K135" s="64" t="b">
        <v>1</v>
      </c>
    </row>
    <row r="136" spans="1:11">
      <c r="A136" t="s">
        <v>225</v>
      </c>
      <c r="B136" s="59" t="s">
        <v>7</v>
      </c>
      <c r="G136" t="s">
        <v>456</v>
      </c>
      <c r="J136" s="61" t="s">
        <v>785</v>
      </c>
      <c r="K136" s="64" t="b">
        <v>1</v>
      </c>
    </row>
    <row r="137" spans="1:11">
      <c r="A137" t="s">
        <v>226</v>
      </c>
      <c r="B137" s="59" t="s">
        <v>7</v>
      </c>
      <c r="G137" t="s">
        <v>457</v>
      </c>
      <c r="J137" s="61" t="s">
        <v>785</v>
      </c>
      <c r="K137" s="64" t="b">
        <v>1</v>
      </c>
    </row>
    <row r="138" spans="1:11">
      <c r="A138" t="s">
        <v>227</v>
      </c>
      <c r="B138" s="59" t="s">
        <v>7</v>
      </c>
      <c r="G138" t="s">
        <v>458</v>
      </c>
      <c r="J138" s="61" t="s">
        <v>785</v>
      </c>
      <c r="K138" s="64" t="b">
        <v>1</v>
      </c>
    </row>
    <row r="139" spans="1:11">
      <c r="A139" t="s">
        <v>228</v>
      </c>
      <c r="B139" s="59" t="s">
        <v>7</v>
      </c>
      <c r="G139" t="s">
        <v>459</v>
      </c>
      <c r="J139" s="61" t="s">
        <v>790</v>
      </c>
      <c r="K139" s="64" t="b">
        <v>1</v>
      </c>
    </row>
    <row r="140" spans="1:11">
      <c r="A140" t="s">
        <v>229</v>
      </c>
      <c r="B140" s="59" t="s">
        <v>7</v>
      </c>
      <c r="G140" t="s">
        <v>460</v>
      </c>
      <c r="J140" s="61" t="s">
        <v>785</v>
      </c>
      <c r="K140" s="64" t="b">
        <v>1</v>
      </c>
    </row>
    <row r="141" spans="1:11">
      <c r="A141" t="s">
        <v>230</v>
      </c>
      <c r="B141" s="59" t="s">
        <v>7</v>
      </c>
      <c r="G141" t="s">
        <v>461</v>
      </c>
      <c r="J141" s="61" t="s">
        <v>785</v>
      </c>
      <c r="K141" s="64" t="b">
        <v>1</v>
      </c>
    </row>
    <row r="142" spans="1:11">
      <c r="A142" t="s">
        <v>231</v>
      </c>
      <c r="B142" s="59" t="s">
        <v>7</v>
      </c>
      <c r="G142" t="s">
        <v>462</v>
      </c>
      <c r="J142" s="61" t="s">
        <v>785</v>
      </c>
      <c r="K142" s="64" t="b">
        <v>1</v>
      </c>
    </row>
    <row r="143" spans="1:11">
      <c r="A143" t="s">
        <v>232</v>
      </c>
      <c r="B143" s="59" t="s">
        <v>7</v>
      </c>
      <c r="G143" t="s">
        <v>463</v>
      </c>
      <c r="J143" s="61" t="s">
        <v>785</v>
      </c>
      <c r="K143" s="64" t="b">
        <v>1</v>
      </c>
    </row>
    <row r="144" spans="1:11">
      <c r="A144" t="s">
        <v>233</v>
      </c>
      <c r="B144" s="59" t="s">
        <v>7</v>
      </c>
      <c r="G144" t="s">
        <v>464</v>
      </c>
      <c r="J144" s="61" t="s">
        <v>785</v>
      </c>
      <c r="K144" s="64" t="b">
        <v>1</v>
      </c>
    </row>
    <row r="145" spans="1:11">
      <c r="A145" t="s">
        <v>234</v>
      </c>
      <c r="B145" s="59" t="s">
        <v>2</v>
      </c>
      <c r="G145" t="s">
        <v>465</v>
      </c>
      <c r="J145" s="61" t="s">
        <v>791</v>
      </c>
      <c r="K145" s="64" t="b">
        <v>1</v>
      </c>
    </row>
    <row r="146" spans="1:11">
      <c r="A146" t="s">
        <v>438</v>
      </c>
      <c r="B146" s="59" t="s">
        <v>2</v>
      </c>
      <c r="G146" t="s">
        <v>466</v>
      </c>
      <c r="J146" s="61" t="s">
        <v>792</v>
      </c>
      <c r="K146" s="64" t="b">
        <v>1</v>
      </c>
    </row>
    <row r="147" spans="1:11">
      <c r="A147" t="s">
        <v>419</v>
      </c>
      <c r="B147" s="59" t="s">
        <v>2</v>
      </c>
      <c r="G147" t="s">
        <v>467</v>
      </c>
      <c r="J147" s="61" t="s">
        <v>793</v>
      </c>
      <c r="K147" s="64" t="b">
        <v>1</v>
      </c>
    </row>
    <row r="148" spans="1:11">
      <c r="A148" t="s">
        <v>237</v>
      </c>
      <c r="B148" s="59" t="s">
        <v>2</v>
      </c>
      <c r="G148" t="s">
        <v>469</v>
      </c>
      <c r="J148" s="61" t="s">
        <v>794</v>
      </c>
      <c r="K148" s="64" t="b">
        <v>0</v>
      </c>
    </row>
    <row r="149" spans="1:11">
      <c r="A149" s="53" t="s">
        <v>238</v>
      </c>
      <c r="B149" s="59" t="s">
        <v>2</v>
      </c>
      <c r="G149" t="s">
        <v>470</v>
      </c>
      <c r="J149" s="61" t="s">
        <v>795</v>
      </c>
      <c r="K149" s="64" t="b">
        <v>0</v>
      </c>
    </row>
    <row r="150" spans="1:11">
      <c r="A150" t="s">
        <v>239</v>
      </c>
      <c r="B150" s="59" t="s">
        <v>2</v>
      </c>
      <c r="G150" t="s">
        <v>471</v>
      </c>
      <c r="J150" s="61" t="s">
        <v>785</v>
      </c>
      <c r="K150" s="64" t="b">
        <v>0</v>
      </c>
    </row>
    <row r="151" spans="1:11">
      <c r="A151" t="s">
        <v>240</v>
      </c>
      <c r="B151" s="59" t="s">
        <v>2</v>
      </c>
      <c r="G151" t="s">
        <v>472</v>
      </c>
      <c r="J151" s="61" t="s">
        <v>785</v>
      </c>
      <c r="K151" s="64" t="b">
        <v>0</v>
      </c>
    </row>
    <row r="152" spans="1:11">
      <c r="A152" t="s">
        <v>241</v>
      </c>
      <c r="B152" s="59" t="s">
        <v>2</v>
      </c>
      <c r="G152" t="s">
        <v>473</v>
      </c>
      <c r="J152" s="61" t="s">
        <v>785</v>
      </c>
      <c r="K152" s="64" t="b">
        <v>0</v>
      </c>
    </row>
    <row r="153" spans="1:11">
      <c r="A153" t="s">
        <v>242</v>
      </c>
      <c r="B153" s="59" t="s">
        <v>2</v>
      </c>
      <c r="G153" t="s">
        <v>474</v>
      </c>
      <c r="J153" s="61" t="s">
        <v>785</v>
      </c>
      <c r="K153" s="64" t="b">
        <v>0</v>
      </c>
    </row>
    <row r="154" spans="1:11">
      <c r="A154" t="s">
        <v>243</v>
      </c>
      <c r="B154" s="59" t="s">
        <v>2</v>
      </c>
      <c r="G154" t="s">
        <v>475</v>
      </c>
      <c r="J154" s="61" t="s">
        <v>785</v>
      </c>
      <c r="K154" s="64" t="b">
        <v>0</v>
      </c>
    </row>
    <row r="155" spans="1:11">
      <c r="A155" t="s">
        <v>244</v>
      </c>
      <c r="B155" s="59" t="s">
        <v>2</v>
      </c>
      <c r="G155" t="s">
        <v>476</v>
      </c>
      <c r="J155" s="61" t="s">
        <v>785</v>
      </c>
      <c r="K155" s="64" t="b">
        <v>0</v>
      </c>
    </row>
    <row r="156" spans="1:11">
      <c r="A156" t="s">
        <v>245</v>
      </c>
      <c r="B156" s="59" t="s">
        <v>2</v>
      </c>
      <c r="G156" t="s">
        <v>477</v>
      </c>
      <c r="J156" s="61" t="s">
        <v>785</v>
      </c>
      <c r="K156" s="64" t="b">
        <v>0</v>
      </c>
    </row>
    <row r="157" spans="1:11">
      <c r="A157" t="s">
        <v>246</v>
      </c>
      <c r="B157" s="59" t="s">
        <v>2</v>
      </c>
      <c r="G157" t="s">
        <v>478</v>
      </c>
      <c r="J157" s="61" t="s">
        <v>785</v>
      </c>
      <c r="K157" s="64" t="b">
        <v>0</v>
      </c>
    </row>
    <row r="158" spans="1:11">
      <c r="A158" t="s">
        <v>247</v>
      </c>
      <c r="B158" s="59" t="s">
        <v>2</v>
      </c>
      <c r="G158" t="s">
        <v>479</v>
      </c>
      <c r="J158" s="61" t="s">
        <v>785</v>
      </c>
      <c r="K158" s="64" t="b">
        <v>0</v>
      </c>
    </row>
    <row r="159" spans="1:11">
      <c r="A159" t="s">
        <v>248</v>
      </c>
      <c r="B159" s="59" t="s">
        <v>2</v>
      </c>
      <c r="G159" t="s">
        <v>480</v>
      </c>
      <c r="J159" s="61" t="s">
        <v>785</v>
      </c>
      <c r="K159" s="64" t="b">
        <v>0</v>
      </c>
    </row>
    <row r="160" spans="1:11">
      <c r="A160" t="s">
        <v>277</v>
      </c>
      <c r="B160" s="59" t="s">
        <v>2</v>
      </c>
      <c r="G160" t="s">
        <v>468</v>
      </c>
      <c r="J160" s="61" t="s">
        <v>785</v>
      </c>
      <c r="K160" s="64" t="b">
        <v>0</v>
      </c>
    </row>
    <row r="161" spans="1:11">
      <c r="A161" t="s">
        <v>278</v>
      </c>
      <c r="B161" s="59" t="s">
        <v>2</v>
      </c>
      <c r="G161" t="s">
        <v>481</v>
      </c>
      <c r="J161" s="61" t="s">
        <v>785</v>
      </c>
      <c r="K161" s="64" t="b">
        <v>0</v>
      </c>
    </row>
    <row r="162" spans="1:11">
      <c r="A162" t="s">
        <v>279</v>
      </c>
      <c r="B162" s="59" t="s">
        <v>2</v>
      </c>
      <c r="G162" t="s">
        <v>482</v>
      </c>
      <c r="J162" s="61" t="s">
        <v>785</v>
      </c>
      <c r="K162" s="64" t="b">
        <v>0</v>
      </c>
    </row>
    <row r="163" spans="1:11">
      <c r="A163" t="s">
        <v>439</v>
      </c>
      <c r="B163" s="59" t="s">
        <v>2</v>
      </c>
      <c r="G163" t="s">
        <v>483</v>
      </c>
      <c r="J163" s="61" t="s">
        <v>796</v>
      </c>
      <c r="K163" s="64" t="b">
        <v>1</v>
      </c>
    </row>
    <row r="164" spans="1:11">
      <c r="A164" t="s">
        <v>440</v>
      </c>
      <c r="B164" s="59" t="s">
        <v>2</v>
      </c>
      <c r="G164" t="s">
        <v>484</v>
      </c>
      <c r="J164" s="61" t="s">
        <v>785</v>
      </c>
      <c r="K164" s="64" t="b">
        <v>1</v>
      </c>
    </row>
    <row r="165" spans="1:11">
      <c r="A165" t="s">
        <v>441</v>
      </c>
      <c r="B165" s="59" t="s">
        <v>2</v>
      </c>
      <c r="G165" t="s">
        <v>485</v>
      </c>
      <c r="J165" s="61" t="s">
        <v>797</v>
      </c>
      <c r="K165" s="64" t="b">
        <v>1</v>
      </c>
    </row>
    <row r="166" spans="1:11">
      <c r="A166" t="s">
        <v>442</v>
      </c>
      <c r="B166" s="59" t="s">
        <v>7</v>
      </c>
      <c r="G166" t="s">
        <v>486</v>
      </c>
      <c r="J166" s="61" t="s">
        <v>785</v>
      </c>
      <c r="K166" s="64" t="b">
        <v>1</v>
      </c>
    </row>
    <row r="167" spans="1:11">
      <c r="A167" s="56" t="s">
        <v>518</v>
      </c>
      <c r="B167" s="59" t="s">
        <v>2</v>
      </c>
      <c r="G167" t="s">
        <v>536</v>
      </c>
      <c r="J167" s="61" t="s">
        <v>799</v>
      </c>
      <c r="K167" s="64" t="b">
        <v>1</v>
      </c>
    </row>
    <row r="168" spans="1:11">
      <c r="A168" s="56" t="s">
        <v>519</v>
      </c>
      <c r="B168" s="59" t="s">
        <v>7</v>
      </c>
      <c r="G168" t="s">
        <v>537</v>
      </c>
      <c r="J168" s="61" t="s">
        <v>800</v>
      </c>
      <c r="K168" s="64" t="b">
        <v>1</v>
      </c>
    </row>
    <row r="169" spans="1:11">
      <c r="A169" s="56" t="s">
        <v>520</v>
      </c>
      <c r="B169" s="59" t="s">
        <v>2</v>
      </c>
      <c r="G169" t="s">
        <v>538</v>
      </c>
      <c r="J169" s="61" t="s">
        <v>801</v>
      </c>
      <c r="K169" s="64" t="b">
        <v>0</v>
      </c>
    </row>
    <row r="170" spans="1:11">
      <c r="A170" s="56" t="s">
        <v>521</v>
      </c>
      <c r="B170" s="59" t="s">
        <v>2</v>
      </c>
      <c r="G170" t="s">
        <v>539</v>
      </c>
      <c r="J170" s="61" t="s">
        <v>802</v>
      </c>
      <c r="K170" s="64" t="b">
        <v>0</v>
      </c>
    </row>
    <row r="171" spans="1:11">
      <c r="A171" s="56" t="s">
        <v>522</v>
      </c>
      <c r="B171" s="59" t="s">
        <v>7</v>
      </c>
      <c r="G171" t="s">
        <v>540</v>
      </c>
      <c r="J171" s="61" t="s">
        <v>803</v>
      </c>
      <c r="K171" s="64" t="b">
        <v>1</v>
      </c>
    </row>
    <row r="172" spans="1:11">
      <c r="A172" s="56" t="s">
        <v>523</v>
      </c>
      <c r="B172" s="59" t="s">
        <v>7</v>
      </c>
      <c r="G172" t="s">
        <v>541</v>
      </c>
      <c r="J172" s="61" t="s">
        <v>804</v>
      </c>
      <c r="K172" s="64" t="b">
        <v>0</v>
      </c>
    </row>
    <row r="173" spans="1:11">
      <c r="A173" s="56" t="s">
        <v>524</v>
      </c>
      <c r="B173" s="59" t="s">
        <v>7</v>
      </c>
      <c r="G173" t="s">
        <v>542</v>
      </c>
      <c r="J173" s="61" t="s">
        <v>805</v>
      </c>
      <c r="K173" s="64" t="b">
        <v>0</v>
      </c>
    </row>
    <row r="174" spans="1:11">
      <c r="A174" s="56" t="s">
        <v>525</v>
      </c>
      <c r="B174" s="59" t="s">
        <v>7</v>
      </c>
      <c r="G174" t="s">
        <v>543</v>
      </c>
      <c r="J174" s="61" t="s">
        <v>806</v>
      </c>
      <c r="K174" s="64" t="b">
        <v>1</v>
      </c>
    </row>
    <row r="175" spans="1:11">
      <c r="A175" t="s">
        <v>526</v>
      </c>
      <c r="B175" s="59" t="s">
        <v>7</v>
      </c>
      <c r="G175" t="s">
        <v>527</v>
      </c>
      <c r="J175" s="61" t="s">
        <v>785</v>
      </c>
      <c r="K175" s="64" t="b">
        <v>1</v>
      </c>
    </row>
    <row r="176" spans="1:11">
      <c r="A176" t="s">
        <v>528</v>
      </c>
      <c r="B176" s="59" t="s">
        <v>7</v>
      </c>
      <c r="G176" t="s">
        <v>529</v>
      </c>
      <c r="J176" s="61" t="s">
        <v>807</v>
      </c>
      <c r="K176" s="64" t="b">
        <v>1</v>
      </c>
    </row>
    <row r="177" spans="1:11">
      <c r="A177" s="56" t="s">
        <v>568</v>
      </c>
      <c r="B177" s="59" t="s">
        <v>7</v>
      </c>
      <c r="G177" t="s">
        <v>544</v>
      </c>
      <c r="J177" s="61" t="s">
        <v>785</v>
      </c>
      <c r="K177" s="64" t="b">
        <v>0</v>
      </c>
    </row>
    <row r="178" spans="1:11">
      <c r="A178" s="56" t="s">
        <v>530</v>
      </c>
      <c r="B178" s="59" t="s">
        <v>2</v>
      </c>
      <c r="G178" t="s">
        <v>545</v>
      </c>
      <c r="J178" s="61" t="s">
        <v>808</v>
      </c>
      <c r="K178" s="64" t="b">
        <v>1</v>
      </c>
    </row>
    <row r="179" spans="1:11">
      <c r="A179" s="56" t="s">
        <v>531</v>
      </c>
      <c r="B179" s="59" t="s">
        <v>7</v>
      </c>
      <c r="G179" t="s">
        <v>546</v>
      </c>
      <c r="J179" s="61" t="s">
        <v>785</v>
      </c>
      <c r="K179" s="64" t="b">
        <v>1</v>
      </c>
    </row>
    <row r="180" spans="1:11">
      <c r="A180" s="56" t="s">
        <v>532</v>
      </c>
      <c r="B180" s="59" t="s">
        <v>7</v>
      </c>
      <c r="G180" t="s">
        <v>547</v>
      </c>
      <c r="J180" s="61" t="s">
        <v>809</v>
      </c>
      <c r="K180" s="64" t="b">
        <v>1</v>
      </c>
    </row>
    <row r="181" spans="1:11">
      <c r="A181" s="56" t="s">
        <v>533</v>
      </c>
      <c r="B181" s="59" t="s">
        <v>7</v>
      </c>
      <c r="G181" t="s">
        <v>548</v>
      </c>
      <c r="J181" s="61" t="s">
        <v>785</v>
      </c>
      <c r="K181" s="64" t="b">
        <v>1</v>
      </c>
    </row>
    <row r="182" spans="1:11">
      <c r="A182" t="s">
        <v>534</v>
      </c>
      <c r="B182" s="59" t="s">
        <v>7</v>
      </c>
      <c r="G182" t="s">
        <v>535</v>
      </c>
      <c r="J182" s="61" t="s">
        <v>785</v>
      </c>
      <c r="K182" s="64" t="b">
        <v>1</v>
      </c>
    </row>
    <row r="183" spans="1:11">
      <c r="A183" t="s">
        <v>549</v>
      </c>
      <c r="B183" s="59" t="s">
        <v>7</v>
      </c>
      <c r="G183" t="s">
        <v>550</v>
      </c>
      <c r="J183" s="61" t="s">
        <v>810</v>
      </c>
      <c r="K183" s="64" t="b">
        <v>1</v>
      </c>
    </row>
    <row r="184" spans="1:11">
      <c r="A184" t="s">
        <v>551</v>
      </c>
      <c r="B184" s="59" t="s">
        <v>7</v>
      </c>
      <c r="G184" t="s">
        <v>552</v>
      </c>
      <c r="J184" s="61" t="s">
        <v>785</v>
      </c>
      <c r="K184" s="64" t="b">
        <v>1</v>
      </c>
    </row>
    <row r="185" spans="1:11">
      <c r="A185" t="s">
        <v>553</v>
      </c>
      <c r="B185" s="59" t="s">
        <v>7</v>
      </c>
      <c r="G185" t="s">
        <v>554</v>
      </c>
      <c r="J185" s="61" t="s">
        <v>785</v>
      </c>
      <c r="K185" s="64" t="b">
        <v>1</v>
      </c>
    </row>
    <row r="186" spans="1:11">
      <c r="A186" t="s">
        <v>555</v>
      </c>
      <c r="B186" s="59" t="s">
        <v>7</v>
      </c>
      <c r="G186" t="s">
        <v>556</v>
      </c>
      <c r="J186" s="61" t="s">
        <v>785</v>
      </c>
      <c r="K186" s="64" t="b">
        <v>1</v>
      </c>
    </row>
    <row r="187" spans="1:11">
      <c r="A187" t="s">
        <v>557</v>
      </c>
      <c r="B187" s="59" t="s">
        <v>7</v>
      </c>
      <c r="G187" t="s">
        <v>558</v>
      </c>
      <c r="J187" s="61" t="s">
        <v>785</v>
      </c>
      <c r="K187" s="64" t="b">
        <v>1</v>
      </c>
    </row>
    <row r="188" spans="1:11">
      <c r="A188" t="s">
        <v>559</v>
      </c>
      <c r="B188" s="59" t="s">
        <v>7</v>
      </c>
      <c r="G188" t="s">
        <v>560</v>
      </c>
      <c r="J188" s="61" t="s">
        <v>785</v>
      </c>
      <c r="K188" s="64" t="b">
        <v>1</v>
      </c>
    </row>
    <row r="189" spans="1:11">
      <c r="A189" t="s">
        <v>561</v>
      </c>
      <c r="B189" s="59" t="s">
        <v>68</v>
      </c>
      <c r="G189" t="s">
        <v>562</v>
      </c>
      <c r="J189" s="61" t="s">
        <v>785</v>
      </c>
      <c r="K189" s="64" t="b">
        <v>1</v>
      </c>
    </row>
    <row r="190" spans="1:11">
      <c r="A190" t="s">
        <v>563</v>
      </c>
      <c r="B190" s="59" t="s">
        <v>72</v>
      </c>
      <c r="G190" t="s">
        <v>569</v>
      </c>
      <c r="J190" s="61" t="s">
        <v>811</v>
      </c>
      <c r="K190" s="64" t="b">
        <v>1</v>
      </c>
    </row>
    <row r="191" spans="1:11">
      <c r="A191" t="s">
        <v>564</v>
      </c>
      <c r="B191" s="59" t="s">
        <v>2</v>
      </c>
      <c r="G191" t="s">
        <v>570</v>
      </c>
      <c r="J191" s="61" t="s">
        <v>785</v>
      </c>
      <c r="K191" s="64" t="b">
        <v>1</v>
      </c>
    </row>
    <row r="192" spans="1:11">
      <c r="A192" t="s">
        <v>565</v>
      </c>
      <c r="B192" s="59" t="s">
        <v>2</v>
      </c>
      <c r="G192" t="s">
        <v>571</v>
      </c>
      <c r="J192" s="61" t="s">
        <v>812</v>
      </c>
      <c r="K192" s="64" t="b">
        <v>1</v>
      </c>
    </row>
    <row r="193" spans="1:11">
      <c r="A193" t="s">
        <v>566</v>
      </c>
      <c r="B193" s="59" t="s">
        <v>12</v>
      </c>
      <c r="G193" t="s">
        <v>572</v>
      </c>
      <c r="J193" s="61" t="s">
        <v>785</v>
      </c>
      <c r="K193" s="64" t="b">
        <v>1</v>
      </c>
    </row>
    <row r="194" spans="1:11">
      <c r="A194" t="s">
        <v>574</v>
      </c>
      <c r="B194" s="59" t="s">
        <v>7</v>
      </c>
      <c r="G194" t="s">
        <v>575</v>
      </c>
      <c r="J194" s="61" t="s">
        <v>813</v>
      </c>
      <c r="K194" s="64" t="b">
        <v>1</v>
      </c>
    </row>
    <row r="195" spans="1:11">
      <c r="A195" t="s">
        <v>576</v>
      </c>
      <c r="B195" s="59" t="s">
        <v>2</v>
      </c>
      <c r="G195" t="s">
        <v>577</v>
      </c>
      <c r="J195" s="61" t="s">
        <v>814</v>
      </c>
      <c r="K195" s="64" t="b">
        <v>1</v>
      </c>
    </row>
    <row r="196" spans="1:11">
      <c r="A196" t="s">
        <v>578</v>
      </c>
      <c r="B196" s="59" t="s">
        <v>2</v>
      </c>
      <c r="G196" t="s">
        <v>580</v>
      </c>
      <c r="J196" s="61" t="s">
        <v>815</v>
      </c>
      <c r="K196" s="64" t="b">
        <v>0</v>
      </c>
    </row>
    <row r="197" spans="1:11">
      <c r="A197" t="s">
        <v>579</v>
      </c>
      <c r="B197" s="59" t="s">
        <v>2</v>
      </c>
      <c r="G197" t="s">
        <v>581</v>
      </c>
      <c r="J197" s="61" t="s">
        <v>816</v>
      </c>
      <c r="K197" s="64" t="b">
        <v>0</v>
      </c>
    </row>
    <row r="198" spans="1:11">
      <c r="A198" t="s">
        <v>582</v>
      </c>
      <c r="B198" s="59" t="s">
        <v>7</v>
      </c>
      <c r="G198" t="s">
        <v>583</v>
      </c>
      <c r="J198" s="61" t="s">
        <v>817</v>
      </c>
      <c r="K198" s="64" t="b">
        <v>1</v>
      </c>
    </row>
    <row r="199" spans="1:11">
      <c r="A199" t="s">
        <v>584</v>
      </c>
      <c r="B199" s="59" t="s">
        <v>7</v>
      </c>
      <c r="G199" t="s">
        <v>585</v>
      </c>
      <c r="J199" s="61" t="s">
        <v>818</v>
      </c>
      <c r="K199" s="64" t="b">
        <v>1</v>
      </c>
    </row>
    <row r="200" spans="1:11">
      <c r="A200" t="s">
        <v>567</v>
      </c>
      <c r="B200" s="59" t="s">
        <v>7</v>
      </c>
      <c r="G200" t="s">
        <v>573</v>
      </c>
      <c r="J200" s="61" t="s">
        <v>819</v>
      </c>
      <c r="K200" s="64" t="b">
        <v>1</v>
      </c>
    </row>
    <row r="201" spans="1:11">
      <c r="A201" t="s">
        <v>661</v>
      </c>
      <c r="B201" s="59" t="s">
        <v>7</v>
      </c>
      <c r="G201" t="s">
        <v>666</v>
      </c>
      <c r="J201" s="61" t="s">
        <v>785</v>
      </c>
      <c r="K201" s="115" t="b">
        <v>1</v>
      </c>
    </row>
    <row r="202" spans="1:11">
      <c r="A202" t="s">
        <v>662</v>
      </c>
      <c r="B202" s="59" t="s">
        <v>7</v>
      </c>
      <c r="G202" t="s">
        <v>667</v>
      </c>
      <c r="J202" s="61" t="s">
        <v>785</v>
      </c>
      <c r="K202" s="115" t="b">
        <v>1</v>
      </c>
    </row>
    <row r="203" spans="1:11">
      <c r="A203" t="s">
        <v>663</v>
      </c>
      <c r="B203" s="59" t="s">
        <v>7</v>
      </c>
      <c r="G203" t="s">
        <v>668</v>
      </c>
      <c r="J203" s="61" t="s">
        <v>820</v>
      </c>
      <c r="K203" s="115" t="b">
        <v>1</v>
      </c>
    </row>
    <row r="204" spans="1:11">
      <c r="A204" t="s">
        <v>665</v>
      </c>
      <c r="B204" s="59" t="s">
        <v>7</v>
      </c>
      <c r="G204" t="s">
        <v>669</v>
      </c>
      <c r="J204" s="61" t="s">
        <v>821</v>
      </c>
      <c r="K204" s="115" t="b">
        <v>1</v>
      </c>
    </row>
    <row r="205" spans="1:11">
      <c r="A205" t="s">
        <v>664</v>
      </c>
      <c r="B205" s="59" t="s">
        <v>7</v>
      </c>
      <c r="G205" t="s">
        <v>670</v>
      </c>
      <c r="J205" s="61" t="s">
        <v>785</v>
      </c>
      <c r="K205" s="115" t="b">
        <v>1</v>
      </c>
    </row>
    <row r="206" spans="1:11">
      <c r="A206" t="s">
        <v>671</v>
      </c>
      <c r="B206" s="59" t="s">
        <v>7</v>
      </c>
      <c r="G206" t="s">
        <v>672</v>
      </c>
      <c r="J206" s="61" t="s">
        <v>785</v>
      </c>
      <c r="K206" s="64" t="b">
        <v>0</v>
      </c>
    </row>
    <row r="207" spans="1:11">
      <c r="A207" s="62" t="s">
        <v>675</v>
      </c>
      <c r="B207" s="59" t="s">
        <v>7</v>
      </c>
      <c r="G207" t="s">
        <v>676</v>
      </c>
      <c r="J207" s="61" t="s">
        <v>785</v>
      </c>
      <c r="K207" s="64" t="b">
        <v>1</v>
      </c>
    </row>
    <row r="208" spans="1:11">
      <c r="A208" t="s">
        <v>677</v>
      </c>
      <c r="B208" s="59" t="s">
        <v>2</v>
      </c>
      <c r="G208" t="s">
        <v>678</v>
      </c>
      <c r="J208" s="61" t="s">
        <v>822</v>
      </c>
      <c r="K208" s="64" t="b">
        <v>0</v>
      </c>
    </row>
    <row r="209" spans="1:11">
      <c r="A209" t="s">
        <v>679</v>
      </c>
      <c r="B209" s="59" t="s">
        <v>7</v>
      </c>
      <c r="G209" t="s">
        <v>680</v>
      </c>
      <c r="J209" s="61" t="s">
        <v>823</v>
      </c>
      <c r="K209" s="64" t="b">
        <v>1</v>
      </c>
    </row>
    <row r="210" spans="1:11">
      <c r="A210" t="s">
        <v>686</v>
      </c>
      <c r="B210" s="59" t="s">
        <v>2</v>
      </c>
      <c r="G210" t="s">
        <v>685</v>
      </c>
      <c r="J210" s="61" t="s">
        <v>824</v>
      </c>
      <c r="K210" s="64" t="b">
        <v>1</v>
      </c>
    </row>
    <row r="211" spans="1:11">
      <c r="A211" t="s">
        <v>687</v>
      </c>
      <c r="B211" s="59" t="s">
        <v>7</v>
      </c>
      <c r="G211" t="s">
        <v>688</v>
      </c>
      <c r="J211" s="61" t="s">
        <v>825</v>
      </c>
      <c r="K211" s="64" t="b">
        <v>1</v>
      </c>
    </row>
    <row r="212" spans="1:11">
      <c r="A212" t="s">
        <v>857</v>
      </c>
      <c r="B212" s="59" t="s">
        <v>2</v>
      </c>
      <c r="G212" t="s">
        <v>864</v>
      </c>
      <c r="J212" t="s">
        <v>871</v>
      </c>
      <c r="K212" s="64" t="b">
        <v>1</v>
      </c>
    </row>
    <row r="213" spans="1:11">
      <c r="A213" t="s">
        <v>858</v>
      </c>
      <c r="B213" s="59" t="s">
        <v>7</v>
      </c>
      <c r="G213" t="s">
        <v>865</v>
      </c>
      <c r="J213" t="s">
        <v>872</v>
      </c>
      <c r="K213" s="64" t="b">
        <v>1</v>
      </c>
    </row>
    <row r="214" spans="1:11">
      <c r="A214" t="s">
        <v>859</v>
      </c>
      <c r="B214" s="59" t="s">
        <v>7</v>
      </c>
      <c r="G214" t="s">
        <v>866</v>
      </c>
      <c r="J214" t="s">
        <v>873</v>
      </c>
      <c r="K214" s="64" t="b">
        <v>1</v>
      </c>
    </row>
    <row r="215" spans="1:11">
      <c r="A215" t="s">
        <v>860</v>
      </c>
      <c r="B215" s="59" t="s">
        <v>7</v>
      </c>
      <c r="G215" t="s">
        <v>867</v>
      </c>
      <c r="J215" t="s">
        <v>874</v>
      </c>
      <c r="K215" s="64" t="b">
        <v>1</v>
      </c>
    </row>
    <row r="216" spans="1:11">
      <c r="A216" t="s">
        <v>861</v>
      </c>
      <c r="B216" s="59" t="s">
        <v>7</v>
      </c>
      <c r="G216" t="s">
        <v>868</v>
      </c>
      <c r="J216" t="s">
        <v>875</v>
      </c>
      <c r="K216" s="64" t="b">
        <v>1</v>
      </c>
    </row>
    <row r="217" spans="1:11">
      <c r="A217" t="s">
        <v>862</v>
      </c>
      <c r="B217" s="59" t="s">
        <v>7</v>
      </c>
      <c r="G217" t="s">
        <v>869</v>
      </c>
      <c r="J217" t="s">
        <v>876</v>
      </c>
      <c r="K217" s="64" t="b">
        <v>1</v>
      </c>
    </row>
    <row r="218" spans="1:11">
      <c r="A218" t="s">
        <v>863</v>
      </c>
      <c r="B218" s="59" t="s">
        <v>7</v>
      </c>
      <c r="G218" t="s">
        <v>870</v>
      </c>
      <c r="J218" t="s">
        <v>785</v>
      </c>
      <c r="K218" s="64" t="b">
        <v>1</v>
      </c>
    </row>
    <row r="219" spans="1:11">
      <c r="A219" t="s">
        <v>877</v>
      </c>
      <c r="B219" s="59" t="s">
        <v>7</v>
      </c>
      <c r="G219" t="s">
        <v>878</v>
      </c>
      <c r="J219" t="s">
        <v>879</v>
      </c>
      <c r="K219" s="60" t="b">
        <v>1</v>
      </c>
    </row>
    <row r="220" spans="1:11">
      <c r="A220" t="s">
        <v>883</v>
      </c>
      <c r="B220" s="59" t="s">
        <v>7</v>
      </c>
      <c r="G220" t="s">
        <v>884</v>
      </c>
      <c r="J220" t="s">
        <v>785</v>
      </c>
      <c r="K220" s="60" t="b">
        <v>1</v>
      </c>
    </row>
  </sheetData>
  <phoneticPr fontId="20" type="noConversion"/>
  <hyperlinks>
    <hyperlink ref="G37" r:id="rId1" display="https://exceljet.net/excel-functions/excel-substitute-function" xr:uid="{AC2D378C-0FB8-CB4E-961D-0D1836E625CD}"/>
  </hyperlinks>
  <pageMargins left="0.7" right="0.7" top="0.75" bottom="0.75" header="0.3" footer="0.3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929AF-5060-A341-B9BD-3F1B34D94549}">
  <dimension ref="A1:B119"/>
  <sheetViews>
    <sheetView workbookViewId="0">
      <selection activeCell="A10" sqref="A10"/>
    </sheetView>
  </sheetViews>
  <sheetFormatPr baseColWidth="10" defaultColWidth="11" defaultRowHeight="16"/>
  <cols>
    <col min="1" max="1" width="44.33203125" bestFit="1" customWidth="1"/>
  </cols>
  <sheetData>
    <row r="1" spans="1:2">
      <c r="A1" s="56" t="s">
        <v>842</v>
      </c>
      <c r="B1" t="s">
        <v>495</v>
      </c>
    </row>
    <row r="2" spans="1:2">
      <c r="A2" s="62" t="s">
        <v>418</v>
      </c>
      <c r="B2" t="s">
        <v>732</v>
      </c>
    </row>
    <row r="3" spans="1:2">
      <c r="A3" s="62" t="s">
        <v>127</v>
      </c>
      <c r="B3" t="s">
        <v>742</v>
      </c>
    </row>
    <row r="4" spans="1:2">
      <c r="A4" s="62" t="s">
        <v>402</v>
      </c>
      <c r="B4" t="s">
        <v>782</v>
      </c>
    </row>
    <row r="5" spans="1:2">
      <c r="A5" s="62" t="s">
        <v>827</v>
      </c>
      <c r="B5" t="s">
        <v>798</v>
      </c>
    </row>
    <row r="6" spans="1:2">
      <c r="A6" s="62" t="s">
        <v>843</v>
      </c>
      <c r="B6" t="s">
        <v>841</v>
      </c>
    </row>
    <row r="7" spans="1:2">
      <c r="A7" s="62" t="s">
        <v>131</v>
      </c>
      <c r="B7" t="s">
        <v>747</v>
      </c>
    </row>
    <row r="8" spans="1:2">
      <c r="A8" s="62" t="s">
        <v>404</v>
      </c>
      <c r="B8" t="s">
        <v>781</v>
      </c>
    </row>
    <row r="9" spans="1:2">
      <c r="A9" s="62" t="s">
        <v>403</v>
      </c>
      <c r="B9" t="s">
        <v>780</v>
      </c>
    </row>
    <row r="10" spans="1:2">
      <c r="A10" s="62" t="s">
        <v>130</v>
      </c>
      <c r="B10" t="s">
        <v>746</v>
      </c>
    </row>
    <row r="11" spans="1:2">
      <c r="A11" s="62" t="s">
        <v>121</v>
      </c>
      <c r="B11" t="s">
        <v>731</v>
      </c>
    </row>
    <row r="12" spans="1:2">
      <c r="A12" s="62" t="s">
        <v>286</v>
      </c>
      <c r="B12" t="s">
        <v>749</v>
      </c>
    </row>
    <row r="13" spans="1:2">
      <c r="A13" s="62" t="s">
        <v>145</v>
      </c>
      <c r="B13" t="s">
        <v>840</v>
      </c>
    </row>
    <row r="14" spans="1:2">
      <c r="A14" s="62" t="s">
        <v>120</v>
      </c>
      <c r="B14" t="s">
        <v>729</v>
      </c>
    </row>
    <row r="15" spans="1:2">
      <c r="A15" s="62" t="s">
        <v>126</v>
      </c>
      <c r="B15" t="s">
        <v>741</v>
      </c>
    </row>
    <row r="16" spans="1:2">
      <c r="A16" s="62" t="s">
        <v>836</v>
      </c>
      <c r="B16" t="s">
        <v>750</v>
      </c>
    </row>
    <row r="17" spans="1:2">
      <c r="A17" s="62" t="s">
        <v>831</v>
      </c>
      <c r="B17" t="s">
        <v>762</v>
      </c>
    </row>
    <row r="18" spans="1:2">
      <c r="A18" s="62" t="s">
        <v>691</v>
      </c>
      <c r="B18" t="s">
        <v>750</v>
      </c>
    </row>
    <row r="19" spans="1:2">
      <c r="A19" s="62" t="s">
        <v>407</v>
      </c>
      <c r="B19" t="s">
        <v>702</v>
      </c>
    </row>
    <row r="20" spans="1:2">
      <c r="A20" s="62" t="s">
        <v>405</v>
      </c>
      <c r="B20" t="s">
        <v>697</v>
      </c>
    </row>
    <row r="21" spans="1:2">
      <c r="A21" s="62" t="s">
        <v>406</v>
      </c>
      <c r="B21" t="s">
        <v>701</v>
      </c>
    </row>
    <row r="22" spans="1:2">
      <c r="A22" s="62" t="s">
        <v>408</v>
      </c>
      <c r="B22" t="s">
        <v>703</v>
      </c>
    </row>
    <row r="23" spans="1:2">
      <c r="A23" s="62" t="s">
        <v>409</v>
      </c>
      <c r="B23" s="53" t="s">
        <v>855</v>
      </c>
    </row>
    <row r="24" spans="1:2">
      <c r="A24" s="62" t="s">
        <v>844</v>
      </c>
      <c r="B24" t="s">
        <v>841</v>
      </c>
    </row>
    <row r="25" spans="1:2">
      <c r="A25" s="62" t="s">
        <v>125</v>
      </c>
      <c r="B25" t="s">
        <v>704</v>
      </c>
    </row>
    <row r="26" spans="1:2">
      <c r="A26" s="62" t="s">
        <v>144</v>
      </c>
      <c r="B26" t="s">
        <v>499</v>
      </c>
    </row>
    <row r="27" spans="1:2">
      <c r="A27" s="62" t="s">
        <v>143</v>
      </c>
      <c r="B27" t="s">
        <v>490</v>
      </c>
    </row>
    <row r="28" spans="1:2">
      <c r="A28" s="62" t="s">
        <v>114</v>
      </c>
      <c r="B28" t="s">
        <v>720</v>
      </c>
    </row>
    <row r="29" spans="1:2">
      <c r="A29" s="62" t="s">
        <v>142</v>
      </c>
      <c r="B29" t="s">
        <v>494</v>
      </c>
    </row>
    <row r="30" spans="1:2">
      <c r="A30" s="62" t="s">
        <v>115</v>
      </c>
      <c r="B30" t="s">
        <v>721</v>
      </c>
    </row>
    <row r="31" spans="1:2">
      <c r="A31" s="62" t="s">
        <v>133</v>
      </c>
      <c r="B31" t="s">
        <v>497</v>
      </c>
    </row>
    <row r="32" spans="1:2">
      <c r="A32" s="62" t="s">
        <v>267</v>
      </c>
      <c r="B32" t="s">
        <v>498</v>
      </c>
    </row>
    <row r="33" spans="1:2">
      <c r="A33" s="62" t="s">
        <v>274</v>
      </c>
      <c r="B33" t="s">
        <v>722</v>
      </c>
    </row>
    <row r="34" spans="1:2">
      <c r="A34" s="62" t="s">
        <v>280</v>
      </c>
      <c r="B34" t="s">
        <v>500</v>
      </c>
    </row>
    <row r="35" spans="1:2">
      <c r="A35" s="62" t="s">
        <v>285</v>
      </c>
      <c r="B35" t="s">
        <v>488</v>
      </c>
    </row>
    <row r="36" spans="1:2">
      <c r="A36" s="62" t="s">
        <v>353</v>
      </c>
      <c r="B36" t="s">
        <v>496</v>
      </c>
    </row>
    <row r="37" spans="1:2">
      <c r="A37" s="62" t="s">
        <v>694</v>
      </c>
      <c r="B37" t="s">
        <v>696</v>
      </c>
    </row>
    <row r="38" spans="1:2">
      <c r="A38" s="62" t="s">
        <v>415</v>
      </c>
      <c r="B38" t="s">
        <v>698</v>
      </c>
    </row>
    <row r="39" spans="1:2">
      <c r="A39" s="62" t="s">
        <v>416</v>
      </c>
      <c r="B39" t="s">
        <v>700</v>
      </c>
    </row>
    <row r="40" spans="1:2">
      <c r="A40" s="62" t="s">
        <v>845</v>
      </c>
      <c r="B40" t="s">
        <v>841</v>
      </c>
    </row>
    <row r="41" spans="1:2">
      <c r="A41" s="62" t="s">
        <v>837</v>
      </c>
      <c r="B41" t="s">
        <v>749</v>
      </c>
    </row>
    <row r="42" spans="1:2">
      <c r="A42" s="62" t="s">
        <v>835</v>
      </c>
      <c r="B42" t="s">
        <v>750</v>
      </c>
    </row>
    <row r="43" spans="1:2">
      <c r="A43" s="62" t="s">
        <v>846</v>
      </c>
      <c r="B43" t="s">
        <v>841</v>
      </c>
    </row>
    <row r="44" spans="1:2">
      <c r="A44" s="62" t="s">
        <v>832</v>
      </c>
      <c r="B44" t="s">
        <v>762</v>
      </c>
    </row>
    <row r="45" spans="1:2">
      <c r="A45" s="62" t="s">
        <v>847</v>
      </c>
      <c r="B45" t="s">
        <v>841</v>
      </c>
    </row>
    <row r="46" spans="1:2">
      <c r="A46" s="62" t="s">
        <v>306</v>
      </c>
      <c r="B46" t="s">
        <v>777</v>
      </c>
    </row>
    <row r="47" spans="1:2">
      <c r="A47" s="62" t="s">
        <v>303</v>
      </c>
      <c r="B47" t="s">
        <v>774</v>
      </c>
    </row>
    <row r="48" spans="1:2">
      <c r="A48" s="62" t="s">
        <v>848</v>
      </c>
      <c r="B48" t="s">
        <v>841</v>
      </c>
    </row>
    <row r="49" spans="1:2">
      <c r="A49" s="62" t="s">
        <v>829</v>
      </c>
      <c r="B49" t="s">
        <v>778</v>
      </c>
    </row>
    <row r="50" spans="1:2">
      <c r="A50" s="62" t="s">
        <v>828</v>
      </c>
      <c r="B50" t="s">
        <v>779</v>
      </c>
    </row>
    <row r="51" spans="1:2">
      <c r="A51" s="62" t="s">
        <v>355</v>
      </c>
      <c r="B51" t="s">
        <v>778</v>
      </c>
    </row>
    <row r="52" spans="1:2">
      <c r="A52" s="62" t="s">
        <v>830</v>
      </c>
      <c r="B52" t="s">
        <v>776</v>
      </c>
    </row>
    <row r="53" spans="1:2">
      <c r="A53" s="62" t="s">
        <v>516</v>
      </c>
      <c r="B53" t="s">
        <v>776</v>
      </c>
    </row>
    <row r="54" spans="1:2">
      <c r="A54" s="62" t="s">
        <v>692</v>
      </c>
      <c r="B54" t="s">
        <v>779</v>
      </c>
    </row>
    <row r="55" spans="1:2">
      <c r="A55" s="62" t="s">
        <v>123</v>
      </c>
      <c r="B55" t="s">
        <v>734</v>
      </c>
    </row>
    <row r="56" spans="1:2">
      <c r="A56" s="62" t="s">
        <v>116</v>
      </c>
      <c r="B56" t="s">
        <v>724</v>
      </c>
    </row>
    <row r="57" spans="1:2">
      <c r="A57" s="62" t="s">
        <v>8</v>
      </c>
      <c r="B57" t="s">
        <v>706</v>
      </c>
    </row>
    <row r="58" spans="1:2">
      <c r="A58" s="62" t="s">
        <v>1</v>
      </c>
      <c r="B58" t="s">
        <v>715</v>
      </c>
    </row>
    <row r="59" spans="1:2">
      <c r="A59" s="62" t="s">
        <v>112</v>
      </c>
      <c r="B59" t="s">
        <v>714</v>
      </c>
    </row>
    <row r="60" spans="1:2">
      <c r="A60" s="62" t="s">
        <v>3</v>
      </c>
      <c r="B60" t="s">
        <v>719</v>
      </c>
    </row>
    <row r="61" spans="1:2">
      <c r="A61" s="62" t="s">
        <v>89</v>
      </c>
      <c r="B61" t="s">
        <v>723</v>
      </c>
    </row>
    <row r="62" spans="1:2">
      <c r="A62" s="62" t="s">
        <v>4</v>
      </c>
      <c r="B62" t="s">
        <v>726</v>
      </c>
    </row>
    <row r="63" spans="1:2">
      <c r="A63" s="62" t="s">
        <v>117</v>
      </c>
      <c r="B63" t="s">
        <v>725</v>
      </c>
    </row>
    <row r="64" spans="1:2">
      <c r="A64" s="62" t="s">
        <v>9</v>
      </c>
      <c r="B64" t="s">
        <v>730</v>
      </c>
    </row>
    <row r="65" spans="1:2">
      <c r="A65" s="62" t="s">
        <v>122</v>
      </c>
      <c r="B65" t="s">
        <v>733</v>
      </c>
    </row>
    <row r="66" spans="1:2">
      <c r="A66" s="62" t="s">
        <v>124</v>
      </c>
      <c r="B66" t="s">
        <v>735</v>
      </c>
    </row>
    <row r="67" spans="1:2">
      <c r="A67" s="62" t="s">
        <v>11</v>
      </c>
      <c r="B67" t="s">
        <v>736</v>
      </c>
    </row>
    <row r="68" spans="1:2">
      <c r="A68" s="62" t="s">
        <v>90</v>
      </c>
      <c r="B68" t="s">
        <v>738</v>
      </c>
    </row>
    <row r="69" spans="1:2">
      <c r="A69" s="62" t="s">
        <v>13</v>
      </c>
      <c r="B69" t="s">
        <v>739</v>
      </c>
    </row>
    <row r="70" spans="1:2">
      <c r="A70" s="62" t="s">
        <v>838</v>
      </c>
      <c r="B70" t="s">
        <v>740</v>
      </c>
    </row>
    <row r="71" spans="1:2">
      <c r="A71" s="62" t="s">
        <v>128</v>
      </c>
      <c r="B71" t="s">
        <v>743</v>
      </c>
    </row>
    <row r="72" spans="1:2">
      <c r="A72" s="62" t="s">
        <v>5</v>
      </c>
      <c r="B72" t="s">
        <v>717</v>
      </c>
    </row>
    <row r="73" spans="1:2">
      <c r="A73" s="62" t="s">
        <v>10</v>
      </c>
      <c r="B73" t="s">
        <v>745</v>
      </c>
    </row>
    <row r="74" spans="1:2">
      <c r="A74" s="62" t="s">
        <v>91</v>
      </c>
      <c r="B74" t="s">
        <v>748</v>
      </c>
    </row>
    <row r="75" spans="1:2">
      <c r="A75" s="62" t="s">
        <v>849</v>
      </c>
      <c r="B75" t="s">
        <v>841</v>
      </c>
    </row>
    <row r="76" spans="1:2">
      <c r="A76" s="62" t="s">
        <v>850</v>
      </c>
      <c r="B76" t="s">
        <v>841</v>
      </c>
    </row>
    <row r="77" spans="1:2">
      <c r="A77" s="62" t="s">
        <v>6</v>
      </c>
      <c r="B77" t="s">
        <v>712</v>
      </c>
    </row>
    <row r="78" spans="1:2">
      <c r="A78" s="62" t="s">
        <v>119</v>
      </c>
      <c r="B78" t="s">
        <v>728</v>
      </c>
    </row>
    <row r="79" spans="1:2">
      <c r="A79" s="62" t="s">
        <v>113</v>
      </c>
      <c r="B79" t="s">
        <v>718</v>
      </c>
    </row>
    <row r="80" spans="1:2">
      <c r="A80" s="62" t="s">
        <v>118</v>
      </c>
      <c r="B80" t="s">
        <v>727</v>
      </c>
    </row>
    <row r="81" spans="1:2">
      <c r="A81" s="62" t="s">
        <v>129</v>
      </c>
      <c r="B81" t="s">
        <v>744</v>
      </c>
    </row>
    <row r="82" spans="1:2">
      <c r="A82" s="62" t="s">
        <v>84</v>
      </c>
      <c r="B82" t="s">
        <v>713</v>
      </c>
    </row>
    <row r="83" spans="1:2">
      <c r="A83" s="62" t="s">
        <v>96</v>
      </c>
      <c r="B83" t="s">
        <v>753</v>
      </c>
    </row>
    <row r="84" spans="1:2">
      <c r="A84" s="62" t="s">
        <v>97</v>
      </c>
      <c r="B84" t="s">
        <v>754</v>
      </c>
    </row>
    <row r="85" spans="1:2">
      <c r="A85" s="62" t="s">
        <v>95</v>
      </c>
      <c r="B85" t="s">
        <v>752</v>
      </c>
    </row>
    <row r="86" spans="1:2">
      <c r="A86" s="62" t="s">
        <v>98</v>
      </c>
      <c r="B86" t="s">
        <v>755</v>
      </c>
    </row>
    <row r="87" spans="1:2">
      <c r="A87" s="62" t="s">
        <v>108</v>
      </c>
      <c r="B87" t="s">
        <v>716</v>
      </c>
    </row>
    <row r="88" spans="1:2">
      <c r="A88" s="62" t="s">
        <v>137</v>
      </c>
      <c r="B88" t="s">
        <v>757</v>
      </c>
    </row>
    <row r="89" spans="1:2">
      <c r="A89" s="62" t="s">
        <v>109</v>
      </c>
      <c r="B89" t="s">
        <v>756</v>
      </c>
    </row>
    <row r="90" spans="1:2">
      <c r="A90" s="62" t="s">
        <v>834</v>
      </c>
      <c r="B90" t="s">
        <v>759</v>
      </c>
    </row>
    <row r="91" spans="1:2">
      <c r="A91" s="62" t="s">
        <v>833</v>
      </c>
      <c r="B91" t="s">
        <v>761</v>
      </c>
    </row>
    <row r="92" spans="1:2">
      <c r="A92" s="62" t="s">
        <v>111</v>
      </c>
      <c r="B92" t="s">
        <v>758</v>
      </c>
    </row>
    <row r="93" spans="1:2">
      <c r="A93" s="62" t="s">
        <v>132</v>
      </c>
      <c r="B93" t="s">
        <v>760</v>
      </c>
    </row>
    <row r="94" spans="1:2">
      <c r="A94" s="62" t="s">
        <v>136</v>
      </c>
      <c r="B94" t="s">
        <v>761</v>
      </c>
    </row>
    <row r="95" spans="1:2">
      <c r="A95" s="62" t="s">
        <v>839</v>
      </c>
      <c r="B95" t="s">
        <v>737</v>
      </c>
    </row>
    <row r="96" spans="1:2">
      <c r="A96" s="62" t="s">
        <v>147</v>
      </c>
      <c r="B96" t="s">
        <v>740</v>
      </c>
    </row>
    <row r="97" spans="1:2">
      <c r="A97" s="62" t="s">
        <v>148</v>
      </c>
      <c r="B97" t="s">
        <v>763</v>
      </c>
    </row>
    <row r="98" spans="1:2">
      <c r="A98" s="62" t="s">
        <v>149</v>
      </c>
      <c r="B98" t="s">
        <v>751</v>
      </c>
    </row>
    <row r="99" spans="1:2">
      <c r="A99" s="62" t="s">
        <v>150</v>
      </c>
      <c r="B99" t="s">
        <v>764</v>
      </c>
    </row>
    <row r="100" spans="1:2">
      <c r="A100" s="62" t="s">
        <v>151</v>
      </c>
      <c r="B100" t="s">
        <v>759</v>
      </c>
    </row>
    <row r="101" spans="1:2">
      <c r="A101" s="62" t="s">
        <v>249</v>
      </c>
      <c r="B101" t="s">
        <v>766</v>
      </c>
    </row>
    <row r="102" spans="1:2">
      <c r="A102" s="62" t="s">
        <v>270</v>
      </c>
      <c r="B102" t="s">
        <v>770</v>
      </c>
    </row>
    <row r="103" spans="1:2">
      <c r="A103" s="62" t="s">
        <v>437</v>
      </c>
      <c r="B103" t="s">
        <v>710</v>
      </c>
    </row>
    <row r="104" spans="1:2">
      <c r="A104" s="62" t="s">
        <v>658</v>
      </c>
      <c r="B104" t="s">
        <v>772</v>
      </c>
    </row>
    <row r="105" spans="1:2">
      <c r="A105" s="62" t="s">
        <v>657</v>
      </c>
      <c r="B105" t="s">
        <v>707</v>
      </c>
    </row>
    <row r="106" spans="1:2">
      <c r="A106" s="62" t="s">
        <v>659</v>
      </c>
      <c r="B106" t="s">
        <v>773</v>
      </c>
    </row>
    <row r="107" spans="1:2">
      <c r="A107" s="62" t="s">
        <v>652</v>
      </c>
      <c r="B107" t="s">
        <v>771</v>
      </c>
    </row>
    <row r="108" spans="1:2">
      <c r="A108" s="62" t="s">
        <v>660</v>
      </c>
      <c r="B108" t="s">
        <v>709</v>
      </c>
    </row>
    <row r="109" spans="1:2">
      <c r="A109" s="62" t="s">
        <v>851</v>
      </c>
      <c r="B109" t="s">
        <v>841</v>
      </c>
    </row>
    <row r="110" spans="1:2">
      <c r="A110" s="62" t="s">
        <v>852</v>
      </c>
      <c r="B110" t="s">
        <v>841</v>
      </c>
    </row>
    <row r="111" spans="1:2">
      <c r="A111" s="62" t="s">
        <v>158</v>
      </c>
      <c r="B111" t="s">
        <v>767</v>
      </c>
    </row>
    <row r="112" spans="1:2">
      <c r="A112" s="62" t="s">
        <v>159</v>
      </c>
      <c r="B112" t="s">
        <v>769</v>
      </c>
    </row>
    <row r="113" spans="1:2">
      <c r="A113" s="62" t="s">
        <v>157</v>
      </c>
      <c r="B113" t="s">
        <v>765</v>
      </c>
    </row>
    <row r="114" spans="1:2">
      <c r="A114" s="62" t="s">
        <v>160</v>
      </c>
      <c r="B114" t="s">
        <v>768</v>
      </c>
    </row>
    <row r="115" spans="1:2">
      <c r="A115" s="62" t="s">
        <v>304</v>
      </c>
      <c r="B115" t="s">
        <v>775</v>
      </c>
    </row>
    <row r="116" spans="1:2">
      <c r="A116" s="62" t="s">
        <v>853</v>
      </c>
      <c r="B116" t="s">
        <v>841</v>
      </c>
    </row>
    <row r="117" spans="1:2">
      <c r="A117" s="62" t="s">
        <v>655</v>
      </c>
      <c r="B117" t="s">
        <v>708</v>
      </c>
    </row>
    <row r="118" spans="1:2">
      <c r="A118" s="62" t="s">
        <v>826</v>
      </c>
      <c r="B118" t="s">
        <v>762</v>
      </c>
    </row>
    <row r="119" spans="1:2">
      <c r="A119" s="62" t="s">
        <v>854</v>
      </c>
      <c r="B119" t="s">
        <v>841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B1595-F263-5245-BCE9-9FFF76ADB7B6}">
  <dimension ref="A1:E16"/>
  <sheetViews>
    <sheetView workbookViewId="0">
      <selection activeCell="C6" sqref="C6"/>
    </sheetView>
  </sheetViews>
  <sheetFormatPr baseColWidth="10" defaultColWidth="11" defaultRowHeight="16"/>
  <sheetData>
    <row r="1" spans="1:5">
      <c r="A1" t="s">
        <v>0</v>
      </c>
      <c r="B1" t="s">
        <v>265</v>
      </c>
      <c r="C1" t="s">
        <v>260</v>
      </c>
    </row>
    <row r="2" spans="1:5">
      <c r="A2" s="107" t="s">
        <v>17</v>
      </c>
      <c r="B2" s="108">
        <v>45596</v>
      </c>
      <c r="C2" s="109" t="s">
        <v>256</v>
      </c>
    </row>
    <row r="3" spans="1:5">
      <c r="A3" s="107" t="s">
        <v>15</v>
      </c>
      <c r="B3" s="108">
        <v>45596</v>
      </c>
      <c r="C3" s="109" t="s">
        <v>259</v>
      </c>
    </row>
    <row r="4" spans="1:5">
      <c r="A4" s="107" t="s">
        <v>20</v>
      </c>
      <c r="B4" s="108">
        <v>45379</v>
      </c>
      <c r="C4" s="109" t="s">
        <v>85</v>
      </c>
    </row>
    <row r="5" spans="1:5">
      <c r="A5" s="107" t="s">
        <v>18</v>
      </c>
      <c r="B5" s="108">
        <v>45596</v>
      </c>
      <c r="C5" s="109" t="s">
        <v>107</v>
      </c>
    </row>
    <row r="6" spans="1:5">
      <c r="A6" s="104" t="s">
        <v>138</v>
      </c>
      <c r="B6" s="105">
        <v>45747</v>
      </c>
      <c r="C6" s="106" t="s">
        <v>681</v>
      </c>
    </row>
    <row r="7" spans="1:5">
      <c r="A7" s="107" t="s">
        <v>94</v>
      </c>
      <c r="B7" s="108">
        <v>45596</v>
      </c>
      <c r="C7" s="110" t="s">
        <v>141</v>
      </c>
    </row>
    <row r="8" spans="1:5">
      <c r="A8" s="107" t="s">
        <v>16</v>
      </c>
      <c r="B8" s="108">
        <v>45565</v>
      </c>
      <c r="C8" s="110" t="s">
        <v>99</v>
      </c>
    </row>
    <row r="9" spans="1:5">
      <c r="A9" s="111" t="s">
        <v>311</v>
      </c>
      <c r="B9" s="108">
        <v>45379</v>
      </c>
      <c r="C9" s="110" t="s">
        <v>305</v>
      </c>
    </row>
    <row r="10" spans="1:5">
      <c r="A10" s="111" t="s">
        <v>310</v>
      </c>
      <c r="B10" s="108">
        <v>45443</v>
      </c>
      <c r="C10" s="110" t="s">
        <v>329</v>
      </c>
    </row>
    <row r="11" spans="1:5">
      <c r="A11" s="111" t="s">
        <v>312</v>
      </c>
      <c r="B11" s="108">
        <v>45443</v>
      </c>
      <c r="C11" s="111" t="s">
        <v>329</v>
      </c>
    </row>
    <row r="12" spans="1:5">
      <c r="A12" s="111" t="s">
        <v>313</v>
      </c>
      <c r="B12" s="108">
        <v>45596</v>
      </c>
      <c r="C12" s="110" t="s">
        <v>350</v>
      </c>
    </row>
    <row r="13" spans="1:5">
      <c r="A13" s="111" t="s">
        <v>435</v>
      </c>
      <c r="B13" s="108">
        <v>45596</v>
      </c>
      <c r="C13" s="108" t="s">
        <v>436</v>
      </c>
    </row>
    <row r="14" spans="1:5">
      <c r="A14" s="111" t="s">
        <v>314</v>
      </c>
      <c r="B14" s="108">
        <v>45596</v>
      </c>
      <c r="C14" s="111" t="s">
        <v>347</v>
      </c>
    </row>
    <row r="16" spans="1:5">
      <c r="C16" t="s">
        <v>288</v>
      </c>
      <c r="E16" t="s">
        <v>287</v>
      </c>
    </row>
  </sheetData>
  <hyperlinks>
    <hyperlink ref="C2" r:id="rId1" xr:uid="{E494AC6F-AB2B-9B49-AC64-31FB21785CA4}"/>
    <hyperlink ref="C5" r:id="rId2" xr:uid="{DA387FF6-07C6-2542-82D8-3A2E416225BC}"/>
    <hyperlink ref="C4" r:id="rId3" xr:uid="{FA48768A-58E2-454D-BA91-8BE21B95DA7E}"/>
    <hyperlink ref="C7" r:id="rId4" xr:uid="{52F7F973-56D8-E240-8E53-DBB8FD3E75E9}"/>
    <hyperlink ref="C8" r:id="rId5" xr:uid="{9DF75CD7-EAE7-2642-9FD9-4120D7DE6A84}"/>
    <hyperlink ref="C3" r:id="rId6" xr:uid="{3F112D84-2468-E743-844E-F7D7C2B8F112}"/>
    <hyperlink ref="C10" r:id="rId7" xr:uid="{3D106314-5B79-A04C-A5D4-0BEF24B5E211}"/>
    <hyperlink ref="C9" r:id="rId8" xr:uid="{0430D67B-115E-A649-9740-7950298D6621}"/>
    <hyperlink ref="C12" r:id="rId9" xr:uid="{B4C3DE8B-2B28-1348-B751-B6F2A1652F9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DACA-BF5C-B946-948A-F77D3C61B9C9}">
  <dimension ref="A1:DI121"/>
  <sheetViews>
    <sheetView topLeftCell="AB1" zoomScaleNormal="100" workbookViewId="0">
      <selection activeCell="AK7" sqref="AK7"/>
    </sheetView>
  </sheetViews>
  <sheetFormatPr baseColWidth="10" defaultColWidth="11" defaultRowHeight="16"/>
  <cols>
    <col min="3" max="3" width="12.33203125" customWidth="1"/>
    <col min="27" max="27" width="15.6640625" bestFit="1" customWidth="1"/>
    <col min="28" max="29" width="12.83203125" customWidth="1"/>
    <col min="31" max="31" width="10.33203125" customWidth="1"/>
    <col min="32" max="32" width="9.6640625" bestFit="1" customWidth="1"/>
    <col min="33" max="47" width="9.6640625" customWidth="1"/>
    <col min="48" max="81" width="9.5" customWidth="1"/>
    <col min="82" max="82" width="17.5" customWidth="1"/>
    <col min="83" max="83" width="14.6640625" bestFit="1" customWidth="1"/>
    <col min="84" max="85" width="14.6640625" customWidth="1"/>
    <col min="90" max="92" width="12.5" customWidth="1"/>
    <col min="94" max="94" width="16.5" customWidth="1"/>
    <col min="95" max="99" width="12.33203125" bestFit="1" customWidth="1"/>
    <col min="108" max="108" width="9.6640625" customWidth="1"/>
  </cols>
  <sheetData>
    <row r="1" spans="1:113">
      <c r="A1" s="72"/>
      <c r="B1" s="78"/>
      <c r="C1" s="72" t="s">
        <v>262</v>
      </c>
      <c r="D1" s="93"/>
      <c r="E1" s="26"/>
      <c r="F1" t="s">
        <v>262</v>
      </c>
      <c r="G1" s="72"/>
      <c r="J1" s="72"/>
      <c r="K1" s="72" t="s">
        <v>262</v>
      </c>
      <c r="L1" s="72"/>
      <c r="M1" s="72"/>
      <c r="N1" s="72" t="s">
        <v>262</v>
      </c>
      <c r="O1" s="72"/>
      <c r="P1" s="72"/>
      <c r="Q1" s="93"/>
      <c r="R1" s="93"/>
      <c r="S1" s="72" t="s">
        <v>262</v>
      </c>
      <c r="T1" s="72"/>
      <c r="U1" s="72"/>
      <c r="V1" s="72" t="s">
        <v>262</v>
      </c>
      <c r="W1" s="72"/>
      <c r="X1" s="72"/>
      <c r="Y1" s="72"/>
      <c r="Z1" s="72"/>
      <c r="AA1" s="72"/>
      <c r="AB1" s="72" t="s">
        <v>110</v>
      </c>
      <c r="AC1" t="s">
        <v>110</v>
      </c>
      <c r="AF1" t="s">
        <v>206</v>
      </c>
      <c r="AH1" s="43" t="s">
        <v>302</v>
      </c>
      <c r="AJ1" s="43" t="s">
        <v>309</v>
      </c>
      <c r="AL1" s="43" t="s">
        <v>201</v>
      </c>
      <c r="AN1" s="43" t="s">
        <v>204</v>
      </c>
      <c r="AP1" s="43" t="s">
        <v>433</v>
      </c>
      <c r="AR1" s="43" t="s">
        <v>308</v>
      </c>
      <c r="AT1" s="43" t="s">
        <v>207</v>
      </c>
      <c r="AV1" s="44" t="s">
        <v>171</v>
      </c>
      <c r="AX1" t="s">
        <v>219</v>
      </c>
    </row>
    <row r="2" spans="1:113">
      <c r="A2" s="72"/>
      <c r="B2" s="78"/>
      <c r="C2" s="72" t="s">
        <v>266</v>
      </c>
      <c r="D2" s="93"/>
      <c r="E2" s="26"/>
      <c r="F2" t="s">
        <v>266</v>
      </c>
      <c r="G2" s="72"/>
      <c r="J2" s="72"/>
      <c r="K2" s="72" t="s">
        <v>351</v>
      </c>
      <c r="L2" s="72"/>
      <c r="M2" s="72"/>
      <c r="N2" s="72" t="s">
        <v>351</v>
      </c>
      <c r="O2" s="72"/>
      <c r="P2" s="72"/>
      <c r="Q2" s="93"/>
      <c r="R2" s="93"/>
      <c r="S2" s="72" t="s">
        <v>266</v>
      </c>
      <c r="T2" s="72"/>
      <c r="U2" s="72"/>
      <c r="V2" s="72" t="s">
        <v>266</v>
      </c>
      <c r="W2" s="72"/>
      <c r="X2" s="72"/>
      <c r="Y2" s="72"/>
      <c r="Z2" s="72"/>
      <c r="AA2" s="72"/>
      <c r="AB2" s="72"/>
    </row>
    <row r="3" spans="1:113">
      <c r="A3" s="72"/>
      <c r="B3" s="78" t="s">
        <v>254</v>
      </c>
      <c r="C3" s="94" t="str">
        <f>etf_update_dates_bronnen!C2</f>
        <v>https://www.ssga.com/nl/en_gb/intermediary/etfs/funds/spdr-msci-world-ucits-etf-sppw-gy</v>
      </c>
      <c r="D3" s="93"/>
      <c r="E3" s="26" t="str">
        <f>etf_update_dates_bronnen!C10</f>
        <v>https://www.insingergilissen.nl/en-nl/duurzaambeleggen</v>
      </c>
      <c r="F3" s="26"/>
      <c r="G3" s="93"/>
      <c r="H3" s="5" t="str">
        <f>etf_update_dates_bronnen!C11</f>
        <v>https://www.insingergilissen.nl/en-nl/duurzaambeleggen</v>
      </c>
      <c r="I3" s="26"/>
      <c r="J3" s="93"/>
      <c r="K3" s="95" t="str">
        <f>etf_update_dates_bronnen!C13</f>
        <v>https://www.amundietf.co.uk/en/professional/products/equity/amundi-msci-world-esg-leaders-ucits-etf-acc/ie00016psx47</v>
      </c>
      <c r="L3" s="93"/>
      <c r="M3" s="93"/>
      <c r="N3" s="93" t="str">
        <f>etf_update_dates_bronnen!C12</f>
        <v>https://www.amundietf.nl/en/professional/products/equity/amundi-msci-europe-esg-leaders-ucits-etf-acc/lu1940199711</v>
      </c>
      <c r="O3" s="93"/>
      <c r="P3" s="93"/>
      <c r="Q3" s="93"/>
      <c r="R3" s="93"/>
      <c r="S3" s="94" t="str">
        <f>etf_update_dates_bronnen!C3</f>
        <v>https://www.ssga.com/nl/en_gb/intermediary/etfs/funds/spdr-msci-world-technology-ucits-etf-wtch-na</v>
      </c>
      <c r="T3" s="94"/>
      <c r="U3" s="72"/>
      <c r="V3" s="94" t="str">
        <f>etf_update_dates_bronnen!C5</f>
        <v>https://www.ishares.com/ch/individual/en/products/251931/ishares-stoxx-europe-600-ucits-etf-de-fund</v>
      </c>
      <c r="W3" s="94"/>
      <c r="X3" s="94"/>
      <c r="Y3" s="94"/>
      <c r="Z3" s="72"/>
      <c r="AA3" s="72"/>
      <c r="AB3" s="96" t="str">
        <f>etf_update_dates_bronnen!C4</f>
        <v>https://etf.dws.com/NLD/NLD/Download/Factsheet/IE00BM67HK77/-/MSCI-World-Health-Care-UCITS-ETF</v>
      </c>
      <c r="AC3" s="12" t="str">
        <f>etf_update_dates_bronnen!C6</f>
        <v>https://www.fgrinvesting.com/nl/fund-range/</v>
      </c>
      <c r="BO3" t="s">
        <v>649</v>
      </c>
      <c r="BS3">
        <v>2</v>
      </c>
      <c r="BT3">
        <v>3</v>
      </c>
      <c r="BU3">
        <v>4</v>
      </c>
      <c r="BV3">
        <v>5</v>
      </c>
      <c r="BW3">
        <v>6</v>
      </c>
      <c r="BX3">
        <v>7</v>
      </c>
      <c r="BY3">
        <v>8</v>
      </c>
      <c r="BZ3">
        <v>9</v>
      </c>
      <c r="CA3">
        <v>10</v>
      </c>
      <c r="CD3" t="s">
        <v>650</v>
      </c>
    </row>
    <row r="4" spans="1:113">
      <c r="A4" s="72"/>
      <c r="B4" s="74" t="s">
        <v>255</v>
      </c>
      <c r="C4" s="94">
        <f>etf_update_dates_bronnen!B2</f>
        <v>45596</v>
      </c>
      <c r="D4" s="72"/>
      <c r="E4" s="5">
        <f>etf_update_dates_bronnen!B10</f>
        <v>45443</v>
      </c>
      <c r="G4" s="72"/>
      <c r="H4" s="5">
        <f>etf_update_dates_bronnen!B11</f>
        <v>45443</v>
      </c>
      <c r="J4" s="72"/>
      <c r="K4" s="74">
        <f>etf_update_dates_bronnen!B13</f>
        <v>45596</v>
      </c>
      <c r="L4" s="72"/>
      <c r="M4" s="72"/>
      <c r="N4" s="74">
        <f>etf_update_dates_bronnen!B12</f>
        <v>45596</v>
      </c>
      <c r="O4" s="72"/>
      <c r="P4" s="72"/>
      <c r="Q4" s="72"/>
      <c r="R4" s="72"/>
      <c r="S4" s="94">
        <f>etf_update_dates_bronnen!B3</f>
        <v>45596</v>
      </c>
      <c r="T4" s="94"/>
      <c r="U4" s="72"/>
      <c r="V4" s="94">
        <f>etf_update_dates_bronnen!B5</f>
        <v>45596</v>
      </c>
      <c r="W4" s="94"/>
      <c r="X4" s="94"/>
      <c r="Y4" s="94"/>
      <c r="Z4" s="72"/>
      <c r="AA4" s="72"/>
      <c r="AB4" s="94">
        <f>etf_update_dates_bronnen!B4</f>
        <v>45379</v>
      </c>
      <c r="AC4" s="19">
        <v>45747</v>
      </c>
      <c r="AD4" s="53" t="s">
        <v>682</v>
      </c>
      <c r="BD4" t="s">
        <v>263</v>
      </c>
      <c r="BE4" t="s">
        <v>344</v>
      </c>
      <c r="BF4" t="s">
        <v>346</v>
      </c>
      <c r="BG4" t="s">
        <v>58</v>
      </c>
      <c r="BH4" s="43" t="s">
        <v>18</v>
      </c>
      <c r="BI4" s="43" t="s">
        <v>435</v>
      </c>
      <c r="BJ4" t="s">
        <v>313</v>
      </c>
      <c r="BK4" t="s">
        <v>48</v>
      </c>
      <c r="BL4" t="s">
        <v>647</v>
      </c>
      <c r="BM4" t="s">
        <v>648</v>
      </c>
      <c r="CV4" s="2"/>
      <c r="CW4" s="2"/>
      <c r="CX4" s="2"/>
      <c r="CY4" s="2"/>
      <c r="CZ4" s="2"/>
      <c r="DA4" s="2"/>
    </row>
    <row r="5" spans="1:113">
      <c r="A5" s="72"/>
      <c r="B5" s="72"/>
      <c r="C5" s="72" t="s">
        <v>263</v>
      </c>
      <c r="D5" s="72"/>
      <c r="E5" t="s">
        <v>344</v>
      </c>
      <c r="G5" s="72"/>
      <c r="H5" t="s">
        <v>346</v>
      </c>
      <c r="J5" s="72"/>
      <c r="K5" s="72" t="s">
        <v>435</v>
      </c>
      <c r="L5" s="72"/>
      <c r="M5" s="72"/>
      <c r="N5" s="72" t="s">
        <v>313</v>
      </c>
      <c r="O5" s="72"/>
      <c r="P5" s="72"/>
      <c r="Q5" s="72"/>
      <c r="R5" s="72"/>
      <c r="S5" s="72" t="s">
        <v>58</v>
      </c>
      <c r="T5" s="72"/>
      <c r="U5" s="72"/>
      <c r="V5" s="72" t="s">
        <v>140</v>
      </c>
      <c r="W5" s="72"/>
      <c r="X5" s="72"/>
      <c r="Y5" s="72"/>
      <c r="Z5" s="72"/>
      <c r="AA5" s="97"/>
      <c r="AB5" s="93" t="s">
        <v>48</v>
      </c>
      <c r="AC5" s="26" t="s">
        <v>138</v>
      </c>
      <c r="AD5" s="27"/>
      <c r="AE5" t="e">
        <f ca="1">_xll.BQL("holdings('"&amp;(AF1)&amp;"')","sum(group(id().weights,country_full_name))","cols=2;rows=33")</f>
        <v>#NAME?</v>
      </c>
      <c r="AF5" t="s">
        <v>588</v>
      </c>
      <c r="AG5" t="e">
        <f ca="1">_xll.BQL("holdings('"&amp;(AH1)&amp;"')","sum(group(id().weights,country_full_name))")</f>
        <v>#NAME?</v>
      </c>
      <c r="AI5" t="e">
        <f ca="1">_xll.BQL("holdings('"&amp;(AJ1)&amp;"')","sum(group(id().weights,country_full_name))")</f>
        <v>#NAME?</v>
      </c>
      <c r="AK5" t="e">
        <f ca="1">_xll.BQL("holdings('"&amp;(AL1)&amp;"')","sum(group(id().weights,country_full_name))","cols=2;rows=20")</f>
        <v>#NAME?</v>
      </c>
      <c r="AL5" t="s">
        <v>588</v>
      </c>
      <c r="AM5" t="e">
        <f ca="1">_xll.BQL("holdings('"&amp;(AN1)&amp;"')","sum(group(id().weights,country_full_name))","cols=2;rows=29")</f>
        <v>#NAME?</v>
      </c>
      <c r="AN5" t="s">
        <v>588</v>
      </c>
      <c r="AO5" t="e">
        <f ca="1">_xll.BQL("holdings('"&amp;(AP1)&amp;"')","sum(group(id().weights,country_full_name))","cols=2;rows=30")</f>
        <v>#NAME?</v>
      </c>
      <c r="AP5" t="s">
        <v>588</v>
      </c>
      <c r="AQ5" t="e">
        <f ca="1">_xll.BQL("holdings('"&amp;(AR1)&amp;"')","sum(group(id().weights,country_full_name))","cols=2;rows=21")</f>
        <v>#NAME?</v>
      </c>
      <c r="AR5" t="s">
        <v>588</v>
      </c>
      <c r="AS5" t="e">
        <f ca="1">_xll.BQL("holdings('"&amp;(AT1)&amp;"')","sum(group(id().weights,country_full_name))","cols=2;rows=24")</f>
        <v>#NAME?</v>
      </c>
      <c r="AT5" t="s">
        <v>588</v>
      </c>
      <c r="AU5" t="e">
        <f ca="1">_xll.BQL("holdings('"&amp;(AV1)&amp;"')","sum(group(id().weights,country_full_name))","cols=2;rows=4")</f>
        <v>#NAME?</v>
      </c>
      <c r="AV5" t="s">
        <v>588</v>
      </c>
      <c r="AW5" t="e">
        <f ca="1">_xll.BQL("holdings('"&amp;(AX1)&amp;"')","sum(group(id().weights,country_full_name))","cols=2;rows=34")</f>
        <v>#NAME?</v>
      </c>
      <c r="AX5" t="s">
        <v>588</v>
      </c>
      <c r="BB5" t="s">
        <v>646</v>
      </c>
      <c r="BO5" s="42" t="s">
        <v>64</v>
      </c>
      <c r="BP5" s="43" t="s">
        <v>65</v>
      </c>
      <c r="BQ5" s="43" t="s">
        <v>66</v>
      </c>
      <c r="BR5" s="43" t="s">
        <v>77</v>
      </c>
      <c r="BS5" s="43" t="s">
        <v>17</v>
      </c>
      <c r="BT5" s="43" t="s">
        <v>310</v>
      </c>
      <c r="BU5" s="43" t="s">
        <v>312</v>
      </c>
      <c r="BV5" s="43" t="s">
        <v>15</v>
      </c>
      <c r="BW5" s="43" t="s">
        <v>18</v>
      </c>
      <c r="BX5" s="43" t="s">
        <v>435</v>
      </c>
      <c r="BY5" s="43" t="s">
        <v>313</v>
      </c>
      <c r="BZ5" s="43" t="s">
        <v>20</v>
      </c>
      <c r="CA5" s="44" t="s">
        <v>138</v>
      </c>
      <c r="CD5" s="42" t="s">
        <v>64</v>
      </c>
      <c r="CE5" s="43" t="s">
        <v>65</v>
      </c>
      <c r="CF5" s="43" t="s">
        <v>66</v>
      </c>
      <c r="CG5" s="43" t="s">
        <v>77</v>
      </c>
      <c r="CH5" s="43" t="s">
        <v>17</v>
      </c>
      <c r="CI5" s="43" t="s">
        <v>310</v>
      </c>
      <c r="CJ5" s="43" t="s">
        <v>312</v>
      </c>
      <c r="CK5" s="43" t="s">
        <v>15</v>
      </c>
      <c r="CL5" s="43" t="s">
        <v>18</v>
      </c>
      <c r="CM5" s="43" t="s">
        <v>435</v>
      </c>
      <c r="CN5" s="43" t="s">
        <v>313</v>
      </c>
      <c r="CO5" s="43" t="s">
        <v>20</v>
      </c>
      <c r="CP5" s="44" t="s">
        <v>138</v>
      </c>
      <c r="CQ5" s="26"/>
      <c r="CR5" s="26"/>
      <c r="CS5" s="26"/>
      <c r="CT5" s="26"/>
      <c r="CU5" s="26"/>
      <c r="CY5" s="26"/>
      <c r="CZ5" s="26"/>
      <c r="DA5" s="26"/>
    </row>
    <row r="6" spans="1:113" ht="18">
      <c r="A6" s="72"/>
      <c r="B6" s="79" t="s">
        <v>257</v>
      </c>
      <c r="C6" s="80">
        <v>0.72729999999999995</v>
      </c>
      <c r="D6" s="79"/>
      <c r="E6" s="102" t="s">
        <v>315</v>
      </c>
      <c r="F6" s="102">
        <v>17.47</v>
      </c>
      <c r="G6" s="81"/>
      <c r="H6" s="102" t="s">
        <v>315</v>
      </c>
      <c r="I6" s="102">
        <v>7.0000000000000007E-2</v>
      </c>
      <c r="J6" s="81"/>
      <c r="K6" s="83" t="s">
        <v>257</v>
      </c>
      <c r="L6" s="84">
        <v>0.7077</v>
      </c>
      <c r="M6" s="86"/>
      <c r="N6" s="83" t="s">
        <v>258</v>
      </c>
      <c r="O6" s="84">
        <v>0.22109999999999999</v>
      </c>
      <c r="P6" s="81"/>
      <c r="Q6" s="79"/>
      <c r="R6" s="79" t="s">
        <v>257</v>
      </c>
      <c r="S6" s="80">
        <v>0.90539999999999998</v>
      </c>
      <c r="T6" s="79"/>
      <c r="U6" s="82" t="s">
        <v>258</v>
      </c>
      <c r="V6" s="82">
        <v>23.08</v>
      </c>
      <c r="W6" s="82"/>
      <c r="X6" s="82"/>
      <c r="Y6" s="82"/>
      <c r="Z6" s="72"/>
      <c r="AA6" s="93" t="s">
        <v>257</v>
      </c>
      <c r="AB6" s="98">
        <v>0.70589999999999997</v>
      </c>
      <c r="AC6" s="28">
        <v>0.61</v>
      </c>
      <c r="AD6" s="28"/>
      <c r="AE6" t="s">
        <v>589</v>
      </c>
      <c r="AF6">
        <v>1.6394012778945333</v>
      </c>
      <c r="AK6" t="s">
        <v>589</v>
      </c>
      <c r="AL6">
        <v>0.17738194306588309</v>
      </c>
      <c r="AM6" t="s">
        <v>611</v>
      </c>
      <c r="AN6">
        <v>0.50209219727509369</v>
      </c>
      <c r="AO6" t="s">
        <v>589</v>
      </c>
      <c r="AP6">
        <v>1.4399424287369318</v>
      </c>
      <c r="AQ6" t="s">
        <v>611</v>
      </c>
      <c r="AR6">
        <v>7.4318956223574914E-2</v>
      </c>
      <c r="AS6" t="s">
        <v>589</v>
      </c>
      <c r="AT6">
        <v>1.4117194703172509</v>
      </c>
      <c r="AU6" t="s">
        <v>622</v>
      </c>
      <c r="AV6">
        <v>7.6844147466146137E-2</v>
      </c>
      <c r="AW6" t="s">
        <v>590</v>
      </c>
      <c r="AX6">
        <v>2.9667298360286247E-2</v>
      </c>
      <c r="BB6" t="s">
        <v>589</v>
      </c>
      <c r="BC6" t="str">
        <f>PROPER(BB6)</f>
        <v>Australia</v>
      </c>
      <c r="BD6">
        <f ca="1">VLOOKUP(BB6,AE:AF,2,0)/100</f>
        <v>1.6394012778945331E-2</v>
      </c>
      <c r="BE6">
        <f ca="1">BD6</f>
        <v>1.6394012778945331E-2</v>
      </c>
      <c r="BF6" s="53">
        <f ca="1">IF(ISNA(VLOOKUP($BB6,AI:AJ,2,0)),0,VLOOKUP($BB6,AI:AJ,2,0)/100)</f>
        <v>0</v>
      </c>
      <c r="BG6">
        <f ca="1">IF(ISNA(VLOOKUP($BB6,AK:AL,2,0)),0,VLOOKUP($BB6,AK:AL,2,0)/100)</f>
        <v>1.7738194306588309E-3</v>
      </c>
      <c r="BH6">
        <f t="shared" ref="BH6:BH28" ca="1" si="0">IF(ISNA(VLOOKUP($BB6,AM:AN,2,0)),0,VLOOKUP($BB6,AM:AN,2,0)/100)</f>
        <v>0</v>
      </c>
      <c r="BI6">
        <f ca="1">IF(ISNA(VLOOKUP($BB6,AO:AP,2,0)),0,VLOOKUP($BB6,AO:AP,2,0)/100)</f>
        <v>1.4399424287369319E-2</v>
      </c>
      <c r="BJ6">
        <f ca="1">IF(ISNA(VLOOKUP($BB6,AQ:AR,2,0)),0,VLOOKUP($BB6,AQ:AR,2,0)/100)</f>
        <v>0</v>
      </c>
      <c r="BK6">
        <f ca="1">IF(ISNA(VLOOKUP($BB6,AS:AT,2,0)),0,VLOOKUP($BB6,AS:AT,2,0)/100)</f>
        <v>1.4117194703172509E-2</v>
      </c>
      <c r="BL6" s="53">
        <f ca="1">IF(ISNA(VLOOKUP($BB6,AU:AV,2,0)),0,VLOOKUP($BB6,AU:AV,2,0)/100)</f>
        <v>0</v>
      </c>
      <c r="BM6">
        <f ca="1">IF(ISNA(VLOOKUP($BB6,AW:AX,2,0)),0,VLOOKUP($BB6,AW:AX,2,0)/100)</f>
        <v>0</v>
      </c>
      <c r="BO6" s="45" t="s">
        <v>61</v>
      </c>
      <c r="BP6" s="26" t="s">
        <v>36</v>
      </c>
      <c r="BQ6" s="26" t="s">
        <v>7</v>
      </c>
      <c r="BR6" s="26" t="s">
        <v>78</v>
      </c>
      <c r="BS6" s="29">
        <f ca="1">VLOOKUP($BP6,$BC:BD,BS$3,0)/SUM(BD:BD)</f>
        <v>0.71243324679040843</v>
      </c>
      <c r="BT6" s="29">
        <f ca="1">VLOOKUP($BP6,$BC:BE,BT$3,0)/SUM(BE:BE)</f>
        <v>0.71243324679040843</v>
      </c>
      <c r="BU6" s="92">
        <f>I14/I13</f>
        <v>0.94446112278595007</v>
      </c>
      <c r="BV6" s="29">
        <f ca="1">VLOOKUP($BP6,$BC:BG,BV$3,0)/SUM(BG:BG)</f>
        <v>0.89761559022826864</v>
      </c>
      <c r="BW6" s="29">
        <f ca="1">VLOOKUP($BP6,$BC:BH,BW$3,0)/SUM(BH:BH)</f>
        <v>2.8182992919067887E-4</v>
      </c>
      <c r="BX6" s="29">
        <f ca="1">VLOOKUP($BP6,$BC:BI,BX$3,0)/SUM(BI:BI)</f>
        <v>0.6819070702262916</v>
      </c>
      <c r="BY6" s="29">
        <f ca="1">VLOOKUP($BP6,$BC:BJ,BY$3,0)/SUM(BJ:BJ)</f>
        <v>0</v>
      </c>
      <c r="BZ6" s="29">
        <f ca="1">VLOOKUP($BP6,$BC:BK,BZ$3,0)/SUM(BK:BK)</f>
        <v>0.69393592546101635</v>
      </c>
      <c r="CA6" s="92">
        <f>AC6/SUM(AC$6:AC$28)</f>
        <v>0.64618644067796593</v>
      </c>
      <c r="CD6" s="45" t="s">
        <v>61</v>
      </c>
      <c r="CE6" s="26" t="s">
        <v>36</v>
      </c>
      <c r="CF6" s="26" t="s">
        <v>7</v>
      </c>
      <c r="CG6" s="26" t="s">
        <v>78</v>
      </c>
      <c r="CH6" s="29">
        <f t="shared" ref="CH6:CH28" si="1">VLOOKUP($AA6,$B$6:$C$28,2,0)/SUM($C$6:$C$28)</f>
        <v>0.72737273727372742</v>
      </c>
      <c r="CI6" s="29">
        <f>CH6</f>
        <v>0.72737273727372742</v>
      </c>
      <c r="CJ6" s="29">
        <f>I13/SUM(I$13:I$14)</f>
        <v>0.51428130307241005</v>
      </c>
      <c r="CK6" s="30">
        <f>IFERROR(VLOOKUP($AA6,$R$6:$S$20,2,0),0)/SUM($S$6:$S$20)</f>
        <v>0.90539999999999998</v>
      </c>
      <c r="CL6" s="30">
        <f>IFERROR(VLOOKUP($AA6,$U$6:$V$16,2,0),0)/SUM($V$6:$V$16)</f>
        <v>0</v>
      </c>
      <c r="CM6" s="30">
        <f>IFERROR(VLOOKUP($AA6,$K$6:$L$27,2,0),0)/SUM($L$6:$L$27)</f>
        <v>0.70762923707629222</v>
      </c>
      <c r="CN6" s="30">
        <f t="shared" ref="CN6:CN28" si="2">IFERROR(VLOOKUP($AA6,$N$6:$O$20,2,0),0)/SUM($O$6:$O$20)</f>
        <v>0</v>
      </c>
      <c r="CO6" s="30">
        <f t="shared" ref="CO6:CO28" si="3">AB6/SUM(AB$6:AB$28)</f>
        <v>0.71339060131379495</v>
      </c>
      <c r="CP6" s="46">
        <f t="shared" ref="CP6:CP28" si="4">AC6/SUM(AC$6:AC$28)</f>
        <v>0.64618644067796593</v>
      </c>
      <c r="CQ6" s="26"/>
      <c r="CR6" s="26"/>
      <c r="CS6" s="26"/>
      <c r="CT6" s="26"/>
      <c r="CU6" s="26"/>
      <c r="CY6" s="26"/>
      <c r="CZ6" s="26"/>
      <c r="DA6" s="26"/>
      <c r="DI6" s="31"/>
    </row>
    <row r="7" spans="1:113" ht="18">
      <c r="A7" s="72"/>
      <c r="B7" s="79" t="s">
        <v>35</v>
      </c>
      <c r="C7" s="80">
        <v>5.4899999999999997E-2</v>
      </c>
      <c r="D7" s="79"/>
      <c r="E7" s="103" t="s">
        <v>316</v>
      </c>
      <c r="F7" s="103">
        <v>3.54</v>
      </c>
      <c r="G7" s="86"/>
      <c r="H7" s="103" t="s">
        <v>316</v>
      </c>
      <c r="I7" s="103">
        <v>7.0000000000000007E-2</v>
      </c>
      <c r="J7" s="86"/>
      <c r="K7" s="83" t="s">
        <v>35</v>
      </c>
      <c r="L7" s="84">
        <v>6.4699999999999994E-2</v>
      </c>
      <c r="M7" s="86"/>
      <c r="N7" s="83" t="s">
        <v>40</v>
      </c>
      <c r="O7" s="84">
        <v>0.20569999999999999</v>
      </c>
      <c r="P7" s="86"/>
      <c r="Q7" s="79"/>
      <c r="R7" s="79" t="s">
        <v>35</v>
      </c>
      <c r="S7" s="80">
        <v>3.2899999999999999E-2</v>
      </c>
      <c r="T7" s="79"/>
      <c r="U7" s="82" t="s">
        <v>40</v>
      </c>
      <c r="V7" s="82">
        <v>17.16</v>
      </c>
      <c r="W7" s="82"/>
      <c r="X7" s="82"/>
      <c r="Y7" s="82"/>
      <c r="Z7" s="72"/>
      <c r="AA7" s="93" t="s">
        <v>41</v>
      </c>
      <c r="AB7" s="98"/>
      <c r="AC7" s="28">
        <v>3.1E-2</v>
      </c>
      <c r="AD7" s="28"/>
      <c r="AE7" t="s">
        <v>611</v>
      </c>
      <c r="AF7">
        <v>5.3122645394553442E-2</v>
      </c>
      <c r="AK7" t="s">
        <v>591</v>
      </c>
      <c r="AL7">
        <v>0.13582003248745306</v>
      </c>
      <c r="AM7" t="s">
        <v>590</v>
      </c>
      <c r="AN7">
        <v>1.3598939114367192</v>
      </c>
      <c r="AO7" t="s">
        <v>611</v>
      </c>
      <c r="AP7">
        <v>8.9342667299424985E-3</v>
      </c>
      <c r="AQ7" t="s">
        <v>590</v>
      </c>
      <c r="AR7">
        <v>0.77348551350746408</v>
      </c>
      <c r="AS7" t="s">
        <v>590</v>
      </c>
      <c r="AT7">
        <v>0.40570157609156676</v>
      </c>
      <c r="AU7" t="s">
        <v>598</v>
      </c>
      <c r="AV7">
        <v>99.84321980117187</v>
      </c>
      <c r="AW7" t="s">
        <v>626</v>
      </c>
      <c r="AX7">
        <v>4.2467136327652319</v>
      </c>
      <c r="BB7" t="s">
        <v>611</v>
      </c>
      <c r="BC7" t="str">
        <f>PROPER(BB7)</f>
        <v>Austria</v>
      </c>
      <c r="BD7">
        <f t="shared" ref="BD7:BD28" ca="1" si="5">VLOOKUP(BB7,AE:AF,2,0)/100</f>
        <v>5.3122645394553447E-4</v>
      </c>
      <c r="BE7">
        <f t="shared" ref="BE7:BE28" ca="1" si="6">BD7</f>
        <v>5.3122645394553447E-4</v>
      </c>
      <c r="BF7" s="53">
        <f t="shared" ref="BF7:BF28" ca="1" si="7">IF(ISNA(VLOOKUP($BB7,AI:AJ,2,0)),0,VLOOKUP($BB7,AI:AJ,2,0)/100)</f>
        <v>0</v>
      </c>
      <c r="BG7">
        <f t="shared" ref="BG7:BG28" ca="1" si="8">IF(ISNA(VLOOKUP($BB7,AK:AL,2,0)),0,VLOOKUP($BB7,AK:AL,2,0)/100)</f>
        <v>0</v>
      </c>
      <c r="BH7">
        <f t="shared" ca="1" si="0"/>
        <v>5.0209219727509365E-3</v>
      </c>
      <c r="BI7">
        <f t="shared" ref="BI7:BI28" ca="1" si="9">IF(ISNA(VLOOKUP($BB7,AO:AP,2,0)),0,VLOOKUP($BB7,AO:AP,2,0)/100)</f>
        <v>8.9342667299424985E-5</v>
      </c>
      <c r="BJ7">
        <f t="shared" ref="BJ7:BJ28" ca="1" si="10">IF(ISNA(VLOOKUP($BB7,AQ:AR,2,0)),0,VLOOKUP($BB7,AQ:AR,2,0)/100)</f>
        <v>7.4318956223574917E-4</v>
      </c>
      <c r="BK7">
        <f t="shared" ref="BK7:BK28" ca="1" si="11">IF(ISNA(VLOOKUP($BB7,AS:AT,2,0)),0,VLOOKUP($BB7,AS:AT,2,0)/100)</f>
        <v>0</v>
      </c>
      <c r="BL7" s="53">
        <f t="shared" ref="BL7:BL28" ca="1" si="12">IF(ISNA(VLOOKUP($BB7,AU:AV,2,0)),0,VLOOKUP($BB7,AU:AV,2,0)/100)</f>
        <v>0</v>
      </c>
      <c r="BM7">
        <f t="shared" ref="BM7:BM28" ca="1" si="13">IF(ISNA(VLOOKUP($BB7,AW:AX,2,0)),0,VLOOKUP($BB7,AW:AX,2,0)/100)</f>
        <v>0</v>
      </c>
      <c r="BO7" s="45" t="s">
        <v>61</v>
      </c>
      <c r="BP7" s="26" t="s">
        <v>41</v>
      </c>
      <c r="BQ7" s="26" t="s">
        <v>67</v>
      </c>
      <c r="BR7" s="26" t="s">
        <v>78</v>
      </c>
      <c r="BS7" s="29">
        <f ca="1">VLOOKUP($BP7,$BC:BD,BS$3,0)/SUM(BD:BD)</f>
        <v>3.3032070035398126E-2</v>
      </c>
      <c r="BT7" s="29">
        <f ca="1">VLOOKUP($BP7,$BC:BE,BT$3,0)/SUM(BE:BE)</f>
        <v>3.3032070035398126E-2</v>
      </c>
      <c r="BU7" s="92">
        <f>I15/I13</f>
        <v>5.5538877214049827E-2</v>
      </c>
      <c r="BV7" s="29">
        <f ca="1">VLOOKUP($BP7,$BC:BG,BV$3,0)/SUM(BG:BG)</f>
        <v>1.3646091695135061E-2</v>
      </c>
      <c r="BW7" s="29">
        <f ca="1">VLOOKUP($BP7,$BC:BH,BW$3,0)/SUM(BH:BH)</f>
        <v>0</v>
      </c>
      <c r="BX7" s="29">
        <f ca="1">VLOOKUP($BP7,$BC:BI,BX$3,0)/SUM(BI:BI)</f>
        <v>3.5401159535061309E-2</v>
      </c>
      <c r="BY7" s="29">
        <f ca="1">VLOOKUP($BP7,$BC:BJ,BY$3,0)/SUM(BJ:BJ)</f>
        <v>0</v>
      </c>
      <c r="BZ7" s="29">
        <f ca="1">VLOOKUP($BP7,$BC:BK,BZ$3,0)/SUM(BK:BK)</f>
        <v>3.2287678169180759E-11</v>
      </c>
      <c r="CA7" s="92">
        <f t="shared" ref="CA7:CA28" si="14">AC7/SUM(AC$6:AC$28)</f>
        <v>3.2838983050847453E-2</v>
      </c>
      <c r="CD7" s="45" t="s">
        <v>61</v>
      </c>
      <c r="CE7" s="26" t="s">
        <v>41</v>
      </c>
      <c r="CF7" s="26" t="s">
        <v>67</v>
      </c>
      <c r="CG7" s="26" t="s">
        <v>78</v>
      </c>
      <c r="CH7" s="29">
        <f t="shared" si="1"/>
        <v>3.0503050305030508E-2</v>
      </c>
      <c r="CI7" s="29">
        <f t="shared" ref="CI7:CI28" si="15">CH7</f>
        <v>3.0503050305030508E-2</v>
      </c>
      <c r="CJ7" s="29">
        <f>I14/SUM(I$13:I$14)</f>
        <v>0.4857186969275899</v>
      </c>
      <c r="CK7" s="30">
        <f t="shared" ref="CK7:CK28" si="16">IFERROR(VLOOKUP($AA7,$R$6:$S$20,2,0),0)/SUM($S$6:$S$20)</f>
        <v>1.14E-2</v>
      </c>
      <c r="CL7" s="30">
        <f t="shared" ref="CL7:CL28" si="17">IFERROR(VLOOKUP($AA7,$U$6:$V$16,2,0),0)/SUM($V$6:$V$16)</f>
        <v>0</v>
      </c>
      <c r="CM7" s="30">
        <f t="shared" ref="CM7:CM28" si="18">IFERROR(VLOOKUP($AA7,$K$6:$L$27,2,0),0)/SUM($L$6:$L$27)</f>
        <v>3.1896810318968093E-2</v>
      </c>
      <c r="CN7" s="30">
        <f t="shared" si="2"/>
        <v>0</v>
      </c>
      <c r="CO7" s="30">
        <f t="shared" si="3"/>
        <v>0</v>
      </c>
      <c r="CP7" s="46">
        <f t="shared" si="4"/>
        <v>3.2838983050847453E-2</v>
      </c>
      <c r="CQ7" s="26"/>
      <c r="CR7" s="26"/>
      <c r="CS7" s="26"/>
      <c r="CT7" s="26"/>
      <c r="CU7" s="26"/>
      <c r="CY7" s="26"/>
      <c r="CZ7" s="26"/>
      <c r="DA7" s="26"/>
      <c r="DI7" s="31"/>
    </row>
    <row r="8" spans="1:113" ht="18">
      <c r="A8" s="72"/>
      <c r="B8" s="79" t="s">
        <v>258</v>
      </c>
      <c r="C8" s="80">
        <v>3.5999999999999997E-2</v>
      </c>
      <c r="D8" s="79"/>
      <c r="E8" s="103" t="s">
        <v>317</v>
      </c>
      <c r="F8" s="103">
        <v>9.85</v>
      </c>
      <c r="G8" s="86"/>
      <c r="H8" s="103" t="s">
        <v>317</v>
      </c>
      <c r="I8" s="103">
        <v>0</v>
      </c>
      <c r="J8" s="86"/>
      <c r="K8" s="83" t="s">
        <v>258</v>
      </c>
      <c r="L8" s="84">
        <v>3.6200000000000003E-2</v>
      </c>
      <c r="M8" s="86"/>
      <c r="N8" s="83" t="s">
        <v>42</v>
      </c>
      <c r="O8" s="84">
        <v>0.15160000000000001</v>
      </c>
      <c r="P8" s="86"/>
      <c r="Q8" s="79"/>
      <c r="R8" s="79" t="s">
        <v>45</v>
      </c>
      <c r="S8" s="80">
        <v>1.77E-2</v>
      </c>
      <c r="T8" s="79"/>
      <c r="U8" s="82" t="s">
        <v>42</v>
      </c>
      <c r="V8" s="82">
        <v>14.41</v>
      </c>
      <c r="W8" s="82"/>
      <c r="X8" s="82"/>
      <c r="Y8" s="82"/>
      <c r="Z8" s="72"/>
      <c r="AA8" s="93" t="s">
        <v>258</v>
      </c>
      <c r="AB8" s="98">
        <v>4.0099999999999997E-2</v>
      </c>
      <c r="AC8" s="28">
        <v>5.3999999999999999E-2</v>
      </c>
      <c r="AD8" s="28"/>
      <c r="AE8" t="s">
        <v>590</v>
      </c>
      <c r="AF8">
        <v>0.19933826936583751</v>
      </c>
      <c r="AK8" t="s">
        <v>592</v>
      </c>
      <c r="AL8">
        <v>1.3645900917485947</v>
      </c>
      <c r="AM8" t="s">
        <v>612</v>
      </c>
      <c r="AN8">
        <v>4.6216624568890141E-2</v>
      </c>
      <c r="AO8" t="s">
        <v>590</v>
      </c>
      <c r="AP8">
        <v>0.12863248237210237</v>
      </c>
      <c r="AQ8" t="s">
        <v>591</v>
      </c>
      <c r="AR8">
        <v>20.592423348815888</v>
      </c>
      <c r="AS8" t="s">
        <v>591</v>
      </c>
      <c r="AT8">
        <v>5.1478681731730829</v>
      </c>
      <c r="AU8" t="s">
        <v>587</v>
      </c>
      <c r="AV8">
        <v>7.993605136197672E-2</v>
      </c>
      <c r="AW8" t="s">
        <v>591</v>
      </c>
      <c r="AX8">
        <v>0.31880640310375874</v>
      </c>
      <c r="BB8" t="s">
        <v>590</v>
      </c>
      <c r="BC8" t="str">
        <f>PROPER(BB8)</f>
        <v>Belgium</v>
      </c>
      <c r="BD8">
        <f t="shared" ca="1" si="5"/>
        <v>1.9933826936583752E-3</v>
      </c>
      <c r="BE8">
        <f t="shared" ca="1" si="6"/>
        <v>1.9933826936583752E-3</v>
      </c>
      <c r="BF8" s="53">
        <f t="shared" ca="1" si="7"/>
        <v>0</v>
      </c>
      <c r="BG8">
        <f t="shared" ca="1" si="8"/>
        <v>0</v>
      </c>
      <c r="BH8">
        <f t="shared" ca="1" si="0"/>
        <v>1.3598939114367192E-2</v>
      </c>
      <c r="BI8">
        <f t="shared" ca="1" si="9"/>
        <v>1.2863248237210236E-3</v>
      </c>
      <c r="BJ8">
        <f t="shared" ca="1" si="10"/>
        <v>7.7348551350746413E-3</v>
      </c>
      <c r="BK8">
        <f t="shared" ca="1" si="11"/>
        <v>4.0570157609156679E-3</v>
      </c>
      <c r="BL8" s="53">
        <f t="shared" ca="1" si="12"/>
        <v>0</v>
      </c>
      <c r="BM8">
        <f t="shared" ca="1" si="13"/>
        <v>2.9667298360286246E-4</v>
      </c>
      <c r="BO8" s="45" t="s">
        <v>60</v>
      </c>
      <c r="BP8" s="26" t="s">
        <v>39</v>
      </c>
      <c r="BQ8" s="26" t="s">
        <v>68</v>
      </c>
      <c r="BR8" s="26" t="s">
        <v>68</v>
      </c>
      <c r="BS8" s="29">
        <f ca="1">VLOOKUP($BP8,$BC:BD,BS$3,0)/SUM(BD:BD)</f>
        <v>3.5539711590101629E-2</v>
      </c>
      <c r="BT8" s="29">
        <f ca="1">VLOOKUP($BP8,$BC:BE,BT$3,0)/SUM(BE:BE)</f>
        <v>3.5539711590101629E-2</v>
      </c>
      <c r="BU8" s="92">
        <v>0</v>
      </c>
      <c r="BV8" s="29">
        <f ca="1">VLOOKUP($BP8,$BC:BG,BV$3,0)/SUM(BG:BG)</f>
        <v>1.3582193133067765E-3</v>
      </c>
      <c r="BW8" s="29">
        <f ca="1">VLOOKUP($BP8,$BC:BH,BW$3,0)/SUM(BH:BH)</f>
        <v>0.220142199245555</v>
      </c>
      <c r="BX8" s="29">
        <f ca="1">VLOOKUP($BP8,$BC:BI,BX$3,0)/SUM(BI:BI)</f>
        <v>3.5884817512905821E-2</v>
      </c>
      <c r="BY8" s="29">
        <f ca="1">VLOOKUP($BP8,$BC:BJ,BY$3,0)/SUM(BJ:BJ)</f>
        <v>0.20677370111402202</v>
      </c>
      <c r="BZ8" s="29">
        <f ca="1">VLOOKUP($BP8,$BC:BK,BZ$3,0)/SUM(BK:BK)</f>
        <v>5.1542371499633553E-2</v>
      </c>
      <c r="CA8" s="92">
        <f t="shared" si="14"/>
        <v>5.7203389830508461E-2</v>
      </c>
      <c r="CD8" s="45" t="s">
        <v>60</v>
      </c>
      <c r="CE8" s="26" t="s">
        <v>39</v>
      </c>
      <c r="CF8" s="26" t="s">
        <v>68</v>
      </c>
      <c r="CG8" s="26" t="s">
        <v>68</v>
      </c>
      <c r="CH8" s="29">
        <f t="shared" si="1"/>
        <v>3.6003600360036012E-2</v>
      </c>
      <c r="CI8" s="29">
        <f t="shared" si="15"/>
        <v>3.6003600360036012E-2</v>
      </c>
      <c r="CJ8" s="29"/>
      <c r="CK8" s="30">
        <f t="shared" si="16"/>
        <v>1.2999999999999999E-3</v>
      </c>
      <c r="CL8" s="30">
        <f t="shared" si="17"/>
        <v>0.23909665388998241</v>
      </c>
      <c r="CM8" s="30">
        <f t="shared" si="18"/>
        <v>3.6196380361963799E-2</v>
      </c>
      <c r="CN8" s="30">
        <f t="shared" si="2"/>
        <v>0.22105578884223154</v>
      </c>
      <c r="CO8" s="30">
        <f t="shared" si="3"/>
        <v>4.0525517938352705E-2</v>
      </c>
      <c r="CP8" s="46">
        <f t="shared" si="4"/>
        <v>5.7203389830508461E-2</v>
      </c>
      <c r="CQ8" s="26"/>
      <c r="CR8" s="26"/>
      <c r="CS8" s="26"/>
      <c r="CT8" s="26"/>
      <c r="CU8" s="26"/>
      <c r="CY8" s="26"/>
      <c r="CZ8" s="26"/>
      <c r="DA8" s="26"/>
      <c r="DI8" s="31"/>
    </row>
    <row r="9" spans="1:113" ht="18">
      <c r="A9" s="72"/>
      <c r="B9" s="79" t="s">
        <v>41</v>
      </c>
      <c r="C9" s="80">
        <v>3.0499999999999999E-2</v>
      </c>
      <c r="D9" s="79"/>
      <c r="E9" s="103" t="s">
        <v>318</v>
      </c>
      <c r="F9" s="103">
        <v>4.07</v>
      </c>
      <c r="G9" s="86"/>
      <c r="H9" s="103" t="s">
        <v>318</v>
      </c>
      <c r="I9" s="103">
        <v>0</v>
      </c>
      <c r="J9" s="86"/>
      <c r="K9" s="83" t="s">
        <v>40</v>
      </c>
      <c r="L9" s="84">
        <v>3.3700000000000001E-2</v>
      </c>
      <c r="M9" s="86"/>
      <c r="N9" s="83" t="s">
        <v>45</v>
      </c>
      <c r="O9" s="84">
        <v>9.7699999999999995E-2</v>
      </c>
      <c r="P9" s="86"/>
      <c r="Q9" s="79"/>
      <c r="R9" s="79" t="s">
        <v>43</v>
      </c>
      <c r="S9" s="80">
        <v>1.7299999999999999E-2</v>
      </c>
      <c r="T9" s="79"/>
      <c r="U9" s="82" t="s">
        <v>43</v>
      </c>
      <c r="V9" s="82">
        <v>13.11</v>
      </c>
      <c r="W9" s="82"/>
      <c r="X9" s="82"/>
      <c r="Y9" s="82"/>
      <c r="Z9" s="72"/>
      <c r="AA9" s="93" t="s">
        <v>40</v>
      </c>
      <c r="AB9" s="98">
        <v>2.52E-2</v>
      </c>
      <c r="AC9" s="113">
        <v>1.4999999999999999E-2</v>
      </c>
      <c r="AD9" s="28"/>
      <c r="AE9" t="s">
        <v>612</v>
      </c>
      <c r="AF9">
        <v>5.6944411605059156E-2</v>
      </c>
      <c r="AK9" t="s">
        <v>593</v>
      </c>
      <c r="AL9">
        <v>9.6529136448104219E-6</v>
      </c>
      <c r="AM9" t="s">
        <v>591</v>
      </c>
      <c r="AN9">
        <v>21.652480628571944</v>
      </c>
      <c r="AO9" t="s">
        <v>612</v>
      </c>
      <c r="AP9">
        <v>8.5207930240692745E-2</v>
      </c>
      <c r="AQ9" t="s">
        <v>613</v>
      </c>
      <c r="AR9">
        <v>0.2291575899277655</v>
      </c>
      <c r="AS9" t="s">
        <v>592</v>
      </c>
      <c r="AT9">
        <v>3.2247780999747498E-9</v>
      </c>
      <c r="AW9" t="s">
        <v>613</v>
      </c>
      <c r="AX9">
        <v>0.60183058670134804</v>
      </c>
      <c r="BB9" t="s">
        <v>592</v>
      </c>
      <c r="BC9" t="s">
        <v>41</v>
      </c>
      <c r="BD9">
        <f t="shared" ca="1" si="5"/>
        <v>3.2928520252648252E-2</v>
      </c>
      <c r="BE9">
        <f t="shared" ca="1" si="6"/>
        <v>3.2928520252648252E-2</v>
      </c>
      <c r="BF9" s="53">
        <f t="shared" ca="1" si="7"/>
        <v>0</v>
      </c>
      <c r="BG9">
        <f t="shared" ca="1" si="8"/>
        <v>1.3645900917485947E-2</v>
      </c>
      <c r="BH9">
        <f t="shared" ca="1" si="0"/>
        <v>0</v>
      </c>
      <c r="BI9">
        <f t="shared" ca="1" si="9"/>
        <v>3.519240709011788E-2</v>
      </c>
      <c r="BJ9">
        <f t="shared" ca="1" si="10"/>
        <v>0</v>
      </c>
      <c r="BK9">
        <f t="shared" ca="1" si="11"/>
        <v>3.22477809997475E-11</v>
      </c>
      <c r="BL9" s="53">
        <f t="shared" ca="1" si="12"/>
        <v>0</v>
      </c>
      <c r="BM9">
        <f t="shared" ca="1" si="13"/>
        <v>0</v>
      </c>
      <c r="BO9" s="45" t="s">
        <v>60</v>
      </c>
      <c r="BP9" s="26" t="s">
        <v>40</v>
      </c>
      <c r="BQ9" s="26" t="s">
        <v>2</v>
      </c>
      <c r="BR9" s="26" t="s">
        <v>79</v>
      </c>
      <c r="BS9" s="29">
        <f ca="1">VLOOKUP($BP9,$BC:BD,BS$3,0)/SUM(BD:BD)</f>
        <v>2.5876828743588307E-2</v>
      </c>
      <c r="BT9" s="29">
        <f ca="1">VLOOKUP($BP9,$BC:BE,BT$3,0)/SUM(BE:BE)</f>
        <v>2.5876828743588307E-2</v>
      </c>
      <c r="BU9" s="92">
        <v>0</v>
      </c>
      <c r="BV9" s="29">
        <f ca="1">VLOOKUP($BP9,$BC:BG,BV$3,0)/SUM(BG:BG)</f>
        <v>2.0797538726177213E-3</v>
      </c>
      <c r="BW9" s="29">
        <f ca="1">VLOOKUP($BP9,$BC:BH,BW$3,0)/SUM(BH:BH)</f>
        <v>0.16585479901741954</v>
      </c>
      <c r="BX9" s="29">
        <f ca="1">VLOOKUP($BP9,$BC:BI,BX$3,0)/SUM(BI:BI)</f>
        <v>3.1238193481502339E-2</v>
      </c>
      <c r="BY9" s="29">
        <f ca="1">VLOOKUP($BP9,$BC:BJ,BY$3,0)/SUM(BJ:BJ)</f>
        <v>0.1983330801458574</v>
      </c>
      <c r="BZ9" s="29">
        <f ca="1">VLOOKUP($BP9,$BC:BK,BZ$3,0)/SUM(BK:BK)</f>
        <v>2.9691118721639004E-2</v>
      </c>
      <c r="CA9" s="92">
        <f t="shared" si="14"/>
        <v>1.5889830508474572E-2</v>
      </c>
      <c r="CD9" s="45" t="s">
        <v>60</v>
      </c>
      <c r="CE9" s="26" t="s">
        <v>40</v>
      </c>
      <c r="CF9" s="26" t="s">
        <v>2</v>
      </c>
      <c r="CG9" s="26" t="s">
        <v>79</v>
      </c>
      <c r="CH9" s="29">
        <f t="shared" si="1"/>
        <v>2.7202720272027206E-2</v>
      </c>
      <c r="CI9" s="29">
        <f t="shared" si="15"/>
        <v>2.7202720272027206E-2</v>
      </c>
      <c r="CJ9" s="29"/>
      <c r="CK9" s="30">
        <f t="shared" si="16"/>
        <v>4.0000000000000001E-3</v>
      </c>
      <c r="CL9" s="30">
        <f t="shared" si="17"/>
        <v>0.1777685693566767</v>
      </c>
      <c r="CM9" s="30">
        <f t="shared" si="18"/>
        <v>3.36966303369663E-2</v>
      </c>
      <c r="CN9" s="30">
        <f t="shared" si="2"/>
        <v>0.20565886822635474</v>
      </c>
      <c r="CO9" s="30">
        <f t="shared" si="3"/>
        <v>2.5467407781707939E-2</v>
      </c>
      <c r="CP9" s="46">
        <f t="shared" si="4"/>
        <v>1.5889830508474572E-2</v>
      </c>
      <c r="CQ9" s="26"/>
      <c r="CR9" s="26"/>
      <c r="CS9" s="26"/>
      <c r="CT9" s="26"/>
      <c r="CU9" s="26"/>
      <c r="CY9" s="26"/>
      <c r="CZ9" s="26"/>
      <c r="DA9" s="26"/>
      <c r="DI9" s="31"/>
    </row>
    <row r="10" spans="1:113" ht="18">
      <c r="A10" s="72"/>
      <c r="B10" s="79" t="s">
        <v>40</v>
      </c>
      <c r="C10" s="80">
        <v>2.7199999999999998E-2</v>
      </c>
      <c r="D10" s="79"/>
      <c r="E10" s="103" t="s">
        <v>319</v>
      </c>
      <c r="F10" s="103">
        <v>0</v>
      </c>
      <c r="G10" s="86"/>
      <c r="H10" s="103" t="s">
        <v>319</v>
      </c>
      <c r="I10" s="103">
        <v>0</v>
      </c>
      <c r="J10" s="86"/>
      <c r="K10" s="83" t="s">
        <v>41</v>
      </c>
      <c r="L10" s="84">
        <v>3.1899999999999998E-2</v>
      </c>
      <c r="M10" s="86"/>
      <c r="N10" s="83" t="s">
        <v>49</v>
      </c>
      <c r="O10" s="84">
        <v>7.3499999999999996E-2</v>
      </c>
      <c r="P10" s="86"/>
      <c r="Q10" s="79"/>
      <c r="R10" s="79" t="s">
        <v>41</v>
      </c>
      <c r="S10" s="80">
        <v>1.14E-2</v>
      </c>
      <c r="T10" s="79"/>
      <c r="U10" s="82" t="s">
        <v>45</v>
      </c>
      <c r="V10" s="82">
        <v>6.43</v>
      </c>
      <c r="W10" s="82"/>
      <c r="X10" s="82"/>
      <c r="Y10" s="82"/>
      <c r="Z10" s="72"/>
      <c r="AA10" s="93" t="s">
        <v>42</v>
      </c>
      <c r="AB10" s="98">
        <v>6.6799999999999998E-2</v>
      </c>
      <c r="AC10" s="113">
        <v>0.02</v>
      </c>
      <c r="AD10" s="28"/>
      <c r="AE10" t="s">
        <v>591</v>
      </c>
      <c r="AF10">
        <v>3.542830078810816</v>
      </c>
      <c r="AK10" t="s">
        <v>622</v>
      </c>
      <c r="AL10">
        <v>1.3980387452859706E-3</v>
      </c>
      <c r="AM10" t="s">
        <v>613</v>
      </c>
      <c r="AN10">
        <v>8.8972471830641442E-2</v>
      </c>
      <c r="AO10" t="s">
        <v>591</v>
      </c>
      <c r="AP10">
        <v>3.567321304879925</v>
      </c>
      <c r="AQ10" t="s">
        <v>593</v>
      </c>
      <c r="AR10">
        <v>5.1573188992072998</v>
      </c>
      <c r="AS10" t="s">
        <v>593</v>
      </c>
      <c r="AT10">
        <v>2.9037815043701811</v>
      </c>
      <c r="AW10" t="s">
        <v>614</v>
      </c>
      <c r="AX10">
        <v>28.700910105862548</v>
      </c>
      <c r="BB10" t="s">
        <v>593</v>
      </c>
      <c r="BC10" t="str">
        <f t="shared" ref="BC10:BC26" si="19">PROPER(BB10)</f>
        <v>Denmark</v>
      </c>
      <c r="BD10">
        <f t="shared" ca="1" si="5"/>
        <v>4.8409822138392863E-3</v>
      </c>
      <c r="BE10">
        <f t="shared" ca="1" si="6"/>
        <v>4.8409822138392863E-3</v>
      </c>
      <c r="BF10" s="53">
        <f t="shared" ca="1" si="7"/>
        <v>0</v>
      </c>
      <c r="BG10">
        <f t="shared" ca="1" si="8"/>
        <v>9.6529136448104219E-8</v>
      </c>
      <c r="BH10">
        <f t="shared" ca="1" si="0"/>
        <v>3.1289830292453448E-2</v>
      </c>
      <c r="BI10">
        <f t="shared" ca="1" si="9"/>
        <v>8.2992416803019924E-3</v>
      </c>
      <c r="BJ10">
        <f t="shared" ca="1" si="10"/>
        <v>5.1573188992072999E-2</v>
      </c>
      <c r="BK10">
        <f t="shared" ca="1" si="11"/>
        <v>2.9037815043701811E-2</v>
      </c>
      <c r="BL10" s="53">
        <f t="shared" ca="1" si="12"/>
        <v>0</v>
      </c>
      <c r="BM10">
        <f t="shared" ca="1" si="13"/>
        <v>0</v>
      </c>
      <c r="BO10" s="45" t="s">
        <v>60</v>
      </c>
      <c r="BP10" s="26" t="s">
        <v>42</v>
      </c>
      <c r="BQ10" s="26" t="s">
        <v>12</v>
      </c>
      <c r="BR10" s="26" t="s">
        <v>12</v>
      </c>
      <c r="BS10" s="29">
        <f ca="1">VLOOKUP($BP10,$BC:BD,BS$3,0)/SUM(BD:BD)</f>
        <v>2.5812500843480482E-2</v>
      </c>
      <c r="BT10" s="29">
        <f ca="1">VLOOKUP($BP10,$BC:BE,BT$3,0)/SUM(BE:BE)</f>
        <v>2.5812500843480482E-2</v>
      </c>
      <c r="BU10" s="92">
        <v>0</v>
      </c>
      <c r="BV10" s="29">
        <f ca="1">VLOOKUP($BP10,$BC:BG,BV$3,0)/SUM(BG:BG)</f>
        <v>1.5582004959186738E-3</v>
      </c>
      <c r="BW10" s="29">
        <f ca="1">VLOOKUP($BP10,$BC:BH,BW$3,0)/SUM(BH:BH)</f>
        <v>0.14618051817057104</v>
      </c>
      <c r="BX10" s="29">
        <f ca="1">VLOOKUP($BP10,$BC:BI,BX$3,0)/SUM(BI:BI)</f>
        <v>2.505806330366039E-2</v>
      </c>
      <c r="BY10" s="29">
        <f ca="1">VLOOKUP($BP10,$BC:BJ,BY$3,0)/SUM(BJ:BJ)</f>
        <v>0.14422645340353282</v>
      </c>
      <c r="BZ10" s="29">
        <f ca="1">VLOOKUP($BP10,$BC:BK,BZ$3,0)/SUM(BK:BK)</f>
        <v>8.6930146072875539E-2</v>
      </c>
      <c r="CA10" s="92">
        <f t="shared" si="14"/>
        <v>2.1186440677966097E-2</v>
      </c>
      <c r="CD10" s="45" t="s">
        <v>60</v>
      </c>
      <c r="CE10" s="26" t="s">
        <v>42</v>
      </c>
      <c r="CF10" s="26" t="s">
        <v>12</v>
      </c>
      <c r="CG10" s="26" t="s">
        <v>12</v>
      </c>
      <c r="CH10" s="29">
        <f t="shared" si="1"/>
        <v>2.3902390239023907E-2</v>
      </c>
      <c r="CI10" s="29">
        <f t="shared" si="15"/>
        <v>2.3902390239023907E-2</v>
      </c>
      <c r="CJ10" s="29"/>
      <c r="CK10" s="30">
        <f t="shared" si="16"/>
        <v>8.9999999999999998E-4</v>
      </c>
      <c r="CL10" s="30">
        <f t="shared" si="17"/>
        <v>0.14928001657515799</v>
      </c>
      <c r="CM10" s="30">
        <f t="shared" si="18"/>
        <v>2.4797520247975196E-2</v>
      </c>
      <c r="CN10" s="30">
        <f t="shared" si="2"/>
        <v>0.15156968606278745</v>
      </c>
      <c r="CO10" s="30">
        <f t="shared" si="3"/>
        <v>6.7508842849924214E-2</v>
      </c>
      <c r="CP10" s="46">
        <f t="shared" si="4"/>
        <v>2.1186440677966097E-2</v>
      </c>
      <c r="CQ10" s="26"/>
      <c r="CR10" s="26"/>
      <c r="CS10" s="26"/>
      <c r="CT10" s="26"/>
      <c r="CU10" s="26"/>
      <c r="CY10" s="26"/>
      <c r="CZ10" s="26"/>
      <c r="DA10" s="26"/>
      <c r="DI10" s="31"/>
    </row>
    <row r="11" spans="1:113" ht="18">
      <c r="A11" s="72"/>
      <c r="B11" s="79" t="s">
        <v>42</v>
      </c>
      <c r="C11" s="80">
        <v>2.3900000000000001E-2</v>
      </c>
      <c r="D11" s="79"/>
      <c r="E11" s="103" t="s">
        <v>320</v>
      </c>
      <c r="F11" s="103">
        <v>0</v>
      </c>
      <c r="G11" s="86"/>
      <c r="H11" s="103" t="s">
        <v>320</v>
      </c>
      <c r="I11" s="103">
        <v>0</v>
      </c>
      <c r="J11" s="86"/>
      <c r="K11" s="83" t="s">
        <v>42</v>
      </c>
      <c r="L11" s="84">
        <v>2.4799999999999999E-2</v>
      </c>
      <c r="M11" s="86"/>
      <c r="N11" s="83" t="s">
        <v>43</v>
      </c>
      <c r="O11" s="84">
        <v>6.2600000000000003E-2</v>
      </c>
      <c r="P11" s="86"/>
      <c r="Q11" s="79"/>
      <c r="R11" s="79" t="s">
        <v>40</v>
      </c>
      <c r="S11" s="80">
        <v>4.0000000000000001E-3</v>
      </c>
      <c r="T11" s="79"/>
      <c r="U11" s="82" t="s">
        <v>49</v>
      </c>
      <c r="V11" s="82">
        <v>5.0599999999999996</v>
      </c>
      <c r="W11" s="82"/>
      <c r="X11" s="82"/>
      <c r="Y11" s="82"/>
      <c r="Z11" s="72"/>
      <c r="AA11" s="93" t="s">
        <v>43</v>
      </c>
      <c r="AB11" s="98">
        <v>1.35E-2</v>
      </c>
      <c r="AC11" s="113">
        <v>1.4E-2</v>
      </c>
      <c r="AD11" s="28"/>
      <c r="AE11" t="s">
        <v>592</v>
      </c>
      <c r="AF11">
        <v>3.2928520252648252</v>
      </c>
      <c r="AK11" t="s">
        <v>594</v>
      </c>
      <c r="AL11">
        <v>0.1147393324818194</v>
      </c>
      <c r="AM11" t="s">
        <v>593</v>
      </c>
      <c r="AN11">
        <v>3.1289830292453447</v>
      </c>
      <c r="AO11" t="s">
        <v>592</v>
      </c>
      <c r="AP11">
        <v>3.5192407090117883</v>
      </c>
      <c r="AQ11" t="s">
        <v>622</v>
      </c>
      <c r="AR11">
        <v>0</v>
      </c>
      <c r="AS11" t="s">
        <v>622</v>
      </c>
      <c r="AT11">
        <v>6.7890350400900421E-3</v>
      </c>
      <c r="AW11" t="s">
        <v>627</v>
      </c>
      <c r="AX11">
        <v>0.13624092616314318</v>
      </c>
      <c r="BB11" t="s">
        <v>594</v>
      </c>
      <c r="BC11" t="str">
        <f t="shared" si="19"/>
        <v>Finland</v>
      </c>
      <c r="BD11">
        <f t="shared" ca="1" si="5"/>
        <v>2.619380049765533E-3</v>
      </c>
      <c r="BE11">
        <f t="shared" ca="1" si="6"/>
        <v>2.619380049765533E-3</v>
      </c>
      <c r="BF11" s="53">
        <f t="shared" ca="1" si="7"/>
        <v>0</v>
      </c>
      <c r="BG11">
        <f t="shared" ca="1" si="8"/>
        <v>1.1473933248181941E-3</v>
      </c>
      <c r="BH11">
        <f t="shared" ca="1" si="0"/>
        <v>1.7544408884421367E-2</v>
      </c>
      <c r="BI11">
        <f t="shared" ca="1" si="9"/>
        <v>3.3747004019087094E-3</v>
      </c>
      <c r="BJ11">
        <f t="shared" ca="1" si="10"/>
        <v>1.8450648135219332E-2</v>
      </c>
      <c r="BK11">
        <f t="shared" ca="1" si="11"/>
        <v>1.1415667571304695E-3</v>
      </c>
      <c r="BL11" s="53">
        <f t="shared" ca="1" si="12"/>
        <v>0</v>
      </c>
      <c r="BM11">
        <f t="shared" ca="1" si="13"/>
        <v>0</v>
      </c>
      <c r="BO11" s="45" t="s">
        <v>60</v>
      </c>
      <c r="BP11" s="26" t="s">
        <v>43</v>
      </c>
      <c r="BQ11" s="26" t="s">
        <v>2</v>
      </c>
      <c r="BR11" s="26" t="s">
        <v>79</v>
      </c>
      <c r="BS11" s="29">
        <f ca="1">VLOOKUP($BP11,$BC:BD,BS$3,0)/SUM(BD:BD)</f>
        <v>2.3738966160064233E-2</v>
      </c>
      <c r="BT11" s="29">
        <f ca="1">VLOOKUP($BP11,$BC:BE,BT$3,0)/SUM(BE:BE)</f>
        <v>2.3738966160064233E-2</v>
      </c>
      <c r="BU11" s="92">
        <v>0</v>
      </c>
      <c r="BV11" s="29">
        <f ca="1">VLOOKUP($BP11,$BC:BG,BV$3,0)/SUM(BG:BG)</f>
        <v>1.5902391059882191E-2</v>
      </c>
      <c r="BW11" s="29">
        <f ca="1">VLOOKUP($BP11,$BC:BH,BW$3,0)/SUM(BH:BH)</f>
        <v>0.14484814385299541</v>
      </c>
      <c r="BX11" s="29">
        <f ca="1">VLOOKUP($BP11,$BC:BI,BX$3,0)/SUM(BI:BI)</f>
        <v>1.4889774982854756E-2</v>
      </c>
      <c r="BY11" s="29">
        <f ca="1">VLOOKUP($BP11,$BC:BJ,BY$3,0)/SUM(BJ:BJ)</f>
        <v>5.9089507955028688E-2</v>
      </c>
      <c r="BZ11" s="29">
        <f ca="1">VLOOKUP($BP11,$BC:BK,BZ$3,0)/SUM(BK:BK)</f>
        <v>1.468660064751315E-2</v>
      </c>
      <c r="CA11" s="92">
        <f t="shared" si="14"/>
        <v>1.4830508474576268E-2</v>
      </c>
      <c r="CD11" s="45" t="s">
        <v>60</v>
      </c>
      <c r="CE11" s="26" t="s">
        <v>43</v>
      </c>
      <c r="CF11" s="26" t="s">
        <v>2</v>
      </c>
      <c r="CG11" s="26" t="s">
        <v>79</v>
      </c>
      <c r="CH11" s="29">
        <f t="shared" si="1"/>
        <v>2.2002200220022007E-2</v>
      </c>
      <c r="CI11" s="29">
        <f t="shared" si="15"/>
        <v>2.2002200220022007E-2</v>
      </c>
      <c r="CJ11" s="29"/>
      <c r="CK11" s="30">
        <f t="shared" si="16"/>
        <v>1.7299999999999999E-2</v>
      </c>
      <c r="CL11" s="30">
        <f t="shared" si="17"/>
        <v>0.1358127007148037</v>
      </c>
      <c r="CM11" s="30">
        <f t="shared" si="18"/>
        <v>1.0298970102989699E-2</v>
      </c>
      <c r="CN11" s="30">
        <f t="shared" si="2"/>
        <v>6.2587482503499298E-2</v>
      </c>
      <c r="CO11" s="30">
        <f t="shared" si="3"/>
        <v>1.364325416877211E-2</v>
      </c>
      <c r="CP11" s="46">
        <f t="shared" si="4"/>
        <v>1.4830508474576268E-2</v>
      </c>
      <c r="CQ11" s="26"/>
      <c r="CR11" s="26"/>
      <c r="CS11" s="26"/>
      <c r="CT11" s="26"/>
      <c r="CU11" s="26"/>
      <c r="CY11" s="26"/>
      <c r="CZ11" s="26"/>
      <c r="DA11" s="26"/>
      <c r="DI11" s="31"/>
    </row>
    <row r="12" spans="1:113" ht="18">
      <c r="A12" s="72"/>
      <c r="B12" s="79" t="s">
        <v>43</v>
      </c>
      <c r="C12" s="80">
        <v>2.1999999999999999E-2</v>
      </c>
      <c r="D12" s="79"/>
      <c r="E12" s="103" t="s">
        <v>321</v>
      </c>
      <c r="F12" s="103">
        <v>0</v>
      </c>
      <c r="G12" s="86"/>
      <c r="H12" s="103" t="s">
        <v>321</v>
      </c>
      <c r="I12" s="103">
        <v>0</v>
      </c>
      <c r="J12" s="86"/>
      <c r="K12" s="83" t="s">
        <v>45</v>
      </c>
      <c r="L12" s="84">
        <v>1.8100000000000002E-2</v>
      </c>
      <c r="M12" s="81"/>
      <c r="N12" s="83" t="s">
        <v>54</v>
      </c>
      <c r="O12" s="84">
        <v>5.9299999999999999E-2</v>
      </c>
      <c r="P12" s="86"/>
      <c r="Q12" s="79"/>
      <c r="R12" s="79" t="s">
        <v>53</v>
      </c>
      <c r="S12" s="80">
        <v>3.3999999999999998E-3</v>
      </c>
      <c r="T12" s="79"/>
      <c r="U12" s="82" t="s">
        <v>54</v>
      </c>
      <c r="V12" s="82">
        <v>5</v>
      </c>
      <c r="W12" s="82"/>
      <c r="X12" s="82"/>
      <c r="Y12" s="82"/>
      <c r="Z12" s="72"/>
      <c r="AA12" s="93" t="s">
        <v>45</v>
      </c>
      <c r="AB12" s="98">
        <v>6.1999999999999998E-3</v>
      </c>
      <c r="AC12" s="28"/>
      <c r="AD12" s="28"/>
      <c r="AE12" t="s">
        <v>613</v>
      </c>
      <c r="AF12">
        <v>1.7709964186292598E-2</v>
      </c>
      <c r="AK12" t="s">
        <v>595</v>
      </c>
      <c r="AL12">
        <v>0.20797247968527754</v>
      </c>
      <c r="AM12" t="s">
        <v>622</v>
      </c>
      <c r="AN12">
        <v>0.46729081075040713</v>
      </c>
      <c r="AO12" t="s">
        <v>613</v>
      </c>
      <c r="AP12">
        <v>3.2405693592676379E-2</v>
      </c>
      <c r="AQ12" t="s">
        <v>594</v>
      </c>
      <c r="AR12">
        <v>1.8450648135219332</v>
      </c>
      <c r="AS12" t="s">
        <v>594</v>
      </c>
      <c r="AT12">
        <v>0.11415667571304695</v>
      </c>
      <c r="AW12" t="s">
        <v>628</v>
      </c>
      <c r="AX12">
        <v>0.16960807768599181</v>
      </c>
      <c r="BB12" t="s">
        <v>595</v>
      </c>
      <c r="BC12" t="str">
        <f t="shared" si="19"/>
        <v>France</v>
      </c>
      <c r="BD12">
        <f t="shared" ca="1" si="5"/>
        <v>2.5795709395276714E-2</v>
      </c>
      <c r="BE12">
        <f t="shared" ca="1" si="6"/>
        <v>2.5795709395276714E-2</v>
      </c>
      <c r="BF12" s="53">
        <f t="shared" ca="1" si="7"/>
        <v>0</v>
      </c>
      <c r="BG12">
        <f t="shared" ca="1" si="8"/>
        <v>2.0797247968527754E-3</v>
      </c>
      <c r="BH12">
        <f t="shared" ca="1" si="0"/>
        <v>0.16312946064805339</v>
      </c>
      <c r="BI12">
        <f t="shared" ca="1" si="9"/>
        <v>3.1053989083948044E-2</v>
      </c>
      <c r="BJ12">
        <f t="shared" ca="1" si="10"/>
        <v>0.19751828827525719</v>
      </c>
      <c r="BK12">
        <f t="shared" ca="1" si="11"/>
        <v>2.9654430063256902E-2</v>
      </c>
      <c r="BL12" s="53">
        <f t="shared" ca="1" si="12"/>
        <v>0</v>
      </c>
      <c r="BM12">
        <f t="shared" ca="1" si="13"/>
        <v>0</v>
      </c>
      <c r="BO12" s="45" t="s">
        <v>60</v>
      </c>
      <c r="BP12" s="26" t="s">
        <v>45</v>
      </c>
      <c r="BQ12" s="26" t="s">
        <v>2</v>
      </c>
      <c r="BR12" s="26" t="s">
        <v>79</v>
      </c>
      <c r="BS12" s="29">
        <f ca="1">VLOOKUP($BP12,$BC:BD,BS$3,0)/SUM(BD:BD)</f>
        <v>1.3289360235628156E-2</v>
      </c>
      <c r="BT12" s="29">
        <f ca="1">VLOOKUP($BP12,$BC:BE,BT$3,0)/SUM(BE:BE)</f>
        <v>1.3289360235628156E-2</v>
      </c>
      <c r="BU12" s="92">
        <v>0</v>
      </c>
      <c r="BV12" s="29">
        <f ca="1">VLOOKUP($BP12,$BC:BG,BV$3,0)/SUM(BG:BG)</f>
        <v>2.1808393225522183E-2</v>
      </c>
      <c r="BW12" s="29">
        <f ca="1">VLOOKUP($BP12,$BC:BH,BW$3,0)/SUM(BH:BH)</f>
        <v>7.6489989291028501E-2</v>
      </c>
      <c r="BX12" s="29">
        <f ca="1">VLOOKUP($BP12,$BC:BI,BX$3,0)/SUM(BI:BI)</f>
        <v>2.7114960741333294E-2</v>
      </c>
      <c r="BY12" s="29">
        <f ca="1">VLOOKUP($BP12,$BC:BJ,BY$3,0)/SUM(BJ:BJ)</f>
        <v>0.12805878426220499</v>
      </c>
      <c r="BZ12" s="29">
        <f ca="1">VLOOKUP($BP12,$BC:BK,BZ$3,0)/SUM(BK:BK)</f>
        <v>1.0311445252785961E-2</v>
      </c>
      <c r="CA12" s="92">
        <f t="shared" si="14"/>
        <v>0</v>
      </c>
      <c r="CD12" s="45" t="s">
        <v>60</v>
      </c>
      <c r="CE12" s="26" t="s">
        <v>45</v>
      </c>
      <c r="CF12" s="26" t="s">
        <v>2</v>
      </c>
      <c r="CG12" s="26" t="s">
        <v>79</v>
      </c>
      <c r="CH12" s="29">
        <f t="shared" si="1"/>
        <v>1.0801080108010805E-2</v>
      </c>
      <c r="CI12" s="29">
        <f t="shared" si="15"/>
        <v>1.0801080108010805E-2</v>
      </c>
      <c r="CJ12" s="29"/>
      <c r="CK12" s="30">
        <f t="shared" si="16"/>
        <v>1.77E-2</v>
      </c>
      <c r="CL12" s="30">
        <f t="shared" si="17"/>
        <v>6.6611416140060095E-2</v>
      </c>
      <c r="CM12" s="30">
        <f t="shared" si="18"/>
        <v>1.80981901809819E-2</v>
      </c>
      <c r="CN12" s="30">
        <f t="shared" si="2"/>
        <v>9.7680463907218559E-2</v>
      </c>
      <c r="CO12" s="30">
        <f t="shared" si="3"/>
        <v>6.2657908034360801E-3</v>
      </c>
      <c r="CP12" s="46">
        <f t="shared" si="4"/>
        <v>0</v>
      </c>
      <c r="CQ12" s="26"/>
      <c r="CR12" s="26"/>
      <c r="CS12" s="26"/>
      <c r="CT12" s="26"/>
      <c r="CU12" s="26"/>
      <c r="CY12" s="26"/>
      <c r="CZ12" s="26"/>
      <c r="DA12" s="26"/>
      <c r="DI12" s="31"/>
    </row>
    <row r="13" spans="1:113" ht="18">
      <c r="A13" s="72"/>
      <c r="B13" s="79" t="s">
        <v>44</v>
      </c>
      <c r="C13" s="80">
        <v>1.8499999999999999E-2</v>
      </c>
      <c r="D13" s="79"/>
      <c r="E13" s="102" t="s">
        <v>322</v>
      </c>
      <c r="F13" s="102">
        <v>69.599999999999994</v>
      </c>
      <c r="G13" s="81"/>
      <c r="H13" s="102" t="s">
        <v>322</v>
      </c>
      <c r="I13" s="102">
        <v>99.93</v>
      </c>
      <c r="J13" s="81"/>
      <c r="K13" s="83" t="s">
        <v>44</v>
      </c>
      <c r="L13" s="84">
        <v>1.78E-2</v>
      </c>
      <c r="M13" s="86"/>
      <c r="N13" s="83" t="s">
        <v>51</v>
      </c>
      <c r="O13" s="84">
        <v>3.6299999999999999E-2</v>
      </c>
      <c r="P13" s="81"/>
      <c r="Q13" s="79"/>
      <c r="R13" s="79" t="s">
        <v>54</v>
      </c>
      <c r="S13" s="80">
        <v>2.5999999999999999E-3</v>
      </c>
      <c r="T13" s="79"/>
      <c r="U13" s="82" t="s">
        <v>51</v>
      </c>
      <c r="V13" s="82">
        <v>4.63</v>
      </c>
      <c r="W13" s="82"/>
      <c r="X13" s="82"/>
      <c r="Y13" s="82"/>
      <c r="Z13" s="72"/>
      <c r="AA13" s="93" t="s">
        <v>56</v>
      </c>
      <c r="AB13" s="98"/>
      <c r="AC13" s="28"/>
      <c r="AD13" s="28"/>
      <c r="AE13" t="s">
        <v>614</v>
      </c>
      <c r="AF13">
        <v>8.0420689725826579E-3</v>
      </c>
      <c r="AK13" t="s">
        <v>596</v>
      </c>
      <c r="AL13">
        <v>1.5902168738293747</v>
      </c>
      <c r="AM13" t="s">
        <v>623</v>
      </c>
      <c r="AN13">
        <v>1.6210203030712692E-2</v>
      </c>
      <c r="AO13" t="s">
        <v>593</v>
      </c>
      <c r="AP13">
        <v>0.82992416803019931</v>
      </c>
      <c r="AQ13" t="s">
        <v>595</v>
      </c>
      <c r="AR13">
        <v>19.751828827525721</v>
      </c>
      <c r="AS13" t="s">
        <v>595</v>
      </c>
      <c r="AT13">
        <v>2.9654430063256902</v>
      </c>
      <c r="AW13" t="s">
        <v>629</v>
      </c>
      <c r="AX13">
        <v>5.2589089225742167E-2</v>
      </c>
      <c r="BB13" t="s">
        <v>596</v>
      </c>
      <c r="BC13" t="str">
        <f t="shared" si="19"/>
        <v>Germany</v>
      </c>
      <c r="BD13">
        <f t="shared" ca="1" si="5"/>
        <v>2.3664548638366468E-2</v>
      </c>
      <c r="BE13">
        <f t="shared" ca="1" si="6"/>
        <v>2.3664548638366468E-2</v>
      </c>
      <c r="BF13" s="53">
        <f t="shared" ca="1" si="7"/>
        <v>0</v>
      </c>
      <c r="BG13">
        <f t="shared" ca="1" si="8"/>
        <v>1.5902168738293747E-2</v>
      </c>
      <c r="BH13">
        <f t="shared" ca="1" si="0"/>
        <v>0.1424679884006797</v>
      </c>
      <c r="BI13">
        <f t="shared" ca="1" si="9"/>
        <v>1.4801973425698133E-2</v>
      </c>
      <c r="BJ13">
        <f t="shared" ca="1" si="10"/>
        <v>5.8846756465039639E-2</v>
      </c>
      <c r="BK13">
        <f t="shared" ca="1" si="11"/>
        <v>1.4668452740086602E-2</v>
      </c>
      <c r="BL13" s="53">
        <f t="shared" ca="1" si="12"/>
        <v>0</v>
      </c>
      <c r="BM13">
        <f t="shared" ca="1" si="13"/>
        <v>0</v>
      </c>
      <c r="BO13" s="45" t="s">
        <v>60</v>
      </c>
      <c r="BP13" s="26" t="s">
        <v>56</v>
      </c>
      <c r="BQ13" s="26" t="s">
        <v>2</v>
      </c>
      <c r="BR13" s="26" t="s">
        <v>79</v>
      </c>
      <c r="BS13" s="29">
        <f ca="1">VLOOKUP($BP13,$BC:BD,BS$3,0)/SUM(BD:BD)</f>
        <v>8.3017094432719183E-3</v>
      </c>
      <c r="BT13" s="29">
        <f ca="1">VLOOKUP($BP13,$BC:BE,BT$3,0)/SUM(BE:BE)</f>
        <v>8.3017094432719183E-3</v>
      </c>
      <c r="BU13" s="92">
        <v>0</v>
      </c>
      <c r="BV13" s="29">
        <f ca="1">VLOOKUP($BP13,$BC:BG,BV$3,0)/SUM(BG:BG)</f>
        <v>0</v>
      </c>
      <c r="BW13" s="29">
        <f ca="1">VLOOKUP($BP13,$BC:BH,BW$3,0)/SUM(BH:BH)</f>
        <v>5.1355035693376148E-2</v>
      </c>
      <c r="BX13" s="29">
        <f ca="1">VLOOKUP($BP13,$BC:BI,BX$3,0)/SUM(BI:BI)</f>
        <v>7.5933023634750553E-3</v>
      </c>
      <c r="BY13" s="29">
        <f ca="1">VLOOKUP($BP13,$BC:BJ,BY$3,0)/SUM(BJ:BJ)</f>
        <v>4.5798612110400996E-2</v>
      </c>
      <c r="BZ13" s="29">
        <f ca="1">VLOOKUP($BP13,$BC:BK,BZ$3,0)/SUM(BK:BK)</f>
        <v>5.7421391630255224E-4</v>
      </c>
      <c r="CA13" s="92">
        <f t="shared" si="14"/>
        <v>0</v>
      </c>
      <c r="CD13" s="45" t="s">
        <v>60</v>
      </c>
      <c r="CE13" s="26" t="s">
        <v>56</v>
      </c>
      <c r="CF13" s="26" t="s">
        <v>2</v>
      </c>
      <c r="CG13" s="26" t="s">
        <v>79</v>
      </c>
      <c r="CH13" s="29">
        <f t="shared" si="1"/>
        <v>6.9006900690069019E-3</v>
      </c>
      <c r="CI13" s="29">
        <f t="shared" si="15"/>
        <v>6.9006900690069019E-3</v>
      </c>
      <c r="CJ13" s="29"/>
      <c r="CK13" s="30">
        <f t="shared" si="16"/>
        <v>0</v>
      </c>
      <c r="CL13" s="30">
        <f t="shared" si="17"/>
        <v>4.4234952864394488E-2</v>
      </c>
      <c r="CM13" s="30">
        <f t="shared" si="18"/>
        <v>5.6994300569942992E-3</v>
      </c>
      <c r="CN13" s="30">
        <f t="shared" si="2"/>
        <v>3.4793041391721652E-2</v>
      </c>
      <c r="CO13" s="30">
        <f t="shared" si="3"/>
        <v>0</v>
      </c>
      <c r="CP13" s="46">
        <f t="shared" si="4"/>
        <v>0</v>
      </c>
      <c r="CQ13" s="26"/>
      <c r="CR13" s="26"/>
      <c r="CS13" s="26"/>
      <c r="CT13" s="26"/>
      <c r="CU13" s="26"/>
      <c r="CY13" s="26"/>
      <c r="CZ13" s="26"/>
      <c r="DA13" s="26"/>
      <c r="DI13" s="31"/>
    </row>
    <row r="14" spans="1:113" ht="18">
      <c r="A14" s="72"/>
      <c r="B14" s="79" t="s">
        <v>45</v>
      </c>
      <c r="C14" s="80">
        <v>1.0800000000000001E-2</v>
      </c>
      <c r="D14" s="79"/>
      <c r="E14" s="103" t="s">
        <v>323</v>
      </c>
      <c r="F14" s="103">
        <v>66.25</v>
      </c>
      <c r="G14" s="86"/>
      <c r="H14" s="103" t="s">
        <v>323</v>
      </c>
      <c r="I14" s="103">
        <v>94.38</v>
      </c>
      <c r="J14" s="86"/>
      <c r="K14" s="83" t="s">
        <v>49</v>
      </c>
      <c r="L14" s="84">
        <v>1.6E-2</v>
      </c>
      <c r="M14" s="86"/>
      <c r="N14" s="83" t="s">
        <v>56</v>
      </c>
      <c r="O14" s="84">
        <v>3.4799999999999998E-2</v>
      </c>
      <c r="P14" s="86"/>
      <c r="Q14" s="79"/>
      <c r="R14" s="79" t="s">
        <v>44</v>
      </c>
      <c r="S14" s="80">
        <v>1.6000000000000001E-3</v>
      </c>
      <c r="T14" s="79"/>
      <c r="U14" s="82" t="s">
        <v>56</v>
      </c>
      <c r="V14" s="82">
        <v>4.2699999999999996</v>
      </c>
      <c r="W14" s="82"/>
      <c r="X14" s="82"/>
      <c r="Y14" s="82"/>
      <c r="Z14" s="72"/>
      <c r="AA14" s="93" t="s">
        <v>54</v>
      </c>
      <c r="AB14" s="98"/>
      <c r="AC14" s="113">
        <v>2.1999999999999999E-2</v>
      </c>
      <c r="AD14" s="28"/>
      <c r="AE14" t="s">
        <v>593</v>
      </c>
      <c r="AF14">
        <v>0.48409822138392866</v>
      </c>
      <c r="AK14" t="s">
        <v>597</v>
      </c>
      <c r="AL14">
        <v>7.8556142274391851E-5</v>
      </c>
      <c r="AM14" t="s">
        <v>594</v>
      </c>
      <c r="AN14">
        <v>1.7544408884421365</v>
      </c>
      <c r="AO14" t="s">
        <v>594</v>
      </c>
      <c r="AP14">
        <v>0.33747004019087096</v>
      </c>
      <c r="AQ14" t="s">
        <v>596</v>
      </c>
      <c r="AR14">
        <v>5.8846756465039638</v>
      </c>
      <c r="AS14" t="s">
        <v>596</v>
      </c>
      <c r="AT14">
        <v>1.4668452740086602</v>
      </c>
      <c r="AW14" t="s">
        <v>630</v>
      </c>
      <c r="AX14">
        <v>0.71069881831397197</v>
      </c>
      <c r="BB14" t="s">
        <v>597</v>
      </c>
      <c r="BC14" t="str">
        <f t="shared" si="19"/>
        <v>Hong Kong</v>
      </c>
      <c r="BD14">
        <f t="shared" ca="1" si="5"/>
        <v>5.3083051196787072E-3</v>
      </c>
      <c r="BE14">
        <f t="shared" ca="1" si="6"/>
        <v>5.3083051196787072E-3</v>
      </c>
      <c r="BF14" s="53">
        <f t="shared" ca="1" si="7"/>
        <v>0</v>
      </c>
      <c r="BG14">
        <f t="shared" ca="1" si="8"/>
        <v>7.8556142274391852E-7</v>
      </c>
      <c r="BH14">
        <f t="shared" ca="1" si="0"/>
        <v>2.4815613202643387E-3</v>
      </c>
      <c r="BI14">
        <f t="shared" ca="1" si="9"/>
        <v>6.1445679019633652E-3</v>
      </c>
      <c r="BJ14">
        <f t="shared" ca="1" si="10"/>
        <v>5.6610082708559682E-3</v>
      </c>
      <c r="BK14">
        <f t="shared" ca="1" si="11"/>
        <v>2.1796991795084888E-7</v>
      </c>
      <c r="BL14" s="53">
        <f t="shared" ca="1" si="12"/>
        <v>0</v>
      </c>
      <c r="BM14">
        <f t="shared" ca="1" si="13"/>
        <v>4.3581477509233052E-2</v>
      </c>
      <c r="BO14" s="45" t="s">
        <v>60</v>
      </c>
      <c r="BP14" s="26" t="s">
        <v>54</v>
      </c>
      <c r="BQ14" s="26" t="s">
        <v>69</v>
      </c>
      <c r="BR14" s="26" t="s">
        <v>79</v>
      </c>
      <c r="BS14" s="29">
        <f ca="1">VLOOKUP($BP14,$BC:BD,BS$3,0)/SUM(BD:BD)</f>
        <v>8.9304811243244488E-3</v>
      </c>
      <c r="BT14" s="29">
        <f ca="1">VLOOKUP($BP14,$BC:BE,BT$3,0)/SUM(BE:BE)</f>
        <v>8.9304811243244488E-3</v>
      </c>
      <c r="BU14" s="92">
        <v>0</v>
      </c>
      <c r="BV14" s="29">
        <f ca="1">VLOOKUP($BP14,$BC:BG,BV$3,0)/SUM(BG:BG)</f>
        <v>2.2030044291868707E-3</v>
      </c>
      <c r="BW14" s="29">
        <f ca="1">VLOOKUP($BP14,$BC:BH,BW$3,0)/SUM(BH:BH)</f>
        <v>4.930563151356538E-2</v>
      </c>
      <c r="BX14" s="29">
        <f ca="1">VLOOKUP($BP14,$BC:BI,BX$3,0)/SUM(BI:BI)</f>
        <v>1.1925744939094552E-2</v>
      </c>
      <c r="BY14" s="29">
        <f ca="1">VLOOKUP($BP14,$BC:BJ,BY$3,0)/SUM(BJ:BJ)</f>
        <v>7.3859717286029247E-2</v>
      </c>
      <c r="BZ14" s="29">
        <f ca="1">VLOOKUP($BP14,$BC:BK,BZ$3,0)/SUM(BK:BK)</f>
        <v>8.3207391528262889E-4</v>
      </c>
      <c r="CA14" s="92">
        <f t="shared" si="14"/>
        <v>2.3305084745762705E-2</v>
      </c>
      <c r="CD14" s="45" t="s">
        <v>60</v>
      </c>
      <c r="CE14" s="26" t="s">
        <v>54</v>
      </c>
      <c r="CF14" s="26" t="s">
        <v>69</v>
      </c>
      <c r="CG14" s="26" t="s">
        <v>79</v>
      </c>
      <c r="CH14" s="29">
        <f t="shared" si="1"/>
        <v>7.8007800780078018E-3</v>
      </c>
      <c r="CI14" s="29">
        <f t="shared" si="15"/>
        <v>7.8007800780078018E-3</v>
      </c>
      <c r="CJ14" s="29"/>
      <c r="CK14" s="30">
        <f t="shared" si="16"/>
        <v>2.5999999999999999E-3</v>
      </c>
      <c r="CL14" s="30">
        <f t="shared" si="17"/>
        <v>5.1797368693670368E-2</v>
      </c>
      <c r="CM14" s="30">
        <f t="shared" si="18"/>
        <v>9.6990300969902986E-3</v>
      </c>
      <c r="CN14" s="30">
        <f t="shared" si="2"/>
        <v>5.9288142371525694E-2</v>
      </c>
      <c r="CO14" s="30">
        <f t="shared" si="3"/>
        <v>0</v>
      </c>
      <c r="CP14" s="46">
        <f t="shared" si="4"/>
        <v>2.3305084745762705E-2</v>
      </c>
      <c r="CQ14" s="26"/>
      <c r="CR14" s="26"/>
      <c r="CS14" s="26"/>
      <c r="CT14" s="26"/>
      <c r="CU14" s="26"/>
      <c r="CY14" s="26"/>
      <c r="CZ14" s="26"/>
      <c r="DA14" s="26"/>
      <c r="DI14" s="31"/>
    </row>
    <row r="15" spans="1:113" ht="18">
      <c r="A15" s="72"/>
      <c r="B15" s="79" t="s">
        <v>49</v>
      </c>
      <c r="C15" s="80">
        <v>8.2000000000000007E-3</v>
      </c>
      <c r="D15" s="79"/>
      <c r="E15" s="103" t="s">
        <v>41</v>
      </c>
      <c r="F15" s="103">
        <v>3.35</v>
      </c>
      <c r="G15" s="86"/>
      <c r="H15" s="103" t="s">
        <v>41</v>
      </c>
      <c r="I15" s="103">
        <v>5.55</v>
      </c>
      <c r="J15" s="86"/>
      <c r="K15" s="83" t="s">
        <v>43</v>
      </c>
      <c r="L15" s="84">
        <v>1.03E-2</v>
      </c>
      <c r="M15" s="86"/>
      <c r="N15" s="83" t="s">
        <v>55</v>
      </c>
      <c r="O15" s="84">
        <v>2.41E-2</v>
      </c>
      <c r="P15" s="86"/>
      <c r="Q15" s="79"/>
      <c r="R15" s="79" t="s">
        <v>55</v>
      </c>
      <c r="S15" s="80">
        <v>1.5E-3</v>
      </c>
      <c r="T15" s="79"/>
      <c r="U15" s="82" t="s">
        <v>55</v>
      </c>
      <c r="V15" s="82">
        <v>1.72</v>
      </c>
      <c r="W15" s="82"/>
      <c r="X15" s="82"/>
      <c r="Y15" s="82"/>
      <c r="Z15" s="72"/>
      <c r="AA15" s="93" t="s">
        <v>51</v>
      </c>
      <c r="AB15" s="98"/>
      <c r="AC15" s="28"/>
      <c r="AD15" s="28"/>
      <c r="AE15" t="s">
        <v>594</v>
      </c>
      <c r="AF15">
        <v>0.26193800497655328</v>
      </c>
      <c r="AK15" t="s">
        <v>598</v>
      </c>
      <c r="AL15">
        <v>1.0054122741457241</v>
      </c>
      <c r="AM15" t="s">
        <v>595</v>
      </c>
      <c r="AN15">
        <v>16.312946064805338</v>
      </c>
      <c r="AO15" t="s">
        <v>595</v>
      </c>
      <c r="AP15">
        <v>3.1053989083948044</v>
      </c>
      <c r="AQ15" t="s">
        <v>597</v>
      </c>
      <c r="AR15">
        <v>0.56610082708559684</v>
      </c>
      <c r="AS15" t="s">
        <v>597</v>
      </c>
      <c r="AT15">
        <v>2.1796991795084888E-5</v>
      </c>
      <c r="AW15" t="s">
        <v>597</v>
      </c>
      <c r="AX15">
        <v>4.3581477509233055</v>
      </c>
      <c r="BB15" t="s">
        <v>598</v>
      </c>
      <c r="BC15" t="str">
        <f t="shared" si="19"/>
        <v>Ireland</v>
      </c>
      <c r="BD15">
        <f t="shared" ca="1" si="5"/>
        <v>9.7862655634235046E-3</v>
      </c>
      <c r="BE15">
        <f t="shared" ca="1" si="6"/>
        <v>9.7862655634235046E-3</v>
      </c>
      <c r="BF15" s="53">
        <f t="shared" ca="1" si="7"/>
        <v>0</v>
      </c>
      <c r="BG15">
        <f t="shared" ca="1" si="8"/>
        <v>1.0054122741457241E-2</v>
      </c>
      <c r="BH15">
        <f t="shared" ca="1" si="0"/>
        <v>1.0368276807358794E-2</v>
      </c>
      <c r="BI15">
        <f t="shared" ca="1" si="9"/>
        <v>1.6411293510901887E-2</v>
      </c>
      <c r="BJ15">
        <f t="shared" ca="1" si="10"/>
        <v>8.5550458794723758E-3</v>
      </c>
      <c r="BK15">
        <f t="shared" ca="1" si="11"/>
        <v>1.8757634705865348E-2</v>
      </c>
      <c r="BL15" s="53">
        <f t="shared" ca="1" si="12"/>
        <v>0.99843219801171867</v>
      </c>
      <c r="BM15">
        <f t="shared" ca="1" si="13"/>
        <v>1.039718824498145E-2</v>
      </c>
      <c r="BO15" s="45" t="s">
        <v>60</v>
      </c>
      <c r="BP15" s="26" t="s">
        <v>51</v>
      </c>
      <c r="BQ15" s="26" t="s">
        <v>2</v>
      </c>
      <c r="BR15" s="26" t="s">
        <v>79</v>
      </c>
      <c r="BS15" s="29">
        <f ca="1">VLOOKUP($BP15,$BC:BD,BS$3,0)/SUM(BD:BD)</f>
        <v>7.5342726592769567E-3</v>
      </c>
      <c r="BT15" s="29">
        <f ca="1">VLOOKUP($BP15,$BC:BE,BT$3,0)/SUM(BE:BE)</f>
        <v>7.5342726592769567E-3</v>
      </c>
      <c r="BU15" s="92">
        <v>0</v>
      </c>
      <c r="BV15" s="29">
        <f ca="1">VLOOKUP($BP15,$BC:BG,BV$3,0)/SUM(BG:BG)</f>
        <v>0</v>
      </c>
      <c r="BW15" s="29">
        <f ca="1">VLOOKUP($BP15,$BC:BH,BW$3,0)/SUM(BH:BH)</f>
        <v>5.0900627147356978E-2</v>
      </c>
      <c r="BX15" s="29">
        <f ca="1">VLOOKUP($BP15,$BC:BI,BX$3,0)/SUM(BI:BI)</f>
        <v>5.9197572374046856E-3</v>
      </c>
      <c r="BY15" s="29">
        <f ca="1">VLOOKUP($BP15,$BC:BJ,BY$3,0)/SUM(BJ:BJ)</f>
        <v>3.6165024645053924E-2</v>
      </c>
      <c r="BZ15" s="29">
        <f ca="1">VLOOKUP($BP15,$BC:BK,BZ$3,0)/SUM(BK:BK)</f>
        <v>9.329355132549589E-4</v>
      </c>
      <c r="CA15" s="92">
        <f t="shared" si="14"/>
        <v>0</v>
      </c>
      <c r="CD15" s="45" t="s">
        <v>60</v>
      </c>
      <c r="CE15" s="26" t="s">
        <v>51</v>
      </c>
      <c r="CF15" s="26" t="s">
        <v>2</v>
      </c>
      <c r="CG15" s="26" t="s">
        <v>79</v>
      </c>
      <c r="CH15" s="29">
        <f t="shared" si="1"/>
        <v>6.9006900690069019E-3</v>
      </c>
      <c r="CI15" s="29">
        <f t="shared" si="15"/>
        <v>6.9006900690069019E-3</v>
      </c>
      <c r="CJ15" s="29"/>
      <c r="CK15" s="30">
        <f t="shared" si="16"/>
        <v>0</v>
      </c>
      <c r="CL15" s="30">
        <f t="shared" si="17"/>
        <v>4.7964363410338759E-2</v>
      </c>
      <c r="CM15" s="30">
        <f t="shared" si="18"/>
        <v>5.8994100589940994E-3</v>
      </c>
      <c r="CN15" s="30">
        <f t="shared" si="2"/>
        <v>3.6292741451709659E-2</v>
      </c>
      <c r="CO15" s="30">
        <f t="shared" si="3"/>
        <v>0</v>
      </c>
      <c r="CP15" s="46">
        <f t="shared" si="4"/>
        <v>0</v>
      </c>
      <c r="CQ15" s="26"/>
      <c r="CR15" s="26"/>
      <c r="CS15" s="26"/>
      <c r="CT15" s="26"/>
      <c r="CU15" s="26"/>
      <c r="CY15" s="26"/>
      <c r="CZ15" s="26"/>
      <c r="DA15" s="26"/>
      <c r="DI15" s="31"/>
    </row>
    <row r="16" spans="1:113" ht="18">
      <c r="A16" s="72"/>
      <c r="B16" s="79" t="s">
        <v>54</v>
      </c>
      <c r="C16" s="80">
        <v>7.7999999999999996E-3</v>
      </c>
      <c r="D16" s="79"/>
      <c r="E16" s="103" t="s">
        <v>324</v>
      </c>
      <c r="F16" s="103">
        <v>0</v>
      </c>
      <c r="G16" s="86"/>
      <c r="H16" s="103" t="s">
        <v>324</v>
      </c>
      <c r="I16" s="103">
        <v>0</v>
      </c>
      <c r="J16" s="86"/>
      <c r="K16" s="83" t="s">
        <v>54</v>
      </c>
      <c r="L16" s="84">
        <v>9.7000000000000003E-3</v>
      </c>
      <c r="M16" s="81"/>
      <c r="N16" s="83" t="s">
        <v>62</v>
      </c>
      <c r="O16" s="84">
        <v>1.6799999999999999E-2</v>
      </c>
      <c r="P16" s="86"/>
      <c r="Q16" s="79"/>
      <c r="R16" s="79" t="s">
        <v>258</v>
      </c>
      <c r="S16" s="80">
        <v>1.2999999999999999E-3</v>
      </c>
      <c r="T16" s="79"/>
      <c r="U16" s="82" t="s">
        <v>52</v>
      </c>
      <c r="V16" s="82">
        <v>1.66</v>
      </c>
      <c r="W16" s="82"/>
      <c r="X16" s="82"/>
      <c r="Y16" s="82"/>
      <c r="Z16" s="72"/>
      <c r="AA16" s="93" t="s">
        <v>49</v>
      </c>
      <c r="AB16" s="98">
        <v>5.8799999999999998E-2</v>
      </c>
      <c r="AC16" s="28"/>
      <c r="AD16" s="28"/>
      <c r="AE16" t="s">
        <v>595</v>
      </c>
      <c r="AF16">
        <v>2.5795709395276716</v>
      </c>
      <c r="AK16" t="s">
        <v>599</v>
      </c>
      <c r="AL16">
        <v>0.35561891014870201</v>
      </c>
      <c r="AM16" t="s">
        <v>693</v>
      </c>
      <c r="AN16">
        <v>2.0181621424373356E-2</v>
      </c>
      <c r="AO16" t="s">
        <v>596</v>
      </c>
      <c r="AP16">
        <v>1.4801973425698132</v>
      </c>
      <c r="AQ16" t="s">
        <v>598</v>
      </c>
      <c r="AR16">
        <v>0.8555045879472376</v>
      </c>
      <c r="AS16" t="s">
        <v>598</v>
      </c>
      <c r="AT16">
        <v>1.8757634705865347</v>
      </c>
      <c r="AW16" t="s">
        <v>631</v>
      </c>
      <c r="AX16">
        <v>0.34589448389594823</v>
      </c>
      <c r="BB16" t="s">
        <v>599</v>
      </c>
      <c r="BC16" t="str">
        <f t="shared" si="19"/>
        <v>Israel</v>
      </c>
      <c r="BD16">
        <f t="shared" ca="1" si="5"/>
        <v>2.4538818578949957E-3</v>
      </c>
      <c r="BE16">
        <f t="shared" ca="1" si="6"/>
        <v>2.4538818578949957E-3</v>
      </c>
      <c r="BF16" s="53">
        <f t="shared" ca="1" si="7"/>
        <v>0</v>
      </c>
      <c r="BG16">
        <f t="shared" ca="1" si="8"/>
        <v>3.5561891014870201E-3</v>
      </c>
      <c r="BH16">
        <f t="shared" ca="1" si="0"/>
        <v>2.247503690430969E-4</v>
      </c>
      <c r="BI16">
        <f t="shared" ca="1" si="9"/>
        <v>4.2299209840423037E-4</v>
      </c>
      <c r="BJ16">
        <f t="shared" ca="1" si="10"/>
        <v>0</v>
      </c>
      <c r="BK16">
        <f t="shared" ca="1" si="11"/>
        <v>2.9421256473901695E-3</v>
      </c>
      <c r="BL16" s="53">
        <f t="shared" ca="1" si="12"/>
        <v>0</v>
      </c>
      <c r="BM16">
        <f t="shared" ca="1" si="13"/>
        <v>0</v>
      </c>
      <c r="BO16" s="45" t="s">
        <v>60</v>
      </c>
      <c r="BP16" s="26" t="s">
        <v>49</v>
      </c>
      <c r="BQ16" s="26" t="s">
        <v>70</v>
      </c>
      <c r="BR16" s="26" t="s">
        <v>79</v>
      </c>
      <c r="BS16" s="29">
        <f ca="1">VLOOKUP($BP16,$BC:BD,BS$3,0)/SUM(BD:BD)</f>
        <v>4.8562055719705635E-3</v>
      </c>
      <c r="BT16" s="29">
        <f ca="1">VLOOKUP($BP16,$BC:BE,BT$3,0)/SUM(BE:BE)</f>
        <v>4.8562055719705635E-3</v>
      </c>
      <c r="BU16" s="92">
        <v>0</v>
      </c>
      <c r="BV16" s="29">
        <f ca="1">VLOOKUP($BP16,$BC:BG,BV$3,0)/SUM(BG:BG)</f>
        <v>9.6530485981699252E-8</v>
      </c>
      <c r="BW16" s="29">
        <f ca="1">VLOOKUP($BP16,$BC:BH,BW$3,0)/SUM(BH:BH)</f>
        <v>3.1812576917914052E-2</v>
      </c>
      <c r="BX16" s="29">
        <f ca="1">VLOOKUP($BP16,$BC:BI,BX$3,0)/SUM(BI:BI)</f>
        <v>8.3484706798274584E-3</v>
      </c>
      <c r="BY16" s="29">
        <f ca="1">VLOOKUP($BP16,$BC:BJ,BY$3,0)/SUM(BJ:BJ)</f>
        <v>5.1785935950841237E-2</v>
      </c>
      <c r="BZ16" s="29">
        <f ca="1">VLOOKUP($BP16,$BC:BK,BZ$3,0)/SUM(BK:BK)</f>
        <v>2.9073740821874871E-2</v>
      </c>
      <c r="CA16" s="92">
        <f t="shared" si="14"/>
        <v>0</v>
      </c>
      <c r="CD16" s="45" t="s">
        <v>60</v>
      </c>
      <c r="CE16" s="26" t="s">
        <v>49</v>
      </c>
      <c r="CF16" s="26" t="s">
        <v>70</v>
      </c>
      <c r="CG16" s="26" t="s">
        <v>79</v>
      </c>
      <c r="CH16" s="29">
        <f t="shared" si="1"/>
        <v>8.2008200820082033E-3</v>
      </c>
      <c r="CI16" s="29">
        <f t="shared" si="15"/>
        <v>8.2008200820082033E-3</v>
      </c>
      <c r="CJ16" s="29"/>
      <c r="CK16" s="30">
        <f t="shared" si="16"/>
        <v>0</v>
      </c>
      <c r="CL16" s="30">
        <f t="shared" si="17"/>
        <v>5.2418937117994412E-2</v>
      </c>
      <c r="CM16" s="30">
        <f t="shared" si="18"/>
        <v>1.5998400159983998E-2</v>
      </c>
      <c r="CN16" s="30">
        <f t="shared" si="2"/>
        <v>7.348530293941212E-2</v>
      </c>
      <c r="CO16" s="30">
        <f t="shared" si="3"/>
        <v>5.9423951490651855E-2</v>
      </c>
      <c r="CP16" s="46">
        <f t="shared" si="4"/>
        <v>0</v>
      </c>
      <c r="CQ16" s="26"/>
      <c r="CR16" s="26"/>
      <c r="CS16" s="26"/>
      <c r="CT16" s="26"/>
      <c r="CU16" s="26"/>
      <c r="CY16" s="26"/>
      <c r="CZ16" s="26"/>
      <c r="DA16" s="26"/>
      <c r="DI16" s="31"/>
    </row>
    <row r="17" spans="1:113" ht="18">
      <c r="A17" s="72"/>
      <c r="B17" s="79" t="s">
        <v>56</v>
      </c>
      <c r="C17" s="80">
        <v>6.8999999999999999E-3</v>
      </c>
      <c r="D17" s="79"/>
      <c r="E17" s="102" t="s">
        <v>325</v>
      </c>
      <c r="F17" s="102">
        <v>12.93</v>
      </c>
      <c r="G17" s="81"/>
      <c r="H17" s="102" t="s">
        <v>325</v>
      </c>
      <c r="I17" s="102">
        <v>0</v>
      </c>
      <c r="J17" s="81"/>
      <c r="K17" s="83" t="s">
        <v>51</v>
      </c>
      <c r="L17" s="84">
        <v>5.8999999999999999E-3</v>
      </c>
      <c r="M17" s="86"/>
      <c r="N17" s="83" t="s">
        <v>52</v>
      </c>
      <c r="O17" s="84">
        <v>6.4999999999999997E-3</v>
      </c>
      <c r="P17" s="81"/>
      <c r="Q17" s="79"/>
      <c r="R17" s="79" t="s">
        <v>42</v>
      </c>
      <c r="S17" s="80">
        <v>8.9999999999999998E-4</v>
      </c>
      <c r="T17" s="72"/>
      <c r="U17" s="82" t="s">
        <v>62</v>
      </c>
      <c r="V17" s="82">
        <v>1.01</v>
      </c>
      <c r="W17" s="82"/>
      <c r="X17" s="82"/>
      <c r="Y17" s="82"/>
      <c r="Z17" s="72"/>
      <c r="AA17" s="93" t="s">
        <v>52</v>
      </c>
      <c r="AB17" s="98"/>
      <c r="AC17" s="28"/>
      <c r="AD17" s="28"/>
      <c r="AE17" t="s">
        <v>596</v>
      </c>
      <c r="AF17">
        <v>2.3664548638366467</v>
      </c>
      <c r="AK17" t="s">
        <v>601</v>
      </c>
      <c r="AL17">
        <v>2.6549904594114939</v>
      </c>
      <c r="AM17" t="s">
        <v>596</v>
      </c>
      <c r="AN17">
        <v>14.246798840067971</v>
      </c>
      <c r="AO17" t="s">
        <v>597</v>
      </c>
      <c r="AP17">
        <v>0.61445679019633648</v>
      </c>
      <c r="AQ17" t="s">
        <v>600</v>
      </c>
      <c r="AR17">
        <v>3.6016451507082308</v>
      </c>
      <c r="AS17" t="s">
        <v>599</v>
      </c>
      <c r="AT17">
        <v>0.29421256473901697</v>
      </c>
      <c r="AW17" t="s">
        <v>632</v>
      </c>
      <c r="AX17">
        <v>7.6554112208052416E-2</v>
      </c>
      <c r="BB17" t="s">
        <v>600</v>
      </c>
      <c r="BC17" t="str">
        <f t="shared" si="19"/>
        <v>Italy</v>
      </c>
      <c r="BD17">
        <f t="shared" ca="1" si="5"/>
        <v>7.5106540275590413E-3</v>
      </c>
      <c r="BE17">
        <f t="shared" ca="1" si="6"/>
        <v>7.5106540275590413E-3</v>
      </c>
      <c r="BF17" s="53">
        <f t="shared" ca="1" si="7"/>
        <v>0</v>
      </c>
      <c r="BG17">
        <f t="shared" ca="1" si="8"/>
        <v>0</v>
      </c>
      <c r="BH17">
        <f t="shared" ca="1" si="0"/>
        <v>5.0064224263561483E-2</v>
      </c>
      <c r="BI17">
        <f t="shared" ca="1" si="9"/>
        <v>5.8848497989758431E-3</v>
      </c>
      <c r="BJ17">
        <f t="shared" ca="1" si="10"/>
        <v>3.6016451507082305E-2</v>
      </c>
      <c r="BK17">
        <f t="shared" ca="1" si="11"/>
        <v>9.3178270548576576E-4</v>
      </c>
      <c r="BL17" s="53">
        <f t="shared" ca="1" si="12"/>
        <v>0</v>
      </c>
      <c r="BM17">
        <f t="shared" ca="1" si="13"/>
        <v>0</v>
      </c>
      <c r="BO17" s="45" t="s">
        <v>60</v>
      </c>
      <c r="BP17" s="26" t="s">
        <v>52</v>
      </c>
      <c r="BQ17" s="26" t="s">
        <v>2</v>
      </c>
      <c r="BR17" s="26" t="s">
        <v>79</v>
      </c>
      <c r="BS17" s="29">
        <f ca="1">VLOOKUP($BP17,$BC:BD,BS$3,0)/SUM(BD:BD)</f>
        <v>1.9996512518347508E-3</v>
      </c>
      <c r="BT17" s="29">
        <f ca="1">VLOOKUP($BP17,$BC:BE,BT$3,0)/SUM(BE:BE)</f>
        <v>1.9996512518347508E-3</v>
      </c>
      <c r="BU17" s="92">
        <v>0</v>
      </c>
      <c r="BV17" s="29">
        <f ca="1">VLOOKUP($BP17,$BC:BG,BV$3,0)/SUM(BG:BG)</f>
        <v>0</v>
      </c>
      <c r="BW17" s="29">
        <f ca="1">VLOOKUP($BP17,$BC:BH,BW$3,0)/SUM(BH:BH)</f>
        <v>1.3826131127409019E-2</v>
      </c>
      <c r="BX17" s="29">
        <f ca="1">VLOOKUP($BP17,$BC:BI,BX$3,0)/SUM(BI:BI)</f>
        <v>1.2939549767610125E-3</v>
      </c>
      <c r="BY17" s="29">
        <f ca="1">VLOOKUP($BP17,$BC:BJ,BY$3,0)/SUM(BJ:BJ)</f>
        <v>7.7667625454686919E-3</v>
      </c>
      <c r="BZ17" s="29">
        <f ca="1">VLOOKUP($BP17,$BC:BK,BZ$3,0)/SUM(BK:BK)</f>
        <v>4.0620351278360754E-3</v>
      </c>
      <c r="CA17" s="92">
        <f t="shared" si="14"/>
        <v>0</v>
      </c>
      <c r="CD17" s="45" t="s">
        <v>60</v>
      </c>
      <c r="CE17" s="26" t="s">
        <v>52</v>
      </c>
      <c r="CF17" s="26" t="s">
        <v>2</v>
      </c>
      <c r="CG17" s="26" t="s">
        <v>79</v>
      </c>
      <c r="CH17" s="29">
        <f t="shared" si="1"/>
        <v>2.5002500250025008E-3</v>
      </c>
      <c r="CI17" s="29">
        <f t="shared" si="15"/>
        <v>2.5002500250025008E-3</v>
      </c>
      <c r="CJ17" s="29"/>
      <c r="CK17" s="30">
        <f t="shared" si="16"/>
        <v>0</v>
      </c>
      <c r="CL17" s="30">
        <f t="shared" si="17"/>
        <v>1.7196726406298563E-2</v>
      </c>
      <c r="CM17" s="30">
        <f t="shared" si="18"/>
        <v>1.0998900109989E-3</v>
      </c>
      <c r="CN17" s="30">
        <f t="shared" si="2"/>
        <v>6.4987002599480106E-3</v>
      </c>
      <c r="CO17" s="30">
        <f t="shared" si="3"/>
        <v>0</v>
      </c>
      <c r="CP17" s="46">
        <f t="shared" si="4"/>
        <v>0</v>
      </c>
      <c r="CQ17" s="26"/>
      <c r="CR17" s="26"/>
      <c r="CS17" s="26"/>
      <c r="CT17" s="26"/>
      <c r="CU17" s="26"/>
      <c r="CY17" s="26"/>
      <c r="CZ17" s="26"/>
      <c r="DA17" s="26"/>
      <c r="DI17" s="31"/>
    </row>
    <row r="18" spans="1:113" ht="18">
      <c r="A18" s="72"/>
      <c r="B18" s="79" t="s">
        <v>51</v>
      </c>
      <c r="C18" s="80">
        <v>6.8999999999999999E-3</v>
      </c>
      <c r="D18" s="79"/>
      <c r="E18" s="103" t="s">
        <v>35</v>
      </c>
      <c r="F18" s="103">
        <v>8.7799999999999994</v>
      </c>
      <c r="G18" s="86"/>
      <c r="H18" s="103" t="s">
        <v>35</v>
      </c>
      <c r="I18" s="103">
        <v>0</v>
      </c>
      <c r="J18" s="86"/>
      <c r="K18" s="83" t="s">
        <v>56</v>
      </c>
      <c r="L18" s="84">
        <v>5.7000000000000002E-3</v>
      </c>
      <c r="M18" s="86"/>
      <c r="N18" s="83" t="s">
        <v>50</v>
      </c>
      <c r="O18" s="84">
        <v>5.4999999999999997E-3</v>
      </c>
      <c r="P18" s="86"/>
      <c r="Q18" s="79"/>
      <c r="R18" s="79"/>
      <c r="S18" s="79"/>
      <c r="T18" s="79"/>
      <c r="U18" s="82" t="s">
        <v>106</v>
      </c>
      <c r="V18" s="82">
        <v>0.72</v>
      </c>
      <c r="W18" s="82"/>
      <c r="X18" s="82"/>
      <c r="Y18" s="82"/>
      <c r="Z18" s="72"/>
      <c r="AA18" s="93" t="s">
        <v>55</v>
      </c>
      <c r="AB18" s="98"/>
      <c r="AC18" s="28"/>
      <c r="AD18" s="28"/>
      <c r="AE18" t="s">
        <v>597</v>
      </c>
      <c r="AF18">
        <v>0.53083051196787068</v>
      </c>
      <c r="AK18" t="s">
        <v>604</v>
      </c>
      <c r="AL18">
        <v>2.1808088335735167</v>
      </c>
      <c r="AM18" t="s">
        <v>597</v>
      </c>
      <c r="AN18">
        <v>0.24815613202643386</v>
      </c>
      <c r="AO18" t="s">
        <v>598</v>
      </c>
      <c r="AP18">
        <v>1.6411293510901888</v>
      </c>
      <c r="AQ18" t="s">
        <v>603</v>
      </c>
      <c r="AR18">
        <v>0.13027917758472385</v>
      </c>
      <c r="AS18" t="s">
        <v>600</v>
      </c>
      <c r="AT18">
        <v>9.3178270548576581E-2</v>
      </c>
      <c r="AW18" t="s">
        <v>633</v>
      </c>
      <c r="AX18">
        <v>19.431664318694807</v>
      </c>
      <c r="BB18" t="s">
        <v>601</v>
      </c>
      <c r="BC18" t="str">
        <f t="shared" si="19"/>
        <v>Japan</v>
      </c>
      <c r="BD18">
        <f t="shared" ca="1" si="5"/>
        <v>5.4513101146158302E-2</v>
      </c>
      <c r="BE18">
        <f t="shared" ca="1" si="6"/>
        <v>5.4513101146158302E-2</v>
      </c>
      <c r="BF18" s="53">
        <f t="shared" ca="1" si="7"/>
        <v>0</v>
      </c>
      <c r="BG18">
        <f t="shared" ca="1" si="8"/>
        <v>2.654990459411494E-2</v>
      </c>
      <c r="BH18">
        <f t="shared" ca="1" si="0"/>
        <v>0</v>
      </c>
      <c r="BI18">
        <f t="shared" ca="1" si="9"/>
        <v>6.500631389885636E-2</v>
      </c>
      <c r="BJ18">
        <f t="shared" ca="1" si="10"/>
        <v>0</v>
      </c>
      <c r="BK18">
        <f t="shared" ca="1" si="11"/>
        <v>3.8651759690928406E-2</v>
      </c>
      <c r="BL18" s="53">
        <f t="shared" ca="1" si="12"/>
        <v>0</v>
      </c>
      <c r="BM18">
        <f t="shared" ca="1" si="13"/>
        <v>0</v>
      </c>
      <c r="BO18" s="45" t="s">
        <v>60</v>
      </c>
      <c r="BP18" s="26" t="s">
        <v>55</v>
      </c>
      <c r="BQ18" s="26" t="s">
        <v>2</v>
      </c>
      <c r="BR18" s="26" t="s">
        <v>79</v>
      </c>
      <c r="BS18" s="29">
        <f ca="1">VLOOKUP($BP18,$BC:BD,BS$3,0)/SUM(BD:BD)</f>
        <v>2.6276171716590004E-3</v>
      </c>
      <c r="BT18" s="29">
        <f ca="1">VLOOKUP($BP18,$BC:BE,BT$3,0)/SUM(BE:BE)</f>
        <v>2.6276171716590004E-3</v>
      </c>
      <c r="BU18" s="92">
        <v>0</v>
      </c>
      <c r="BV18" s="29">
        <f ca="1">VLOOKUP($BP18,$BC:BG,BV$3,0)/SUM(BG:BG)</f>
        <v>1.1474093660456984E-3</v>
      </c>
      <c r="BW18" s="29">
        <f ca="1">VLOOKUP($BP18,$BC:BH,BW$3,0)/SUM(BH:BH)</f>
        <v>1.783751627600234E-2</v>
      </c>
      <c r="BX18" s="29">
        <f ca="1">VLOOKUP($BP18,$BC:BI,BX$3,0)/SUM(BI:BI)</f>
        <v>3.3947182699120559E-3</v>
      </c>
      <c r="BY18" s="29">
        <f ca="1">VLOOKUP($BP18,$BC:BJ,BY$3,0)/SUM(BJ:BJ)</f>
        <v>1.8526759761333323E-2</v>
      </c>
      <c r="BZ18" s="29">
        <f ca="1">VLOOKUP($BP18,$BC:BK,BZ$3,0)/SUM(BK:BK)</f>
        <v>1.1429791111255854E-3</v>
      </c>
      <c r="CA18" s="92">
        <f t="shared" si="14"/>
        <v>0</v>
      </c>
      <c r="CD18" s="45" t="s">
        <v>60</v>
      </c>
      <c r="CE18" s="26" t="s">
        <v>55</v>
      </c>
      <c r="CF18" s="26" t="s">
        <v>2</v>
      </c>
      <c r="CG18" s="26" t="s">
        <v>79</v>
      </c>
      <c r="CH18" s="29">
        <f t="shared" si="1"/>
        <v>2.4002400240024004E-3</v>
      </c>
      <c r="CI18" s="29">
        <f t="shared" si="15"/>
        <v>2.4002400240024004E-3</v>
      </c>
      <c r="CJ18" s="29"/>
      <c r="CK18" s="30">
        <f t="shared" si="16"/>
        <v>1.5E-3</v>
      </c>
      <c r="CL18" s="30">
        <f t="shared" si="17"/>
        <v>1.7818294830622607E-2</v>
      </c>
      <c r="CM18" s="30">
        <f t="shared" si="18"/>
        <v>3.9996000399959994E-3</v>
      </c>
      <c r="CN18" s="30">
        <f t="shared" si="2"/>
        <v>2.409518096380724E-2</v>
      </c>
      <c r="CO18" s="30">
        <f t="shared" si="3"/>
        <v>0</v>
      </c>
      <c r="CP18" s="46">
        <f t="shared" si="4"/>
        <v>0</v>
      </c>
      <c r="CQ18" s="26"/>
      <c r="CR18" s="26"/>
      <c r="CS18" s="26"/>
      <c r="CT18" s="26"/>
      <c r="CU18" s="26"/>
      <c r="CY18" s="26"/>
      <c r="CZ18" s="26"/>
      <c r="DA18" s="26"/>
      <c r="DI18" s="31"/>
    </row>
    <row r="19" spans="1:113" ht="18">
      <c r="A19" s="72"/>
      <c r="B19" s="79" t="s">
        <v>46</v>
      </c>
      <c r="C19" s="80">
        <v>5.0000000000000001E-3</v>
      </c>
      <c r="D19" s="79"/>
      <c r="E19" s="103" t="s">
        <v>326</v>
      </c>
      <c r="F19" s="103">
        <v>3.08</v>
      </c>
      <c r="G19" s="86"/>
      <c r="H19" s="103" t="s">
        <v>326</v>
      </c>
      <c r="I19" s="103">
        <v>0</v>
      </c>
      <c r="J19" s="86"/>
      <c r="K19" s="83" t="s">
        <v>46</v>
      </c>
      <c r="L19" s="84">
        <v>5.0000000000000001E-3</v>
      </c>
      <c r="M19" s="86"/>
      <c r="N19" s="83" t="s">
        <v>82</v>
      </c>
      <c r="O19" s="84">
        <v>2.5000000000000001E-3</v>
      </c>
      <c r="P19" s="86"/>
      <c r="Q19" s="79"/>
      <c r="R19" s="79"/>
      <c r="S19" s="80"/>
      <c r="T19" s="79"/>
      <c r="U19" s="82" t="s">
        <v>47</v>
      </c>
      <c r="V19" s="82">
        <v>1.74</v>
      </c>
      <c r="W19" s="82"/>
      <c r="X19" s="82"/>
      <c r="Y19" s="82"/>
      <c r="Z19" s="72"/>
      <c r="AA19" s="93" t="s">
        <v>62</v>
      </c>
      <c r="AB19" s="98"/>
      <c r="AC19" s="28"/>
      <c r="AD19" s="28"/>
      <c r="AE19" t="s">
        <v>598</v>
      </c>
      <c r="AF19">
        <v>0.97862655634235052</v>
      </c>
      <c r="AK19" t="s">
        <v>605</v>
      </c>
      <c r="AL19">
        <v>7.423112003058327E-2</v>
      </c>
      <c r="AM19" t="s">
        <v>598</v>
      </c>
      <c r="AN19">
        <v>1.0368276807358794</v>
      </c>
      <c r="AO19" t="s">
        <v>599</v>
      </c>
      <c r="AP19">
        <v>4.2299209840423034E-2</v>
      </c>
      <c r="AQ19" t="s">
        <v>604</v>
      </c>
      <c r="AR19">
        <v>12.753269322232875</v>
      </c>
      <c r="AS19" t="s">
        <v>601</v>
      </c>
      <c r="AT19">
        <v>3.8651759690928404</v>
      </c>
      <c r="AW19" t="s">
        <v>634</v>
      </c>
      <c r="AX19">
        <v>1.2460961788572464</v>
      </c>
      <c r="BB19" t="s">
        <v>604</v>
      </c>
      <c r="BC19" t="str">
        <f t="shared" si="19"/>
        <v>Netherlands</v>
      </c>
      <c r="BD19">
        <f t="shared" ca="1" si="5"/>
        <v>1.3247700407351895E-2</v>
      </c>
      <c r="BE19">
        <f t="shared" ca="1" si="6"/>
        <v>1.3247700407351895E-2</v>
      </c>
      <c r="BF19" s="53">
        <f t="shared" ca="1" si="7"/>
        <v>0</v>
      </c>
      <c r="BG19">
        <f t="shared" ca="1" si="8"/>
        <v>2.1808088335735169E-2</v>
      </c>
      <c r="BH19">
        <f t="shared" ca="1" si="0"/>
        <v>7.5233100108911127E-2</v>
      </c>
      <c r="BI19">
        <f t="shared" ca="1" si="9"/>
        <v>2.695507009301449E-2</v>
      </c>
      <c r="BJ19">
        <f t="shared" ca="1" si="10"/>
        <v>0.12753269322232874</v>
      </c>
      <c r="BK19">
        <f t="shared" ca="1" si="11"/>
        <v>1.0298703628064711E-2</v>
      </c>
      <c r="BL19" s="53">
        <f t="shared" ca="1" si="12"/>
        <v>0</v>
      </c>
      <c r="BM19">
        <f t="shared" ca="1" si="13"/>
        <v>5.4493538523011525E-4</v>
      </c>
      <c r="BO19" s="45" t="s">
        <v>60</v>
      </c>
      <c r="BP19" s="26" t="s">
        <v>62</v>
      </c>
      <c r="BQ19" s="26" t="s">
        <v>71</v>
      </c>
      <c r="BR19" s="26" t="s">
        <v>47</v>
      </c>
      <c r="BS19" s="29">
        <f ca="1">VLOOKUP($BP19,$BC:BD,BS$3,0)/SUM(BD:BD)</f>
        <v>1.484438374170472E-3</v>
      </c>
      <c r="BT19" s="29">
        <f ca="1">VLOOKUP($BP19,$BC:BE,BT$3,0)/SUM(BE:BE)</f>
        <v>1.484438374170472E-3</v>
      </c>
      <c r="BU19" s="92">
        <v>0</v>
      </c>
      <c r="BV19" s="29">
        <f ca="1">VLOOKUP($BP19,$BC:BG,BV$3,0)/SUM(BG:BG)</f>
        <v>1.9412185251669922E-7</v>
      </c>
      <c r="BW19" s="29">
        <f ca="1">VLOOKUP($BP19,$BC:BH,BW$3,0)/SUM(BH:BH)</f>
        <v>1.0093004017843684E-2</v>
      </c>
      <c r="BX19" s="29">
        <f ca="1">VLOOKUP($BP19,$BC:BI,BX$3,0)/SUM(BI:BI)</f>
        <v>1.6400682951849981E-3</v>
      </c>
      <c r="BY19" s="29">
        <f ca="1">VLOOKUP($BP19,$BC:BJ,BY$3,0)/SUM(BJ:BJ)</f>
        <v>1.1127010819426977E-2</v>
      </c>
      <c r="BZ19" s="29">
        <f ca="1">VLOOKUP($BP19,$BC:BK,BZ$3,0)/SUM(BK:BK)</f>
        <v>0</v>
      </c>
      <c r="CA19" s="92">
        <f t="shared" si="14"/>
        <v>0</v>
      </c>
      <c r="CD19" s="45" t="s">
        <v>60</v>
      </c>
      <c r="CE19" s="26" t="s">
        <v>62</v>
      </c>
      <c r="CF19" s="26" t="s">
        <v>71</v>
      </c>
      <c r="CG19" s="26" t="s">
        <v>47</v>
      </c>
      <c r="CH19" s="29">
        <f t="shared" si="1"/>
        <v>1.5001500150015005E-3</v>
      </c>
      <c r="CI19" s="29">
        <f t="shared" si="15"/>
        <v>1.5001500150015005E-3</v>
      </c>
      <c r="CJ19" s="29"/>
      <c r="CK19" s="30">
        <f t="shared" si="16"/>
        <v>0</v>
      </c>
      <c r="CL19" s="30">
        <f t="shared" si="17"/>
        <v>0</v>
      </c>
      <c r="CM19" s="30">
        <f t="shared" si="18"/>
        <v>2.6997300269972998E-3</v>
      </c>
      <c r="CN19" s="30">
        <f t="shared" si="2"/>
        <v>1.6796640671865627E-2</v>
      </c>
      <c r="CO19" s="30">
        <f t="shared" si="3"/>
        <v>0</v>
      </c>
      <c r="CP19" s="46">
        <f t="shared" si="4"/>
        <v>0</v>
      </c>
      <c r="CQ19" s="26"/>
      <c r="CR19" s="26"/>
      <c r="CS19" s="26"/>
      <c r="CT19" s="26"/>
      <c r="CU19" s="26"/>
      <c r="CY19" s="26"/>
      <c r="CZ19" s="26"/>
      <c r="DA19" s="26"/>
      <c r="DI19" s="31"/>
    </row>
    <row r="20" spans="1:113">
      <c r="A20" s="72"/>
      <c r="B20" s="79" t="s">
        <v>57</v>
      </c>
      <c r="C20" s="80">
        <v>3.5999999999999999E-3</v>
      </c>
      <c r="D20" s="79"/>
      <c r="E20" s="103" t="s">
        <v>327</v>
      </c>
      <c r="F20" s="103">
        <v>1.05</v>
      </c>
      <c r="G20" s="86"/>
      <c r="H20" s="103" t="s">
        <v>327</v>
      </c>
      <c r="I20" s="103">
        <v>0</v>
      </c>
      <c r="J20" s="86"/>
      <c r="K20" s="83" t="s">
        <v>55</v>
      </c>
      <c r="L20" s="84">
        <v>4.0000000000000001E-3</v>
      </c>
      <c r="M20" s="86"/>
      <c r="N20" s="83" t="s">
        <v>63</v>
      </c>
      <c r="O20" s="84">
        <v>2.2000000000000001E-3</v>
      </c>
      <c r="P20" s="86"/>
      <c r="Q20" s="79"/>
      <c r="R20" s="79"/>
      <c r="S20" s="80"/>
      <c r="T20" s="72"/>
      <c r="U20" s="72"/>
      <c r="V20" s="72"/>
      <c r="W20" s="72"/>
      <c r="X20" s="72"/>
      <c r="Y20" s="72"/>
      <c r="Z20" s="72"/>
      <c r="AA20" s="93" t="s">
        <v>50</v>
      </c>
      <c r="AB20" s="98">
        <v>1.8599999999999998E-2</v>
      </c>
      <c r="AC20" s="28"/>
      <c r="AD20" s="28"/>
      <c r="AE20" t="s">
        <v>599</v>
      </c>
      <c r="AF20">
        <v>0.24538818578949959</v>
      </c>
      <c r="AK20" t="s">
        <v>616</v>
      </c>
      <c r="AL20">
        <v>1.9411913861798797E-5</v>
      </c>
      <c r="AM20" t="s">
        <v>599</v>
      </c>
      <c r="AN20">
        <v>2.247503690430969E-2</v>
      </c>
      <c r="AO20" t="s">
        <v>600</v>
      </c>
      <c r="AP20">
        <v>0.5884849798975843</v>
      </c>
      <c r="AQ20" t="s">
        <v>616</v>
      </c>
      <c r="AR20">
        <v>1.1081298838586049</v>
      </c>
      <c r="AS20" t="s">
        <v>603</v>
      </c>
      <c r="AT20">
        <v>0.11677869871416906</v>
      </c>
      <c r="AW20" t="s">
        <v>598</v>
      </c>
      <c r="AX20">
        <v>1.039718824498145</v>
      </c>
      <c r="BB20" t="s">
        <v>605</v>
      </c>
      <c r="BC20" t="str">
        <f t="shared" si="19"/>
        <v>New Zealand</v>
      </c>
      <c r="BD20">
        <f t="shared" ca="1" si="5"/>
        <v>6.3296857873181662E-4</v>
      </c>
      <c r="BE20">
        <f t="shared" ca="1" si="6"/>
        <v>6.3296857873181662E-4</v>
      </c>
      <c r="BF20" s="53">
        <f t="shared" ca="1" si="7"/>
        <v>0</v>
      </c>
      <c r="BG20">
        <f t="shared" ca="1" si="8"/>
        <v>7.4231120030583274E-4</v>
      </c>
      <c r="BH20">
        <f t="shared" ca="1" si="0"/>
        <v>0</v>
      </c>
      <c r="BI20">
        <f t="shared" ca="1" si="9"/>
        <v>3.9724112903542801E-4</v>
      </c>
      <c r="BJ20">
        <f t="shared" ca="1" si="10"/>
        <v>0</v>
      </c>
      <c r="BK20">
        <f t="shared" ca="1" si="11"/>
        <v>1.7212182270989634E-3</v>
      </c>
      <c r="BL20" s="53">
        <f t="shared" ca="1" si="12"/>
        <v>0</v>
      </c>
      <c r="BM20">
        <f t="shared" ca="1" si="13"/>
        <v>0</v>
      </c>
      <c r="BO20" s="45" t="s">
        <v>60</v>
      </c>
      <c r="BP20" s="26" t="s">
        <v>50</v>
      </c>
      <c r="BQ20" s="26" t="s">
        <v>2</v>
      </c>
      <c r="BR20" s="26" t="s">
        <v>79</v>
      </c>
      <c r="BS20" s="29">
        <f ca="1">VLOOKUP($BP20,$BC:BD,BS$3,0)/SUM(BD:BD)</f>
        <v>9.8170402737733746E-3</v>
      </c>
      <c r="BT20" s="29">
        <f ca="1">VLOOKUP($BP20,$BC:BE,BT$3,0)/SUM(BE:BE)</f>
        <v>9.8170402737733746E-3</v>
      </c>
      <c r="BU20" s="92">
        <v>0</v>
      </c>
      <c r="BV20" s="29">
        <f ca="1">VLOOKUP($BP20,$BC:BG,BV$3,0)/SUM(BG:BG)</f>
        <v>1.0054263303953783E-2</v>
      </c>
      <c r="BW20" s="29">
        <f ca="1">VLOOKUP($BP20,$BC:BH,BW$3,0)/SUM(BH:BH)</f>
        <v>1.0541495443005899E-2</v>
      </c>
      <c r="BX20" s="29">
        <f ca="1">VLOOKUP($BP20,$BC:BI,BX$3,0)/SUM(BI:BI)</f>
        <v>1.6508641147177868E-2</v>
      </c>
      <c r="BY20" s="29">
        <f ca="1">VLOOKUP($BP20,$BC:BJ,BY$3,0)/SUM(BJ:BJ)</f>
        <v>8.5903366968243973E-3</v>
      </c>
      <c r="BZ20" s="29">
        <f ca="1">VLOOKUP($BP20,$BC:BK,BZ$3,0)/SUM(BK:BK)</f>
        <v>1.8780841776455198E-2</v>
      </c>
      <c r="CA20" s="92">
        <f t="shared" si="14"/>
        <v>0</v>
      </c>
      <c r="CD20" s="45" t="s">
        <v>60</v>
      </c>
      <c r="CE20" s="26" t="s">
        <v>50</v>
      </c>
      <c r="CF20" s="26" t="s">
        <v>2</v>
      </c>
      <c r="CG20" s="26" t="s">
        <v>79</v>
      </c>
      <c r="CH20" s="29">
        <f t="shared" si="1"/>
        <v>8.0008000800080032E-4</v>
      </c>
      <c r="CI20" s="29">
        <f t="shared" si="15"/>
        <v>8.0008000800080032E-4</v>
      </c>
      <c r="CJ20" s="29"/>
      <c r="CK20" s="30">
        <f t="shared" si="16"/>
        <v>0</v>
      </c>
      <c r="CL20" s="30">
        <f t="shared" si="17"/>
        <v>0</v>
      </c>
      <c r="CM20" s="30">
        <f t="shared" si="18"/>
        <v>8.9991000899909983E-4</v>
      </c>
      <c r="CN20" s="30">
        <f t="shared" si="2"/>
        <v>5.4989002199560084E-3</v>
      </c>
      <c r="CO20" s="30">
        <f t="shared" si="3"/>
        <v>1.8797372410308238E-2</v>
      </c>
      <c r="CP20" s="46">
        <f t="shared" si="4"/>
        <v>0</v>
      </c>
      <c r="CQ20" s="26"/>
      <c r="CR20" s="26"/>
      <c r="CS20" s="26"/>
      <c r="CT20" s="26"/>
      <c r="CU20" s="26"/>
      <c r="CY20" s="26"/>
      <c r="CZ20" s="26"/>
      <c r="DA20" s="26"/>
      <c r="DI20" s="31"/>
    </row>
    <row r="21" spans="1:113">
      <c r="A21" s="72"/>
      <c r="B21" s="79" t="s">
        <v>52</v>
      </c>
      <c r="C21" s="80">
        <v>2.5000000000000001E-3</v>
      </c>
      <c r="D21" s="79"/>
      <c r="E21" s="103" t="s">
        <v>328</v>
      </c>
      <c r="F21" s="103">
        <v>0.03</v>
      </c>
      <c r="G21" s="86"/>
      <c r="H21" s="103" t="s">
        <v>328</v>
      </c>
      <c r="I21" s="103">
        <v>0</v>
      </c>
      <c r="J21" s="86"/>
      <c r="K21" s="83" t="s">
        <v>62</v>
      </c>
      <c r="L21" s="84">
        <v>2.7000000000000001E-3</v>
      </c>
      <c r="M21" s="86"/>
      <c r="N21" s="86"/>
      <c r="O21" s="86"/>
      <c r="P21" s="86"/>
      <c r="Q21" s="79"/>
      <c r="R21" s="79"/>
      <c r="S21" s="79"/>
      <c r="T21" s="79"/>
      <c r="U21" s="79"/>
      <c r="V21" s="79"/>
      <c r="W21" s="79"/>
      <c r="X21" s="79"/>
      <c r="Y21" s="79"/>
      <c r="Z21" s="72"/>
      <c r="AA21" s="93" t="s">
        <v>53</v>
      </c>
      <c r="AB21" s="98"/>
      <c r="AC21" s="28"/>
      <c r="AD21" s="28"/>
      <c r="AE21" t="s">
        <v>600</v>
      </c>
      <c r="AF21">
        <v>0.75106540275590417</v>
      </c>
      <c r="AK21" t="s">
        <v>619</v>
      </c>
      <c r="AL21">
        <v>2.9263402281258678E-4</v>
      </c>
      <c r="AM21" t="s">
        <v>600</v>
      </c>
      <c r="AN21">
        <v>5.0064224263561483</v>
      </c>
      <c r="AO21" t="s">
        <v>601</v>
      </c>
      <c r="AP21">
        <v>6.500631389885636</v>
      </c>
      <c r="AQ21" t="s">
        <v>617</v>
      </c>
      <c r="AR21">
        <v>5.1383187484902129E-2</v>
      </c>
      <c r="AS21" t="s">
        <v>604</v>
      </c>
      <c r="AT21">
        <v>1.0298703628064712</v>
      </c>
      <c r="AW21" t="s">
        <v>635</v>
      </c>
      <c r="AX21">
        <v>0.82347092130059796</v>
      </c>
      <c r="BB21" t="s">
        <v>616</v>
      </c>
      <c r="BC21" t="str">
        <f t="shared" si="19"/>
        <v>Norway</v>
      </c>
      <c r="BD21">
        <f t="shared" ca="1" si="5"/>
        <v>1.4797849185745554E-3</v>
      </c>
      <c r="BE21">
        <f t="shared" ca="1" si="6"/>
        <v>1.4797849185745554E-3</v>
      </c>
      <c r="BF21" s="53">
        <f t="shared" ca="1" si="7"/>
        <v>0</v>
      </c>
      <c r="BG21">
        <f t="shared" ca="1" si="8"/>
        <v>1.9411913861798798E-7</v>
      </c>
      <c r="BH21">
        <f t="shared" ca="1" si="0"/>
        <v>9.9271550265877424E-3</v>
      </c>
      <c r="BI21">
        <f t="shared" ca="1" si="9"/>
        <v>1.6303971920067254E-3</v>
      </c>
      <c r="BJ21">
        <f t="shared" ca="1" si="10"/>
        <v>1.1081298838586049E-2</v>
      </c>
      <c r="BK21">
        <f t="shared" ca="1" si="11"/>
        <v>0</v>
      </c>
      <c r="BL21" s="53">
        <f t="shared" ca="1" si="12"/>
        <v>0</v>
      </c>
      <c r="BM21">
        <f t="shared" ca="1" si="13"/>
        <v>0</v>
      </c>
      <c r="BO21" s="45" t="s">
        <v>60</v>
      </c>
      <c r="BP21" s="26" t="s">
        <v>53</v>
      </c>
      <c r="BQ21" s="26" t="s">
        <v>76</v>
      </c>
      <c r="BR21" s="26" t="s">
        <v>47</v>
      </c>
      <c r="BS21" s="29">
        <f ca="1">VLOOKUP($BP21,$BC:BD,BS$3,0)/SUM(BD:BD)</f>
        <v>2.4615985403128294E-3</v>
      </c>
      <c r="BT21" s="29">
        <f ca="1">VLOOKUP($BP21,$BC:BE,BT$3,0)/SUM(BE:BE)</f>
        <v>2.4615985403128294E-3</v>
      </c>
      <c r="BU21" s="92">
        <v>0</v>
      </c>
      <c r="BV21" s="29">
        <f ca="1">VLOOKUP($BP21,$BC:BG,BV$3,0)/SUM(BG:BG)</f>
        <v>3.5562388190835859E-3</v>
      </c>
      <c r="BW21" s="29">
        <f ca="1">VLOOKUP($BP21,$BC:BH,BW$3,0)/SUM(BH:BH)</f>
        <v>2.2850518317568235E-4</v>
      </c>
      <c r="BX21" s="29">
        <f ca="1">VLOOKUP($BP21,$BC:BI,BX$3,0)/SUM(BI:BI)</f>
        <v>4.2550118039193078E-4</v>
      </c>
      <c r="BY21" s="29">
        <f ca="1">VLOOKUP($BP21,$BC:BJ,BY$3,0)/SUM(BJ:BJ)</f>
        <v>0</v>
      </c>
      <c r="BZ21" s="29">
        <f ca="1">VLOOKUP($BP21,$BC:BK,BZ$3,0)/SUM(BK:BK)</f>
        <v>2.9457656648366037E-3</v>
      </c>
      <c r="CA21" s="92">
        <f t="shared" si="14"/>
        <v>0</v>
      </c>
      <c r="CD21" s="45" t="s">
        <v>60</v>
      </c>
      <c r="CE21" s="26" t="s">
        <v>53</v>
      </c>
      <c r="CF21" s="26" t="s">
        <v>76</v>
      </c>
      <c r="CG21" s="26" t="s">
        <v>47</v>
      </c>
      <c r="CH21" s="29">
        <f t="shared" si="1"/>
        <v>1.9001900190019005E-3</v>
      </c>
      <c r="CI21" s="29">
        <f t="shared" si="15"/>
        <v>1.9001900190019005E-3</v>
      </c>
      <c r="CJ21" s="29"/>
      <c r="CK21" s="30">
        <f t="shared" si="16"/>
        <v>3.3999999999999998E-3</v>
      </c>
      <c r="CL21" s="30">
        <f t="shared" si="17"/>
        <v>0</v>
      </c>
      <c r="CM21" s="30">
        <f t="shared" si="18"/>
        <v>0</v>
      </c>
      <c r="CN21" s="30">
        <f t="shared" si="2"/>
        <v>0</v>
      </c>
      <c r="CO21" s="30">
        <f t="shared" si="3"/>
        <v>0</v>
      </c>
      <c r="CP21" s="46">
        <f t="shared" si="4"/>
        <v>0</v>
      </c>
      <c r="CQ21" s="26"/>
      <c r="CR21" s="26"/>
      <c r="CS21" s="26"/>
      <c r="CT21" s="26"/>
      <c r="CU21" s="26"/>
      <c r="CY21" s="26"/>
      <c r="CZ21" s="26"/>
      <c r="DA21" s="26"/>
    </row>
    <row r="22" spans="1:113">
      <c r="A22" s="72"/>
      <c r="B22" s="79" t="s">
        <v>55</v>
      </c>
      <c r="C22" s="80">
        <v>2.3999999999999998E-3</v>
      </c>
      <c r="D22" s="79"/>
      <c r="E22" s="17"/>
      <c r="F22" s="17"/>
      <c r="G22" s="79"/>
      <c r="H22" s="17"/>
      <c r="I22" s="17"/>
      <c r="J22" s="79"/>
      <c r="K22" s="83" t="s">
        <v>57</v>
      </c>
      <c r="L22" s="84">
        <v>2.5999999999999999E-3</v>
      </c>
      <c r="M22" s="79"/>
      <c r="N22" s="79"/>
      <c r="O22" s="79"/>
      <c r="P22" s="79"/>
      <c r="Q22" s="79"/>
      <c r="R22" s="79"/>
      <c r="S22" s="72"/>
      <c r="T22" s="72"/>
      <c r="U22" s="79"/>
      <c r="V22" s="80"/>
      <c r="W22" s="80"/>
      <c r="X22" s="80"/>
      <c r="Y22" s="80"/>
      <c r="Z22" s="72"/>
      <c r="AA22" s="93" t="s">
        <v>63</v>
      </c>
      <c r="AB22" s="98"/>
      <c r="AC22" s="28"/>
      <c r="AD22" s="28"/>
      <c r="AE22" t="s">
        <v>601</v>
      </c>
      <c r="AF22">
        <v>5.45131011461583</v>
      </c>
      <c r="AK22" t="s">
        <v>607</v>
      </c>
      <c r="AL22">
        <v>0.22029736303313904</v>
      </c>
      <c r="AM22" t="s">
        <v>603</v>
      </c>
      <c r="AN22">
        <v>0.25307669763560231</v>
      </c>
      <c r="AO22" t="s">
        <v>603</v>
      </c>
      <c r="AP22">
        <v>2.2317350829818585E-2</v>
      </c>
      <c r="AQ22" t="s">
        <v>618</v>
      </c>
      <c r="AR22">
        <v>0.34534512246228982</v>
      </c>
      <c r="AS22" t="s">
        <v>605</v>
      </c>
      <c r="AT22">
        <v>0.17212182270989634</v>
      </c>
      <c r="AW22" t="s">
        <v>603</v>
      </c>
      <c r="AX22">
        <v>5.5484142768114836E-2</v>
      </c>
      <c r="BB22" t="s">
        <v>618</v>
      </c>
      <c r="BC22" t="str">
        <f t="shared" si="19"/>
        <v>Portugal</v>
      </c>
      <c r="BD22">
        <f t="shared" ca="1" si="5"/>
        <v>4.6471123762075058E-4</v>
      </c>
      <c r="BE22">
        <f t="shared" ca="1" si="6"/>
        <v>4.6471123762075058E-4</v>
      </c>
      <c r="BF22" s="53">
        <f t="shared" ca="1" si="7"/>
        <v>0</v>
      </c>
      <c r="BG22">
        <f t="shared" ca="1" si="8"/>
        <v>0</v>
      </c>
      <c r="BH22">
        <f t="shared" ca="1" si="0"/>
        <v>2.6302306982699973E-3</v>
      </c>
      <c r="BI22">
        <f t="shared" ca="1" si="9"/>
        <v>4.7736078682828842E-4</v>
      </c>
      <c r="BJ22">
        <f t="shared" ca="1" si="10"/>
        <v>3.4534512246228981E-3</v>
      </c>
      <c r="BK22">
        <f t="shared" ca="1" si="11"/>
        <v>0</v>
      </c>
      <c r="BL22" s="53">
        <f t="shared" ca="1" si="12"/>
        <v>0</v>
      </c>
      <c r="BM22">
        <f t="shared" ca="1" si="13"/>
        <v>0</v>
      </c>
      <c r="BO22" s="45" t="s">
        <v>60</v>
      </c>
      <c r="BP22" s="26" t="s">
        <v>63</v>
      </c>
      <c r="BQ22" s="26" t="s">
        <v>2</v>
      </c>
      <c r="BR22" s="26" t="s">
        <v>79</v>
      </c>
      <c r="BS22" s="29">
        <f ca="1">VLOOKUP($BP22,$BC:BD,BS$3,0)/SUM(BD:BD)</f>
        <v>5.328969931460509E-4</v>
      </c>
      <c r="BT22" s="29">
        <f ca="1">VLOOKUP($BP22,$BC:BE,BT$3,0)/SUM(BE:BE)</f>
        <v>5.328969931460509E-4</v>
      </c>
      <c r="BU22" s="92">
        <v>0</v>
      </c>
      <c r="BV22" s="29">
        <f ca="1">VLOOKUP($BP22,$BC:BG,BV$3,0)/SUM(BG:BG)</f>
        <v>0</v>
      </c>
      <c r="BW22" s="29">
        <f ca="1">VLOOKUP($BP22,$BC:BH,BW$3,0)/SUM(BH:BH)</f>
        <v>5.1048044992275847E-3</v>
      </c>
      <c r="BX22" s="29">
        <f ca="1">VLOOKUP($BP22,$BC:BI,BX$3,0)/SUM(BI:BI)</f>
        <v>8.9872625372163908E-5</v>
      </c>
      <c r="BY22" s="29">
        <f ca="1">VLOOKUP($BP22,$BC:BJ,BY$3,0)/SUM(BJ:BJ)</f>
        <v>7.4625532803856303E-4</v>
      </c>
      <c r="BZ22" s="29">
        <f ca="1">VLOOKUP($BP22,$BC:BK,BZ$3,0)/SUM(BK:BK)</f>
        <v>0</v>
      </c>
      <c r="CA22" s="92">
        <f t="shared" si="14"/>
        <v>0</v>
      </c>
      <c r="CD22" s="45" t="s">
        <v>60</v>
      </c>
      <c r="CE22" s="26" t="s">
        <v>63</v>
      </c>
      <c r="CF22" s="26" t="s">
        <v>2</v>
      </c>
      <c r="CG22" s="26" t="s">
        <v>79</v>
      </c>
      <c r="CH22" s="29">
        <f t="shared" si="1"/>
        <v>4.0004000400040016E-4</v>
      </c>
      <c r="CI22" s="29">
        <f t="shared" si="15"/>
        <v>4.0004000400040016E-4</v>
      </c>
      <c r="CJ22" s="29"/>
      <c r="CK22" s="30">
        <f t="shared" si="16"/>
        <v>0</v>
      </c>
      <c r="CL22" s="30">
        <f t="shared" si="17"/>
        <v>0</v>
      </c>
      <c r="CM22" s="30">
        <f t="shared" si="18"/>
        <v>3.9996000399959995E-4</v>
      </c>
      <c r="CN22" s="30">
        <f t="shared" si="2"/>
        <v>2.1995600879824036E-3</v>
      </c>
      <c r="CO22" s="30">
        <f t="shared" si="3"/>
        <v>0</v>
      </c>
      <c r="CP22" s="46">
        <f t="shared" si="4"/>
        <v>0</v>
      </c>
      <c r="CQ22" s="26"/>
      <c r="CR22" s="26"/>
      <c r="CS22" s="26"/>
      <c r="CT22" s="26"/>
      <c r="CU22" s="26"/>
      <c r="CY22" s="26"/>
      <c r="CZ22" s="26"/>
      <c r="DA22" s="26"/>
    </row>
    <row r="23" spans="1:113">
      <c r="A23" s="72"/>
      <c r="B23" s="79" t="s">
        <v>53</v>
      </c>
      <c r="C23" s="80">
        <v>1.9E-3</v>
      </c>
      <c r="D23" s="79"/>
      <c r="E23" s="17"/>
      <c r="F23" s="17"/>
      <c r="G23" s="79"/>
      <c r="H23" s="17"/>
      <c r="I23" s="17"/>
      <c r="J23" s="79"/>
      <c r="K23" s="83" t="s">
        <v>52</v>
      </c>
      <c r="L23" s="84">
        <v>1.1000000000000001E-3</v>
      </c>
      <c r="M23" s="79"/>
      <c r="N23" s="79"/>
      <c r="O23" s="79"/>
      <c r="P23" s="79"/>
      <c r="Q23" s="79"/>
      <c r="R23" s="79"/>
      <c r="S23" s="72"/>
      <c r="T23" s="72"/>
      <c r="U23" s="79" t="s">
        <v>276</v>
      </c>
      <c r="V23" s="80"/>
      <c r="W23" s="80"/>
      <c r="X23" s="80"/>
      <c r="Y23" s="80"/>
      <c r="Z23" s="72"/>
      <c r="AA23" s="93" t="s">
        <v>82</v>
      </c>
      <c r="AB23" s="98"/>
      <c r="AC23" s="28"/>
      <c r="AD23" s="28"/>
      <c r="AE23" t="s">
        <v>603</v>
      </c>
      <c r="AF23">
        <v>5.0010092687205507E-2</v>
      </c>
      <c r="AK23" t="s">
        <v>608</v>
      </c>
      <c r="AL23">
        <v>0.15581787116720117</v>
      </c>
      <c r="AM23" t="s">
        <v>637</v>
      </c>
      <c r="AN23">
        <v>4.1381719377388056E-2</v>
      </c>
      <c r="AO23" t="s">
        <v>604</v>
      </c>
      <c r="AP23">
        <v>2.695507009301449</v>
      </c>
      <c r="AQ23" t="s">
        <v>606</v>
      </c>
      <c r="AR23">
        <v>4.5610462272739607</v>
      </c>
      <c r="AS23" t="s">
        <v>587</v>
      </c>
      <c r="AT23">
        <v>0</v>
      </c>
      <c r="AW23" t="s">
        <v>636</v>
      </c>
      <c r="AX23">
        <v>1.6517973337288365</v>
      </c>
      <c r="BB23" t="s">
        <v>619</v>
      </c>
      <c r="BC23" t="str">
        <f t="shared" si="19"/>
        <v>Singapore</v>
      </c>
      <c r="BD23">
        <f t="shared" ca="1" si="5"/>
        <v>4.1620916284002959E-3</v>
      </c>
      <c r="BE23">
        <f t="shared" ca="1" si="6"/>
        <v>4.1620916284002959E-3</v>
      </c>
      <c r="BF23" s="53">
        <f t="shared" ca="1" si="7"/>
        <v>0</v>
      </c>
      <c r="BG23">
        <f t="shared" ca="1" si="8"/>
        <v>2.9263402281258679E-6</v>
      </c>
      <c r="BH23">
        <f t="shared" ca="1" si="0"/>
        <v>0</v>
      </c>
      <c r="BI23">
        <f t="shared" ca="1" si="9"/>
        <v>4.402256762034467E-3</v>
      </c>
      <c r="BJ23">
        <f t="shared" ca="1" si="10"/>
        <v>0</v>
      </c>
      <c r="BK23">
        <f t="shared" ca="1" si="11"/>
        <v>0</v>
      </c>
      <c r="BL23" s="53">
        <f t="shared" ca="1" si="12"/>
        <v>0</v>
      </c>
      <c r="BM23">
        <f t="shared" ca="1" si="13"/>
        <v>5.6143935283971035E-3</v>
      </c>
      <c r="BO23" s="45" t="s">
        <v>60</v>
      </c>
      <c r="BP23" s="26" t="s">
        <v>82</v>
      </c>
      <c r="BQ23" s="26" t="s">
        <v>2</v>
      </c>
      <c r="BR23" s="26" t="s">
        <v>79</v>
      </c>
      <c r="BS23" s="29">
        <f ca="1">VLOOKUP($BP23,$BC:BD,BS$3,0)/SUM(BD:BD)</f>
        <v>4.6617260750095904E-4</v>
      </c>
      <c r="BT23" s="29">
        <f ca="1">VLOOKUP($BP23,$BC:BE,BT$3,0)/SUM(BE:BE)</f>
        <v>4.6617260750095904E-4</v>
      </c>
      <c r="BU23" s="92">
        <v>0</v>
      </c>
      <c r="BV23" s="29">
        <f ca="1">VLOOKUP($BP23,$BC:BG,BV$3,0)/SUM(BG:BG)</f>
        <v>0</v>
      </c>
      <c r="BW23" s="29">
        <f ca="1">VLOOKUP($BP23,$BC:BH,BW$3,0)/SUM(BH:BH)</f>
        <v>2.6741729059730265E-3</v>
      </c>
      <c r="BX23" s="29">
        <f ca="1">VLOOKUP($BP23,$BC:BI,BX$3,0)/SUM(BI:BI)</f>
        <v>4.8019237010462831E-4</v>
      </c>
      <c r="BY23" s="29">
        <f ca="1">VLOOKUP($BP23,$BC:BJ,BY$3,0)/SUM(BJ:BJ)</f>
        <v>3.4676972167682722E-3</v>
      </c>
      <c r="BZ23" s="29">
        <f ca="1">VLOOKUP($BP23,$BC:BK,BZ$3,0)/SUM(BK:BK)</f>
        <v>0</v>
      </c>
      <c r="CA23" s="92">
        <f t="shared" si="14"/>
        <v>0</v>
      </c>
      <c r="CD23" s="45" t="s">
        <v>60</v>
      </c>
      <c r="CE23" s="26" t="s">
        <v>82</v>
      </c>
      <c r="CF23" s="26" t="s">
        <v>2</v>
      </c>
      <c r="CG23" s="26" t="s">
        <v>79</v>
      </c>
      <c r="CH23" s="29">
        <f t="shared" si="1"/>
        <v>5.0005000500050016E-4</v>
      </c>
      <c r="CI23" s="29">
        <f t="shared" si="15"/>
        <v>5.0005000500050016E-4</v>
      </c>
      <c r="CJ23" s="29"/>
      <c r="CK23" s="30">
        <f t="shared" si="16"/>
        <v>0</v>
      </c>
      <c r="CL23" s="30">
        <f t="shared" si="17"/>
        <v>0</v>
      </c>
      <c r="CM23" s="30">
        <f t="shared" si="18"/>
        <v>3.9996000399959995E-4</v>
      </c>
      <c r="CN23" s="30">
        <f t="shared" si="2"/>
        <v>2.4995000999800043E-3</v>
      </c>
      <c r="CO23" s="30">
        <f t="shared" si="3"/>
        <v>0</v>
      </c>
      <c r="CP23" s="46">
        <f t="shared" si="4"/>
        <v>0</v>
      </c>
      <c r="CQ23" s="26"/>
      <c r="CR23" s="26"/>
      <c r="CS23" s="26"/>
      <c r="CT23" s="26"/>
      <c r="CU23" s="26"/>
      <c r="CY23" s="26"/>
      <c r="CZ23" s="26"/>
      <c r="DA23" s="26"/>
    </row>
    <row r="24" spans="1:113">
      <c r="A24" s="72"/>
      <c r="B24" s="79" t="s">
        <v>62</v>
      </c>
      <c r="C24" s="80">
        <v>1.5E-3</v>
      </c>
      <c r="D24" s="79"/>
      <c r="E24" s="17"/>
      <c r="F24" s="17"/>
      <c r="G24" s="79"/>
      <c r="H24" s="17"/>
      <c r="I24" s="17"/>
      <c r="J24" s="79"/>
      <c r="K24" s="83" t="s">
        <v>50</v>
      </c>
      <c r="L24" s="84">
        <v>8.9999999999999998E-4</v>
      </c>
      <c r="M24" s="79"/>
      <c r="N24" s="79"/>
      <c r="O24" s="79"/>
      <c r="P24" s="79"/>
      <c r="Q24" s="79"/>
      <c r="R24" s="79"/>
      <c r="S24" s="72"/>
      <c r="T24" s="72"/>
      <c r="U24" s="79"/>
      <c r="V24" s="80"/>
      <c r="W24" s="80"/>
      <c r="X24" s="80"/>
      <c r="Y24" s="80"/>
      <c r="Z24" s="72"/>
      <c r="AA24" s="93" t="s">
        <v>35</v>
      </c>
      <c r="AB24" s="98">
        <v>3.8899999999999997E-2</v>
      </c>
      <c r="AC24" s="28">
        <v>0.14099999999999999</v>
      </c>
      <c r="AD24" s="28"/>
      <c r="AE24" t="s">
        <v>615</v>
      </c>
      <c r="AF24">
        <v>6.7828369488665404E-3</v>
      </c>
      <c r="AK24" t="s">
        <v>609</v>
      </c>
      <c r="AL24">
        <v>89.760304121453359</v>
      </c>
      <c r="AM24" t="s">
        <v>604</v>
      </c>
      <c r="AN24">
        <v>7.5233100108911124</v>
      </c>
      <c r="AO24" t="s">
        <v>605</v>
      </c>
      <c r="AP24">
        <v>3.9724112903542802E-2</v>
      </c>
      <c r="AQ24" t="s">
        <v>607</v>
      </c>
      <c r="AR24">
        <v>7.3556286828713553</v>
      </c>
      <c r="AS24" t="s">
        <v>606</v>
      </c>
      <c r="AT24">
        <v>5.7350437287271447E-2</v>
      </c>
      <c r="AW24" t="s">
        <v>637</v>
      </c>
      <c r="AX24">
        <v>2.1766579380201794</v>
      </c>
      <c r="BB24" t="s">
        <v>606</v>
      </c>
      <c r="BC24" t="str">
        <f t="shared" si="19"/>
        <v>Spain</v>
      </c>
      <c r="BD24">
        <f t="shared" ca="1" si="5"/>
        <v>8.2756850309846416E-3</v>
      </c>
      <c r="BE24">
        <f t="shared" ca="1" si="6"/>
        <v>8.2756850309846416E-3</v>
      </c>
      <c r="BF24" s="53">
        <f t="shared" ca="1" si="7"/>
        <v>0</v>
      </c>
      <c r="BG24">
        <f t="shared" ca="1" si="8"/>
        <v>0</v>
      </c>
      <c r="BH24">
        <f t="shared" ca="1" si="0"/>
        <v>5.0511165934620322E-2</v>
      </c>
      <c r="BI24">
        <f t="shared" ca="1" si="9"/>
        <v>7.5485264167436993E-3</v>
      </c>
      <c r="BJ24">
        <f t="shared" ca="1" si="10"/>
        <v>4.5610462272739606E-2</v>
      </c>
      <c r="BK24">
        <f t="shared" ca="1" si="11"/>
        <v>5.7350437287271444E-4</v>
      </c>
      <c r="BL24" s="53">
        <f t="shared" ca="1" si="12"/>
        <v>0</v>
      </c>
      <c r="BM24">
        <f t="shared" ca="1" si="13"/>
        <v>0</v>
      </c>
      <c r="BO24" s="45" t="s">
        <v>59</v>
      </c>
      <c r="BP24" s="26" t="s">
        <v>35</v>
      </c>
      <c r="BQ24" s="26" t="s">
        <v>72</v>
      </c>
      <c r="BR24" s="26" t="s">
        <v>72</v>
      </c>
      <c r="BS24" s="29">
        <f ca="1">VLOOKUP($BP24,$BC:BD,BS$3,0)/SUM(BD:BD)</f>
        <v>5.4684527609825548E-2</v>
      </c>
      <c r="BT24" s="29">
        <f ca="1">VLOOKUP($BP24,$BC:BE,BT$3,0)/SUM(BE:BE)</f>
        <v>5.4684527609825548E-2</v>
      </c>
      <c r="BU24" s="92">
        <v>0</v>
      </c>
      <c r="BV24" s="29">
        <f ca="1">VLOOKUP($BP24,$BC:BG,BV$3,0)/SUM(BG:BG)</f>
        <v>2.6550275777257284E-2</v>
      </c>
      <c r="BW24" s="29">
        <f ca="1">VLOOKUP($BP24,$BC:BH,BW$3,0)/SUM(BH:BH)</f>
        <v>0</v>
      </c>
      <c r="BX24" s="29">
        <f ca="1">VLOOKUP($BP24,$BC:BI,BX$3,0)/SUM(BI:BI)</f>
        <v>6.5391914887399052E-2</v>
      </c>
      <c r="BY24" s="29">
        <f ca="1">VLOOKUP($BP24,$BC:BJ,BY$3,0)/SUM(BJ:BJ)</f>
        <v>0</v>
      </c>
      <c r="BZ24" s="29">
        <f ca="1">VLOOKUP($BP24,$BC:BK,BZ$3,0)/SUM(BK:BK)</f>
        <v>3.8699579905450913E-2</v>
      </c>
      <c r="CA24" s="92">
        <f t="shared" si="14"/>
        <v>0.14936440677966098</v>
      </c>
      <c r="CD24" s="45" t="s">
        <v>59</v>
      </c>
      <c r="CE24" s="26" t="s">
        <v>35</v>
      </c>
      <c r="CF24" s="26" t="s">
        <v>72</v>
      </c>
      <c r="CG24" s="26" t="s">
        <v>72</v>
      </c>
      <c r="CH24" s="29">
        <f t="shared" si="1"/>
        <v>5.4905490549054914E-2</v>
      </c>
      <c r="CI24" s="29">
        <f t="shared" si="15"/>
        <v>5.4905490549054914E-2</v>
      </c>
      <c r="CJ24" s="29"/>
      <c r="CK24" s="30">
        <f t="shared" si="16"/>
        <v>3.2899999999999999E-2</v>
      </c>
      <c r="CL24" s="30">
        <f t="shared" si="17"/>
        <v>0</v>
      </c>
      <c r="CM24" s="30">
        <f t="shared" si="18"/>
        <v>6.4693530646935282E-2</v>
      </c>
      <c r="CN24" s="30">
        <f t="shared" si="2"/>
        <v>0</v>
      </c>
      <c r="CO24" s="30">
        <f t="shared" si="3"/>
        <v>3.9312784234461856E-2</v>
      </c>
      <c r="CP24" s="46">
        <f t="shared" si="4"/>
        <v>0.14936440677966098</v>
      </c>
      <c r="CQ24" s="26"/>
      <c r="CR24" s="26"/>
      <c r="CS24" s="26"/>
      <c r="CT24" s="26"/>
      <c r="CU24" s="26"/>
      <c r="CY24" s="26"/>
      <c r="CZ24" s="26"/>
      <c r="DA24" s="26"/>
    </row>
    <row r="25" spans="1:113">
      <c r="A25" s="72"/>
      <c r="B25" s="79" t="s">
        <v>50</v>
      </c>
      <c r="C25" s="80">
        <v>8.0000000000000004E-4</v>
      </c>
      <c r="D25" s="79"/>
      <c r="E25" s="17"/>
      <c r="F25" s="17"/>
      <c r="G25" s="79"/>
      <c r="H25" s="17"/>
      <c r="I25" s="17"/>
      <c r="J25" s="79"/>
      <c r="K25" s="83" t="s">
        <v>81</v>
      </c>
      <c r="L25" s="84">
        <v>5.0000000000000001E-4</v>
      </c>
      <c r="M25" s="79"/>
      <c r="N25" s="79"/>
      <c r="O25" s="79"/>
      <c r="P25" s="79"/>
      <c r="Q25" s="79"/>
      <c r="R25" s="79"/>
      <c r="S25" s="72"/>
      <c r="T25" s="72"/>
      <c r="U25" s="79"/>
      <c r="V25" s="80"/>
      <c r="W25" s="80"/>
      <c r="X25" s="80"/>
      <c r="Y25" s="80"/>
      <c r="Z25" s="72"/>
      <c r="AA25" s="93" t="s">
        <v>44</v>
      </c>
      <c r="AB25" s="98">
        <v>1.55E-2</v>
      </c>
      <c r="AC25" s="28">
        <v>3.6999999999999998E-2</v>
      </c>
      <c r="AD25" s="28"/>
      <c r="AE25" t="s">
        <v>637</v>
      </c>
      <c r="AF25">
        <v>8.7003926431900198E-3</v>
      </c>
      <c r="AM25" t="s">
        <v>616</v>
      </c>
      <c r="AN25">
        <v>0.99271550265877428</v>
      </c>
      <c r="AO25" t="s">
        <v>616</v>
      </c>
      <c r="AP25">
        <v>0.16303971920067253</v>
      </c>
      <c r="AQ25" t="s">
        <v>608</v>
      </c>
      <c r="AR25">
        <v>14.363394235256605</v>
      </c>
      <c r="AS25" t="s">
        <v>607</v>
      </c>
      <c r="AT25">
        <v>8.3104573995812642E-2</v>
      </c>
      <c r="AW25" t="s">
        <v>604</v>
      </c>
      <c r="AX25">
        <v>5.4493538523011524E-2</v>
      </c>
      <c r="BB25" t="s">
        <v>607</v>
      </c>
      <c r="BC25" t="str">
        <f t="shared" si="19"/>
        <v>Sweden</v>
      </c>
      <c r="BD25">
        <f t="shared" ca="1" si="5"/>
        <v>8.9024856223990576E-3</v>
      </c>
      <c r="BE25">
        <f t="shared" ca="1" si="6"/>
        <v>8.9024856223990576E-3</v>
      </c>
      <c r="BF25" s="53">
        <f t="shared" ca="1" si="7"/>
        <v>0</v>
      </c>
      <c r="BG25">
        <f t="shared" ca="1" si="8"/>
        <v>2.2029736303313904E-3</v>
      </c>
      <c r="BH25">
        <f t="shared" ca="1" si="0"/>
        <v>4.8495437716425782E-2</v>
      </c>
      <c r="BI25">
        <f t="shared" ca="1" si="9"/>
        <v>1.1855421581145159E-2</v>
      </c>
      <c r="BJ25">
        <f t="shared" ca="1" si="10"/>
        <v>7.3556286828713555E-2</v>
      </c>
      <c r="BK25">
        <f t="shared" ca="1" si="11"/>
        <v>8.3104573995812644E-4</v>
      </c>
      <c r="BL25" s="53">
        <f t="shared" ca="1" si="12"/>
        <v>0</v>
      </c>
      <c r="BM25">
        <f t="shared" ca="1" si="13"/>
        <v>0</v>
      </c>
      <c r="BO25" s="45" t="s">
        <v>59</v>
      </c>
      <c r="BP25" s="26" t="s">
        <v>44</v>
      </c>
      <c r="BQ25" s="26" t="s">
        <v>73</v>
      </c>
      <c r="BR25" s="26" t="s">
        <v>78</v>
      </c>
      <c r="BS25" s="29">
        <f ca="1">VLOOKUP($BP25,$BC:BD,BS$3,0)/SUM(BD:BD)</f>
        <v>1.6445566764628061E-2</v>
      </c>
      <c r="BT25" s="29">
        <f ca="1">VLOOKUP($BP25,$BC:BE,BT$3,0)/SUM(BE:BE)</f>
        <v>1.6445566764628061E-2</v>
      </c>
      <c r="BU25" s="92">
        <v>0</v>
      </c>
      <c r="BV25" s="29">
        <f ca="1">VLOOKUP($BP25,$BC:BG,BV$3,0)/SUM(BG:BG)</f>
        <v>1.7738442296884429E-3</v>
      </c>
      <c r="BW25" s="29">
        <f ca="1">VLOOKUP($BP25,$BC:BH,BW$3,0)/SUM(BH:BH)</f>
        <v>0</v>
      </c>
      <c r="BX25" s="29">
        <f ca="1">VLOOKUP($BP25,$BC:BI,BX$3,0)/SUM(BI:BI)</f>
        <v>1.4484838024999393E-2</v>
      </c>
      <c r="BY25" s="29">
        <f ca="1">VLOOKUP($BP25,$BC:BJ,BY$3,0)/SUM(BJ:BJ)</f>
        <v>0</v>
      </c>
      <c r="BZ25" s="29">
        <f ca="1">VLOOKUP($BP25,$BC:BK,BZ$3,0)/SUM(BK:BK)</f>
        <v>1.4134660590484236E-2</v>
      </c>
      <c r="CA25" s="92">
        <f t="shared" si="14"/>
        <v>3.9194915254237281E-2</v>
      </c>
      <c r="CD25" s="45" t="s">
        <v>59</v>
      </c>
      <c r="CE25" s="26" t="s">
        <v>44</v>
      </c>
      <c r="CF25" s="26" t="s">
        <v>73</v>
      </c>
      <c r="CG25" s="26" t="s">
        <v>78</v>
      </c>
      <c r="CH25" s="29">
        <f t="shared" si="1"/>
        <v>1.8501850185018504E-2</v>
      </c>
      <c r="CI25" s="29">
        <f t="shared" si="15"/>
        <v>1.8501850185018504E-2</v>
      </c>
      <c r="CJ25" s="29"/>
      <c r="CK25" s="30">
        <f t="shared" si="16"/>
        <v>1.6000000000000001E-3</v>
      </c>
      <c r="CL25" s="30">
        <f t="shared" si="17"/>
        <v>0</v>
      </c>
      <c r="CM25" s="30">
        <f t="shared" si="18"/>
        <v>1.7798220177982198E-2</v>
      </c>
      <c r="CN25" s="30">
        <f t="shared" si="2"/>
        <v>0</v>
      </c>
      <c r="CO25" s="30">
        <f t="shared" si="3"/>
        <v>1.5664477008590201E-2</v>
      </c>
      <c r="CP25" s="46">
        <f t="shared" si="4"/>
        <v>3.9194915254237281E-2</v>
      </c>
      <c r="CQ25" s="26"/>
      <c r="CR25" s="26"/>
      <c r="CS25" s="26"/>
      <c r="CT25" s="26"/>
      <c r="CU25" s="26"/>
      <c r="CY25" s="26"/>
      <c r="CZ25" s="26"/>
      <c r="DA25" s="26"/>
    </row>
    <row r="26" spans="1:113">
      <c r="A26" s="72"/>
      <c r="B26" s="79" t="s">
        <v>82</v>
      </c>
      <c r="C26" s="80">
        <v>5.0000000000000001E-4</v>
      </c>
      <c r="D26" s="79"/>
      <c r="E26" s="17"/>
      <c r="F26" s="17"/>
      <c r="G26" s="79"/>
      <c r="H26" s="17"/>
      <c r="I26" s="17"/>
      <c r="J26" s="79"/>
      <c r="K26" s="83" t="s">
        <v>82</v>
      </c>
      <c r="L26" s="84">
        <v>4.0000000000000002E-4</v>
      </c>
      <c r="M26" s="79"/>
      <c r="N26" s="79"/>
      <c r="O26" s="79"/>
      <c r="P26" s="79"/>
      <c r="Q26" s="79"/>
      <c r="R26" s="79"/>
      <c r="S26" s="72"/>
      <c r="T26" s="72"/>
      <c r="U26" s="79"/>
      <c r="V26" s="80"/>
      <c r="W26" s="80"/>
      <c r="X26" s="80"/>
      <c r="Y26" s="80"/>
      <c r="Z26" s="72"/>
      <c r="AA26" s="93" t="s">
        <v>46</v>
      </c>
      <c r="AB26" s="98"/>
      <c r="AC26" s="28"/>
      <c r="AD26" s="28"/>
      <c r="AE26" t="s">
        <v>604</v>
      </c>
      <c r="AF26">
        <v>1.3247700407351894</v>
      </c>
      <c r="AM26" t="s">
        <v>587</v>
      </c>
      <c r="AN26">
        <v>3.04917887408057E-2</v>
      </c>
      <c r="AO26" t="s">
        <v>587</v>
      </c>
      <c r="AP26">
        <v>0.16059651378163187</v>
      </c>
      <c r="AS26" t="s">
        <v>608</v>
      </c>
      <c r="AT26">
        <v>8.6822728415013781</v>
      </c>
      <c r="AW26" t="s">
        <v>587</v>
      </c>
      <c r="AX26">
        <v>3.4977780916215671E-3</v>
      </c>
      <c r="BB26" t="s">
        <v>608</v>
      </c>
      <c r="BC26" t="str">
        <f t="shared" si="19"/>
        <v>Switzerland</v>
      </c>
      <c r="BD26">
        <f t="shared" ca="1" si="5"/>
        <v>2.5731583151924697E-2</v>
      </c>
      <c r="BE26">
        <f t="shared" ca="1" si="6"/>
        <v>2.5731583151924697E-2</v>
      </c>
      <c r="BF26" s="53">
        <f t="shared" ca="1" si="7"/>
        <v>0</v>
      </c>
      <c r="BG26">
        <f t="shared" ca="1" si="8"/>
        <v>1.5581787116720116E-3</v>
      </c>
      <c r="BH26">
        <f t="shared" ca="1" si="0"/>
        <v>0.14377846904456271</v>
      </c>
      <c r="BI26">
        <f t="shared" ca="1" si="9"/>
        <v>2.4910301703506995E-2</v>
      </c>
      <c r="BJ26">
        <f t="shared" ca="1" si="10"/>
        <v>0.14363394235256605</v>
      </c>
      <c r="BK26">
        <f t="shared" ca="1" si="11"/>
        <v>8.6822728415013775E-2</v>
      </c>
      <c r="BL26" s="53">
        <f t="shared" ca="1" si="12"/>
        <v>0</v>
      </c>
      <c r="BM26">
        <f t="shared" ca="1" si="13"/>
        <v>0</v>
      </c>
      <c r="BO26" s="45" t="s">
        <v>59</v>
      </c>
      <c r="BP26" s="26" t="s">
        <v>46</v>
      </c>
      <c r="BQ26" s="26" t="s">
        <v>74</v>
      </c>
      <c r="BR26" s="26" t="s">
        <v>78</v>
      </c>
      <c r="BS26" s="29">
        <f ca="1">VLOOKUP($BP26,$BC:BD,BS$3,0)/SUM(BD:BD)</f>
        <v>5.324998060560816E-3</v>
      </c>
      <c r="BT26" s="29">
        <f ca="1">VLOOKUP($BP26,$BC:BE,BT$3,0)/SUM(BE:BE)</f>
        <v>5.324998060560816E-3</v>
      </c>
      <c r="BU26" s="92">
        <v>0</v>
      </c>
      <c r="BV26" s="29">
        <f ca="1">VLOOKUP($BP26,$BC:BG,BV$3,0)/SUM(BG:BG)</f>
        <v>7.8557240535051759E-7</v>
      </c>
      <c r="BW26" s="29">
        <f ca="1">VLOOKUP($BP26,$BC:BH,BW$3,0)/SUM(BH:BH)</f>
        <v>2.5230197683900422E-3</v>
      </c>
      <c r="BX26" s="29">
        <f ca="1">VLOOKUP($BP26,$BC:BI,BX$3,0)/SUM(BI:BI)</f>
        <v>6.1810159223949076E-3</v>
      </c>
      <c r="BY26" s="29">
        <f ca="1">VLOOKUP($BP26,$BC:BJ,BY$3,0)/SUM(BJ:BJ)</f>
        <v>5.6843607591686761E-3</v>
      </c>
      <c r="BZ26" s="29">
        <f ca="1">VLOOKUP($BP26,$BC:BK,BZ$3,0)/SUM(BK:BK)</f>
        <v>2.1823959178508596E-7</v>
      </c>
      <c r="CA26" s="92">
        <f t="shared" si="14"/>
        <v>0</v>
      </c>
      <c r="CD26" s="45" t="s">
        <v>59</v>
      </c>
      <c r="CE26" s="26" t="s">
        <v>46</v>
      </c>
      <c r="CF26" s="26" t="s">
        <v>74</v>
      </c>
      <c r="CG26" s="26" t="s">
        <v>78</v>
      </c>
      <c r="CH26" s="29">
        <f t="shared" si="1"/>
        <v>5.0005000500050016E-3</v>
      </c>
      <c r="CI26" s="29">
        <f t="shared" si="15"/>
        <v>5.0005000500050016E-3</v>
      </c>
      <c r="CJ26" s="29"/>
      <c r="CK26" s="30">
        <f t="shared" si="16"/>
        <v>0</v>
      </c>
      <c r="CL26" s="30">
        <f t="shared" si="17"/>
        <v>0</v>
      </c>
      <c r="CM26" s="30">
        <f t="shared" si="18"/>
        <v>4.9995000499949999E-3</v>
      </c>
      <c r="CN26" s="30">
        <f t="shared" si="2"/>
        <v>0</v>
      </c>
      <c r="CO26" s="30">
        <f t="shared" si="3"/>
        <v>0</v>
      </c>
      <c r="CP26" s="46">
        <f t="shared" si="4"/>
        <v>0</v>
      </c>
      <c r="CQ26" s="26"/>
      <c r="CR26" s="26"/>
      <c r="CS26" s="26"/>
      <c r="CT26" s="26"/>
      <c r="CU26" s="26"/>
      <c r="CY26" s="26"/>
      <c r="CZ26" s="26"/>
      <c r="DA26" s="26"/>
    </row>
    <row r="27" spans="1:113">
      <c r="A27" s="72"/>
      <c r="B27" s="79" t="s">
        <v>63</v>
      </c>
      <c r="C27" s="80">
        <v>4.0000000000000002E-4</v>
      </c>
      <c r="D27" s="79"/>
      <c r="E27" s="17"/>
      <c r="F27" s="17"/>
      <c r="G27" s="79"/>
      <c r="H27" s="17"/>
      <c r="I27" s="17"/>
      <c r="J27" s="79"/>
      <c r="K27" s="83" t="s">
        <v>63</v>
      </c>
      <c r="L27" s="84">
        <v>4.0000000000000002E-4</v>
      </c>
      <c r="M27" s="79"/>
      <c r="N27" s="79"/>
      <c r="O27" s="79"/>
      <c r="P27" s="79"/>
      <c r="Q27" s="79"/>
      <c r="R27" s="79"/>
      <c r="S27" s="72"/>
      <c r="T27" s="72"/>
      <c r="U27" s="79"/>
      <c r="V27" s="80"/>
      <c r="W27" s="80"/>
      <c r="X27" s="80"/>
      <c r="Y27" s="80"/>
      <c r="Z27" s="72"/>
      <c r="AA27" s="93" t="s">
        <v>57</v>
      </c>
      <c r="AB27" s="98"/>
      <c r="AC27" s="28"/>
      <c r="AD27" s="28"/>
      <c r="AE27" t="s">
        <v>605</v>
      </c>
      <c r="AF27">
        <v>6.3296857873181664E-2</v>
      </c>
      <c r="AM27" t="s">
        <v>617</v>
      </c>
      <c r="AN27">
        <v>0.64878153819525941</v>
      </c>
      <c r="AO27" t="s">
        <v>617</v>
      </c>
      <c r="AP27">
        <v>8.8744725795076463E-3</v>
      </c>
      <c r="AS27" t="s">
        <v>625</v>
      </c>
      <c r="AT27">
        <v>5.3387992988470865E-8</v>
      </c>
      <c r="AW27" t="s">
        <v>638</v>
      </c>
      <c r="AX27">
        <v>0.51779816895038944</v>
      </c>
      <c r="BB27" t="s">
        <v>591</v>
      </c>
      <c r="BC27" t="s">
        <v>39</v>
      </c>
      <c r="BD27">
        <f t="shared" ca="1" si="5"/>
        <v>3.5428300788108158E-2</v>
      </c>
      <c r="BE27">
        <f t="shared" ca="1" si="6"/>
        <v>3.5428300788108158E-2</v>
      </c>
      <c r="BF27" s="53">
        <f t="shared" ca="1" si="7"/>
        <v>0</v>
      </c>
      <c r="BG27">
        <f t="shared" ca="1" si="8"/>
        <v>1.3582003248745307E-3</v>
      </c>
      <c r="BH27">
        <f t="shared" ca="1" si="0"/>
        <v>0.21652480628571943</v>
      </c>
      <c r="BI27">
        <f t="shared" ca="1" si="9"/>
        <v>3.5673213048799252E-2</v>
      </c>
      <c r="BJ27">
        <f t="shared" ca="1" si="10"/>
        <v>0.20592423348815889</v>
      </c>
      <c r="BK27">
        <f t="shared" ca="1" si="11"/>
        <v>5.1478681731730827E-2</v>
      </c>
      <c r="BL27" s="53">
        <f t="shared" ca="1" si="12"/>
        <v>0</v>
      </c>
      <c r="BM27">
        <f t="shared" ca="1" si="13"/>
        <v>3.1880640310375874E-3</v>
      </c>
      <c r="BO27" s="45" t="s">
        <v>59</v>
      </c>
      <c r="BP27" s="26" t="s">
        <v>57</v>
      </c>
      <c r="BQ27" s="26" t="s">
        <v>75</v>
      </c>
      <c r="BR27" s="26" t="s">
        <v>78</v>
      </c>
      <c r="BS27" s="29">
        <f ca="1">VLOOKUP($BP27,$BC:BD,BS$3,0)/SUM(BD:BD)</f>
        <v>4.1751800903353951E-3</v>
      </c>
      <c r="BT27" s="29">
        <f ca="1">VLOOKUP($BP27,$BC:BE,BT$3,0)/SUM(BE:BE)</f>
        <v>4.1751800903353951E-3</v>
      </c>
      <c r="BU27" s="92">
        <v>0</v>
      </c>
      <c r="BV27" s="29">
        <f ca="1">VLOOKUP($BP27,$BC:BG,BV$3,0)/SUM(BG:BG)</f>
        <v>2.9263811400680407E-6</v>
      </c>
      <c r="BW27" s="29">
        <f ca="1">VLOOKUP($BP27,$BC:BH,BW$3,0)/SUM(BH:BH)</f>
        <v>0</v>
      </c>
      <c r="BX27" s="29">
        <f ca="1">VLOOKUP($BP27,$BC:BI,BX$3,0)/SUM(BI:BI)</f>
        <v>4.4283698340954426E-3</v>
      </c>
      <c r="BY27" s="29">
        <f ca="1">VLOOKUP($BP27,$BC:BJ,BY$3,0)/SUM(BJ:BJ)</f>
        <v>0</v>
      </c>
      <c r="BZ27" s="29">
        <f ca="1">VLOOKUP($BP27,$BC:BK,BZ$3,0)/SUM(BK:BK)</f>
        <v>0</v>
      </c>
      <c r="CA27" s="92">
        <f t="shared" si="14"/>
        <v>0</v>
      </c>
      <c r="CD27" s="45" t="s">
        <v>59</v>
      </c>
      <c r="CE27" s="26" t="s">
        <v>57</v>
      </c>
      <c r="CF27" s="26" t="s">
        <v>75</v>
      </c>
      <c r="CG27" s="26" t="s">
        <v>78</v>
      </c>
      <c r="CH27" s="29">
        <f t="shared" si="1"/>
        <v>3.6003600360036011E-3</v>
      </c>
      <c r="CI27" s="29">
        <f t="shared" si="15"/>
        <v>3.6003600360036011E-3</v>
      </c>
      <c r="CJ27" s="29"/>
      <c r="CK27" s="30">
        <f t="shared" si="16"/>
        <v>0</v>
      </c>
      <c r="CL27" s="30">
        <f t="shared" si="17"/>
        <v>0</v>
      </c>
      <c r="CM27" s="30">
        <f t="shared" si="18"/>
        <v>2.5997400259973997E-3</v>
      </c>
      <c r="CN27" s="30">
        <f t="shared" si="2"/>
        <v>0</v>
      </c>
      <c r="CO27" s="30">
        <f t="shared" si="3"/>
        <v>0</v>
      </c>
      <c r="CP27" s="46">
        <f t="shared" si="4"/>
        <v>0</v>
      </c>
      <c r="CQ27" s="26"/>
      <c r="CR27" s="26"/>
      <c r="CS27" s="26"/>
      <c r="CT27" s="26"/>
      <c r="CU27" s="26"/>
      <c r="CY27" s="26"/>
      <c r="CZ27" s="26"/>
      <c r="DA27" s="26"/>
    </row>
    <row r="28" spans="1:113">
      <c r="A28" s="72"/>
      <c r="B28" s="79" t="s">
        <v>81</v>
      </c>
      <c r="C28" s="80">
        <v>4.0000000000000002E-4</v>
      </c>
      <c r="D28" s="72"/>
      <c r="G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9"/>
      <c r="V28" s="80"/>
      <c r="W28" s="80"/>
      <c r="X28" s="80"/>
      <c r="Y28" s="80"/>
      <c r="Z28" s="72"/>
      <c r="AA28" s="93" t="s">
        <v>81</v>
      </c>
      <c r="AB28" s="98"/>
      <c r="AC28" s="28"/>
      <c r="AD28" s="28"/>
      <c r="AE28" t="s">
        <v>616</v>
      </c>
      <c r="AF28">
        <v>0.14797849185745554</v>
      </c>
      <c r="AM28" t="s">
        <v>618</v>
      </c>
      <c r="AN28">
        <v>0.26302306982699974</v>
      </c>
      <c r="AO28" t="s">
        <v>618</v>
      </c>
      <c r="AP28">
        <v>4.7736078682828843E-2</v>
      </c>
      <c r="AS28" t="s">
        <v>609</v>
      </c>
      <c r="AT28">
        <v>69.307844419373922</v>
      </c>
      <c r="AW28" t="s">
        <v>639</v>
      </c>
      <c r="AX28">
        <v>0.85788517265546282</v>
      </c>
      <c r="BB28" t="s">
        <v>609</v>
      </c>
      <c r="BC28" t="s">
        <v>36</v>
      </c>
      <c r="BD28">
        <f t="shared" ca="1" si="5"/>
        <v>0.71019989272419703</v>
      </c>
      <c r="BE28">
        <f t="shared" ca="1" si="6"/>
        <v>0.71019989272419703</v>
      </c>
      <c r="BF28" s="53">
        <f t="shared" ca="1" si="7"/>
        <v>0</v>
      </c>
      <c r="BG28">
        <f t="shared" ca="1" si="8"/>
        <v>0.8976030412145336</v>
      </c>
      <c r="BH28">
        <f t="shared" ca="1" si="0"/>
        <v>2.7719887887311506E-4</v>
      </c>
      <c r="BI28">
        <f t="shared" ca="1" si="9"/>
        <v>0.67788602204585091</v>
      </c>
      <c r="BJ28">
        <f t="shared" ca="1" si="10"/>
        <v>0</v>
      </c>
      <c r="BK28">
        <f t="shared" ca="1" si="11"/>
        <v>0.69307844419373921</v>
      </c>
      <c r="BL28" s="53">
        <f t="shared" ca="1" si="12"/>
        <v>0</v>
      </c>
      <c r="BM28">
        <f t="shared" ca="1" si="13"/>
        <v>2.7471534844432611E-3</v>
      </c>
      <c r="BO28" s="45" t="s">
        <v>59</v>
      </c>
      <c r="BP28" s="26" t="s">
        <v>81</v>
      </c>
      <c r="BQ28" s="26" t="s">
        <v>83</v>
      </c>
      <c r="BR28" s="26" t="s">
        <v>78</v>
      </c>
      <c r="BS28" s="29">
        <f ca="1">VLOOKUP($BP28,$BC:BD,BS$3,0)/SUM(BD:BD)</f>
        <v>6.3495906473945635E-4</v>
      </c>
      <c r="BT28" s="29">
        <f ca="1">VLOOKUP($BP28,$BC:BE,BT$3,0)/SUM(BE:BE)</f>
        <v>6.3495906473945635E-4</v>
      </c>
      <c r="BU28" s="92">
        <v>0</v>
      </c>
      <c r="BV28" s="29">
        <f ca="1">VLOOKUP($BP28,$BC:BG,BV$3,0)/SUM(BG:BG)</f>
        <v>7.4232157824911124E-4</v>
      </c>
      <c r="BW28" s="29">
        <f ca="1">VLOOKUP($BP28,$BC:BH,BW$3,0)/SUM(BH:BH)</f>
        <v>0</v>
      </c>
      <c r="BX28" s="29">
        <f ca="1">VLOOKUP($BP28,$BC:BI,BX$3,0)/SUM(BI:BI)</f>
        <v>3.9959746279531793E-4</v>
      </c>
      <c r="BY28" s="29">
        <f ca="1">VLOOKUP($BP28,$BC:BJ,BY$3,0)/SUM(BJ:BJ)</f>
        <v>0</v>
      </c>
      <c r="BZ28" s="29">
        <f ca="1">VLOOKUP($BP28,$BC:BK,BZ$3,0)/SUM(BK:BK)</f>
        <v>1.7233477297533856E-3</v>
      </c>
      <c r="CA28" s="92">
        <f t="shared" si="14"/>
        <v>0</v>
      </c>
      <c r="CD28" s="45" t="s">
        <v>59</v>
      </c>
      <c r="CE28" s="26" t="s">
        <v>81</v>
      </c>
      <c r="CF28" s="26" t="s">
        <v>83</v>
      </c>
      <c r="CG28" s="26" t="s">
        <v>78</v>
      </c>
      <c r="CH28" s="29">
        <f t="shared" si="1"/>
        <v>4.0004000400040016E-4</v>
      </c>
      <c r="CI28" s="29">
        <f t="shared" si="15"/>
        <v>4.0004000400040016E-4</v>
      </c>
      <c r="CJ28" s="29"/>
      <c r="CK28" s="30">
        <f t="shared" si="16"/>
        <v>0</v>
      </c>
      <c r="CL28" s="30">
        <f t="shared" si="17"/>
        <v>0</v>
      </c>
      <c r="CM28" s="30">
        <f t="shared" si="18"/>
        <v>4.9995000499949993E-4</v>
      </c>
      <c r="CN28" s="30">
        <f t="shared" si="2"/>
        <v>0</v>
      </c>
      <c r="CO28" s="30">
        <f t="shared" si="3"/>
        <v>0</v>
      </c>
      <c r="CP28" s="46">
        <f t="shared" si="4"/>
        <v>0</v>
      </c>
      <c r="CQ28" s="26"/>
      <c r="CR28" s="26"/>
      <c r="CS28" s="26"/>
      <c r="CT28" s="26"/>
      <c r="CU28" s="26"/>
      <c r="CY28" s="26"/>
      <c r="CZ28" s="26"/>
      <c r="DA28" s="26"/>
    </row>
    <row r="29" spans="1:113">
      <c r="A29" s="72"/>
      <c r="B29" s="72"/>
      <c r="C29" s="72"/>
      <c r="D29" s="72"/>
      <c r="G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99" t="s">
        <v>37</v>
      </c>
      <c r="AB29" s="100">
        <f>SUM(AB6:AB28)</f>
        <v>0.98949999999999982</v>
      </c>
      <c r="AC29" s="30">
        <f>SUM(AC6:AC28)</f>
        <v>0.94400000000000017</v>
      </c>
      <c r="AD29" s="27"/>
      <c r="AE29" t="s">
        <v>587</v>
      </c>
      <c r="AF29">
        <v>2.1171059159661412E-2</v>
      </c>
      <c r="AM29" t="s">
        <v>624</v>
      </c>
      <c r="AN29">
        <v>3.0603947753560533E-2</v>
      </c>
      <c r="AO29" t="s">
        <v>619</v>
      </c>
      <c r="AP29">
        <v>0.44022567620344671</v>
      </c>
      <c r="AW29" t="s">
        <v>640</v>
      </c>
      <c r="AX29">
        <v>0.16778273515630743</v>
      </c>
      <c r="BB29" t="s">
        <v>612</v>
      </c>
      <c r="BO29" s="47" t="s">
        <v>37</v>
      </c>
      <c r="BP29" s="48" t="s">
        <v>37</v>
      </c>
      <c r="BQ29" s="48"/>
      <c r="BR29" s="48"/>
      <c r="BS29" s="49">
        <f t="shared" ref="BS29:CA29" ca="1" si="20">SUM(BS6:BS28)</f>
        <v>1</v>
      </c>
      <c r="BT29" s="49">
        <f t="shared" ca="1" si="20"/>
        <v>1</v>
      </c>
      <c r="BU29" s="49">
        <f t="shared" si="20"/>
        <v>0.99999999999999989</v>
      </c>
      <c r="BV29" s="49">
        <f t="shared" ca="1" si="20"/>
        <v>1</v>
      </c>
      <c r="BW29" s="49">
        <f t="shared" ca="1" si="20"/>
        <v>1</v>
      </c>
      <c r="BX29" s="49">
        <f t="shared" ca="1" si="20"/>
        <v>1.0000000000000004</v>
      </c>
      <c r="BY29" s="49">
        <f t="shared" ca="1" si="20"/>
        <v>1.0000000000000002</v>
      </c>
      <c r="BZ29" s="49">
        <f t="shared" ca="1" si="20"/>
        <v>0.99999999999999989</v>
      </c>
      <c r="CA29" s="50">
        <f t="shared" si="20"/>
        <v>0.99999999999999967</v>
      </c>
      <c r="CD29" s="47" t="s">
        <v>37</v>
      </c>
      <c r="CE29" s="48" t="s">
        <v>37</v>
      </c>
      <c r="CF29" s="48"/>
      <c r="CG29" s="48"/>
      <c r="CH29" s="49">
        <f t="shared" ref="CH29:CP29" si="21">SUM(CH6:CH28)</f>
        <v>1.0000000000000002</v>
      </c>
      <c r="CI29" s="49">
        <f t="shared" si="21"/>
        <v>1.0000000000000002</v>
      </c>
      <c r="CJ29" s="49">
        <f t="shared" si="21"/>
        <v>1</v>
      </c>
      <c r="CK29" s="49">
        <f t="shared" si="21"/>
        <v>1</v>
      </c>
      <c r="CL29" s="49">
        <f t="shared" si="21"/>
        <v>0.99999999999999989</v>
      </c>
      <c r="CM29" s="49">
        <f t="shared" si="21"/>
        <v>0.99999999999999967</v>
      </c>
      <c r="CN29" s="49">
        <f t="shared" si="21"/>
        <v>1</v>
      </c>
      <c r="CO29" s="49">
        <f t="shared" si="21"/>
        <v>1</v>
      </c>
      <c r="CP29" s="50">
        <f t="shared" si="21"/>
        <v>0.99999999999999967</v>
      </c>
      <c r="CQ29" s="26"/>
      <c r="CR29" s="26"/>
      <c r="CS29" s="26"/>
      <c r="CT29" s="26"/>
      <c r="CU29" s="26"/>
      <c r="DB29" s="31"/>
      <c r="DC29" s="32"/>
      <c r="DD29" s="33"/>
    </row>
    <row r="30" spans="1:113">
      <c r="A30" s="72"/>
      <c r="B30" s="72"/>
      <c r="C30" s="72"/>
      <c r="D30" s="72"/>
      <c r="G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101"/>
      <c r="AB30" s="101"/>
      <c r="AC30" s="34"/>
      <c r="AD30" s="27"/>
      <c r="AE30" t="s">
        <v>617</v>
      </c>
      <c r="AF30">
        <v>3.1382230062306591E-3</v>
      </c>
      <c r="AM30" t="s">
        <v>606</v>
      </c>
      <c r="AN30">
        <v>5.0511165934620319</v>
      </c>
      <c r="AO30" t="s">
        <v>606</v>
      </c>
      <c r="AP30">
        <v>0.75485264167436994</v>
      </c>
      <c r="AW30" t="s">
        <v>641</v>
      </c>
      <c r="AX30">
        <v>4.1145905976533594E-8</v>
      </c>
      <c r="BB30" t="s">
        <v>626</v>
      </c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</row>
    <row r="31" spans="1:113">
      <c r="A31" s="72"/>
      <c r="B31" s="72"/>
      <c r="C31" s="72"/>
      <c r="D31" s="72"/>
      <c r="G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101"/>
      <c r="AB31" s="101"/>
      <c r="AC31" s="34"/>
      <c r="AD31" s="27"/>
      <c r="AE31" t="s">
        <v>618</v>
      </c>
      <c r="AF31">
        <v>4.6471123762075059E-2</v>
      </c>
      <c r="AM31" t="s">
        <v>607</v>
      </c>
      <c r="AN31">
        <v>4.849543771642578</v>
      </c>
      <c r="AO31" t="s">
        <v>607</v>
      </c>
      <c r="AP31">
        <v>1.185542158114516</v>
      </c>
      <c r="AW31" t="s">
        <v>642</v>
      </c>
      <c r="AX31">
        <v>3.6668578894940356</v>
      </c>
      <c r="BB31" t="s">
        <v>613</v>
      </c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</row>
    <row r="32" spans="1:113">
      <c r="A32" s="72"/>
      <c r="B32" s="72"/>
      <c r="C32" s="78"/>
      <c r="D32" s="72"/>
      <c r="G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D32" s="27"/>
      <c r="AE32" t="s">
        <v>619</v>
      </c>
      <c r="AF32">
        <v>0.41620916284002962</v>
      </c>
      <c r="AM32" t="s">
        <v>608</v>
      </c>
      <c r="AN32">
        <v>14.37784690445627</v>
      </c>
      <c r="AO32" t="s">
        <v>608</v>
      </c>
      <c r="AP32">
        <v>2.4910301703506996</v>
      </c>
      <c r="AW32" t="s">
        <v>619</v>
      </c>
      <c r="AX32">
        <v>0.56143935283971036</v>
      </c>
      <c r="BB32" t="s">
        <v>614</v>
      </c>
    </row>
    <row r="33" spans="1:89">
      <c r="A33" s="72"/>
      <c r="B33" s="72"/>
      <c r="C33" s="72"/>
      <c r="D33" s="72"/>
      <c r="G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D33" s="27"/>
      <c r="AE33" t="s">
        <v>606</v>
      </c>
      <c r="AF33">
        <v>0.82756850309846419</v>
      </c>
      <c r="AM33" t="s">
        <v>609</v>
      </c>
      <c r="AN33">
        <v>2.7719887887311504E-2</v>
      </c>
      <c r="AO33" t="s">
        <v>609</v>
      </c>
      <c r="AP33">
        <v>67.788602204585089</v>
      </c>
      <c r="AW33" t="s">
        <v>624</v>
      </c>
      <c r="AX33">
        <v>3.3020308769077995</v>
      </c>
      <c r="BB33" t="s">
        <v>627</v>
      </c>
    </row>
    <row r="34" spans="1:89">
      <c r="AD34" s="27"/>
      <c r="AE34" t="s">
        <v>607</v>
      </c>
      <c r="AF34">
        <v>0.89024856223990567</v>
      </c>
      <c r="AO34" t="s">
        <v>620</v>
      </c>
      <c r="AP34">
        <v>0.28027489613256329</v>
      </c>
      <c r="AW34" t="s">
        <v>643</v>
      </c>
      <c r="AX34">
        <v>20.029453874646361</v>
      </c>
      <c r="BB34" t="s">
        <v>628</v>
      </c>
    </row>
    <row r="35" spans="1:89">
      <c r="AD35" s="27"/>
      <c r="AE35" t="s">
        <v>608</v>
      </c>
      <c r="AF35">
        <v>2.5731583151924697</v>
      </c>
      <c r="AW35" t="s">
        <v>644</v>
      </c>
      <c r="AX35">
        <v>1.5061840940009397</v>
      </c>
      <c r="BB35" t="s">
        <v>629</v>
      </c>
    </row>
    <row r="36" spans="1:89">
      <c r="AD36" s="27"/>
      <c r="AE36" t="s">
        <v>609</v>
      </c>
      <c r="AF36">
        <v>71.019989272419707</v>
      </c>
      <c r="AW36" t="s">
        <v>645</v>
      </c>
      <c r="AX36">
        <v>0.97854616514158921</v>
      </c>
      <c r="BB36" t="s">
        <v>622</v>
      </c>
      <c r="CE36" s="17"/>
      <c r="CK36" s="17"/>
    </row>
    <row r="37" spans="1:89">
      <c r="AD37" s="27"/>
      <c r="AE37" t="s">
        <v>620</v>
      </c>
      <c r="AF37">
        <v>0.14098352284548435</v>
      </c>
      <c r="AW37" t="s">
        <v>625</v>
      </c>
      <c r="AX37">
        <v>1.9067640209253731</v>
      </c>
      <c r="BB37" t="s">
        <v>623</v>
      </c>
      <c r="CE37" s="17"/>
      <c r="CK37" s="17"/>
    </row>
    <row r="38" spans="1:89">
      <c r="AD38" s="27"/>
      <c r="AW38" t="s">
        <v>609</v>
      </c>
      <c r="AX38">
        <v>0.2747153484443261</v>
      </c>
      <c r="BB38" t="s">
        <v>630</v>
      </c>
      <c r="CE38" s="17"/>
      <c r="CK38" s="17"/>
    </row>
    <row r="39" spans="1:89">
      <c r="BB39" t="s">
        <v>631</v>
      </c>
      <c r="CE39" s="17"/>
      <c r="CK39" s="17"/>
    </row>
    <row r="40" spans="1:89">
      <c r="BB40" t="s">
        <v>632</v>
      </c>
      <c r="CE40" s="17"/>
      <c r="CK40" s="17"/>
    </row>
    <row r="41" spans="1:89">
      <c r="BB41" t="s">
        <v>633</v>
      </c>
      <c r="CE41" s="17"/>
      <c r="CK41" s="17"/>
    </row>
    <row r="42" spans="1:89">
      <c r="BB42" t="s">
        <v>634</v>
      </c>
      <c r="CE42" s="17"/>
      <c r="CK42" s="17"/>
    </row>
    <row r="43" spans="1:89">
      <c r="BB43" t="s">
        <v>602</v>
      </c>
      <c r="CE43" s="17"/>
      <c r="CK43" s="17"/>
    </row>
    <row r="44" spans="1:89">
      <c r="BB44" t="s">
        <v>635</v>
      </c>
      <c r="CE44" s="17"/>
      <c r="CK44" s="17"/>
    </row>
    <row r="45" spans="1:89">
      <c r="BB45" t="s">
        <v>603</v>
      </c>
      <c r="CE45" s="17"/>
      <c r="CK45" s="17"/>
    </row>
    <row r="46" spans="1:89">
      <c r="BB46" t="s">
        <v>615</v>
      </c>
      <c r="CE46" s="17"/>
      <c r="CK46" s="17"/>
    </row>
    <row r="47" spans="1:89">
      <c r="BB47" t="s">
        <v>636</v>
      </c>
      <c r="CE47" s="17"/>
      <c r="CK47" s="17"/>
    </row>
    <row r="48" spans="1:89">
      <c r="BB48" t="s">
        <v>637</v>
      </c>
      <c r="CE48" s="17"/>
      <c r="CK48" s="17"/>
    </row>
    <row r="49" spans="27:92">
      <c r="BB49" t="s">
        <v>587</v>
      </c>
      <c r="CE49" s="17"/>
      <c r="CK49" s="17"/>
    </row>
    <row r="50" spans="27:92">
      <c r="BB50" t="s">
        <v>638</v>
      </c>
      <c r="CE50" s="17"/>
    </row>
    <row r="51" spans="27:92">
      <c r="BB51" t="s">
        <v>617</v>
      </c>
      <c r="CE51" s="17"/>
    </row>
    <row r="52" spans="27:92">
      <c r="BB52" t="s">
        <v>639</v>
      </c>
      <c r="CE52" s="17"/>
    </row>
    <row r="53" spans="27:92">
      <c r="BB53" t="s">
        <v>640</v>
      </c>
      <c r="CE53" s="17"/>
      <c r="CF53" s="31"/>
      <c r="CG53" s="35"/>
      <c r="CH53" s="31"/>
      <c r="CI53" s="31"/>
      <c r="CJ53" s="31"/>
      <c r="CL53" s="36"/>
      <c r="CM53" s="36"/>
      <c r="CN53" s="36"/>
    </row>
    <row r="54" spans="27:92">
      <c r="BB54" t="s">
        <v>641</v>
      </c>
      <c r="CE54" s="17"/>
      <c r="CF54" s="31"/>
      <c r="CG54" s="35"/>
      <c r="CH54" s="31"/>
      <c r="CI54" s="31"/>
      <c r="CJ54" s="31"/>
      <c r="CL54" s="36"/>
      <c r="CM54" s="36"/>
      <c r="CN54" s="36"/>
    </row>
    <row r="55" spans="27:92">
      <c r="BB55" t="s">
        <v>642</v>
      </c>
      <c r="CE55" s="17"/>
      <c r="CF55" s="31"/>
      <c r="CG55" s="35"/>
      <c r="CH55" s="31"/>
      <c r="CI55" s="31"/>
      <c r="CJ55" s="31"/>
      <c r="CL55" s="36"/>
      <c r="CM55" s="36"/>
      <c r="CN55" s="36"/>
    </row>
    <row r="56" spans="27:92">
      <c r="BB56" t="s">
        <v>624</v>
      </c>
      <c r="CE56" s="17"/>
      <c r="CF56" s="31"/>
      <c r="CG56" s="35"/>
      <c r="CH56" s="31"/>
      <c r="CI56" s="31"/>
      <c r="CJ56" s="31"/>
      <c r="CL56" s="36"/>
      <c r="CM56" s="36"/>
      <c r="CN56" s="36"/>
    </row>
    <row r="57" spans="27:92">
      <c r="BB57" t="s">
        <v>643</v>
      </c>
      <c r="CE57" s="17"/>
      <c r="CF57" s="31"/>
      <c r="CG57" s="35"/>
      <c r="CH57" s="31"/>
      <c r="CI57" s="31"/>
      <c r="CJ57" s="31"/>
      <c r="CL57" s="36"/>
      <c r="CM57" s="36"/>
      <c r="CN57" s="36"/>
    </row>
    <row r="58" spans="27:92">
      <c r="BB58" t="s">
        <v>644</v>
      </c>
      <c r="CF58" s="31"/>
      <c r="CG58" s="35"/>
      <c r="CH58" s="31"/>
      <c r="CI58" s="31"/>
      <c r="CJ58" s="31"/>
      <c r="CL58" s="36"/>
      <c r="CM58" s="36"/>
      <c r="CN58" s="36"/>
    </row>
    <row r="59" spans="27:92">
      <c r="BB59" t="s">
        <v>645</v>
      </c>
      <c r="CE59" s="21"/>
      <c r="CF59" s="31"/>
      <c r="CG59" s="35"/>
      <c r="CH59" s="31"/>
      <c r="CI59" s="31"/>
      <c r="CJ59" s="31"/>
      <c r="CL59" s="36"/>
      <c r="CM59" s="36"/>
      <c r="CN59" s="36"/>
    </row>
    <row r="60" spans="27:92">
      <c r="AA60" s="36"/>
      <c r="AC60" s="31"/>
      <c r="AD60" s="35"/>
      <c r="BB60" t="s">
        <v>625</v>
      </c>
      <c r="CD60" s="31"/>
      <c r="CE60" s="21"/>
      <c r="CF60" s="31"/>
      <c r="CG60" s="35"/>
      <c r="CH60" s="31"/>
      <c r="CI60" s="31"/>
      <c r="CJ60" s="31"/>
      <c r="CL60" s="36"/>
      <c r="CM60" s="36"/>
      <c r="CN60" s="36"/>
    </row>
    <row r="61" spans="27:92">
      <c r="AA61" s="36"/>
      <c r="AC61" s="31"/>
      <c r="AD61" s="35"/>
      <c r="BB61" t="s">
        <v>620</v>
      </c>
      <c r="CD61" s="31"/>
      <c r="CE61" s="21"/>
      <c r="CF61" s="31"/>
      <c r="CG61" s="35"/>
      <c r="CH61" s="31"/>
      <c r="CI61" s="31"/>
      <c r="CJ61" s="31"/>
      <c r="CL61" s="36"/>
      <c r="CM61" s="36"/>
      <c r="CN61" s="36"/>
    </row>
    <row r="62" spans="27:92">
      <c r="AA62" s="36"/>
      <c r="AC62" s="31"/>
      <c r="AD62" s="35"/>
      <c r="BB62" t="s">
        <v>36</v>
      </c>
      <c r="CD62" s="31"/>
      <c r="CE62" s="21"/>
      <c r="CF62" s="31"/>
      <c r="CG62" s="35"/>
      <c r="CH62" s="31"/>
      <c r="CI62" s="31"/>
      <c r="CJ62" s="31"/>
      <c r="CL62" s="36"/>
      <c r="CM62" s="36"/>
      <c r="CN62" s="36"/>
    </row>
    <row r="63" spans="27:92">
      <c r="AA63" s="36"/>
      <c r="AC63" s="31"/>
      <c r="AD63" s="35"/>
      <c r="CD63" s="31"/>
      <c r="CE63" s="21"/>
      <c r="CF63" s="31"/>
      <c r="CG63" s="35"/>
      <c r="CH63" s="31"/>
      <c r="CI63" s="31"/>
      <c r="CJ63" s="31"/>
      <c r="CL63" s="36"/>
      <c r="CM63" s="36"/>
      <c r="CN63" s="36"/>
    </row>
    <row r="64" spans="27:92">
      <c r="AA64" s="36"/>
      <c r="AC64" s="31"/>
      <c r="AD64" s="35"/>
      <c r="CD64" s="31"/>
      <c r="CE64" s="21"/>
      <c r="CF64" s="31"/>
      <c r="CG64" s="35"/>
      <c r="CH64" s="31"/>
      <c r="CI64" s="31"/>
      <c r="CJ64" s="31"/>
      <c r="CL64" s="36"/>
      <c r="CM64" s="36"/>
      <c r="CN64" s="36"/>
    </row>
    <row r="65" spans="27:94">
      <c r="AA65" s="36"/>
      <c r="AC65" s="31"/>
      <c r="AD65" s="35"/>
      <c r="CD65" s="31"/>
      <c r="CE65" s="21"/>
      <c r="CF65" s="31"/>
      <c r="CG65" s="35"/>
      <c r="CH65" s="31"/>
      <c r="CI65" s="31"/>
      <c r="CJ65" s="31"/>
      <c r="CL65" s="36"/>
      <c r="CM65" s="36"/>
      <c r="CN65" s="36"/>
    </row>
    <row r="66" spans="27:94">
      <c r="AA66" s="36"/>
      <c r="AC66" s="31"/>
      <c r="AD66" s="35"/>
      <c r="CD66" s="31"/>
      <c r="CE66" s="21"/>
      <c r="CF66" s="31"/>
      <c r="CG66" s="35"/>
      <c r="CH66" s="31"/>
      <c r="CI66" s="31"/>
      <c r="CJ66" s="31"/>
      <c r="CL66" s="36"/>
      <c r="CM66" s="36"/>
      <c r="CN66" s="36"/>
    </row>
    <row r="67" spans="27:94">
      <c r="AA67" s="36"/>
      <c r="AC67" s="31"/>
      <c r="AD67" s="35"/>
      <c r="CD67" s="31"/>
      <c r="CE67" s="21"/>
      <c r="CF67" s="31"/>
      <c r="CG67" s="35"/>
      <c r="CH67" s="31"/>
      <c r="CI67" s="31"/>
      <c r="CJ67" s="31"/>
      <c r="CL67" s="36"/>
      <c r="CM67" s="36"/>
      <c r="CN67" s="36"/>
    </row>
    <row r="68" spans="27:94">
      <c r="AA68" s="36"/>
      <c r="AC68" s="31"/>
      <c r="AD68" s="35"/>
      <c r="CD68" s="31"/>
      <c r="CE68" s="21"/>
      <c r="CF68" s="31"/>
      <c r="CG68" s="35"/>
      <c r="CH68" s="31"/>
      <c r="CI68" s="31"/>
      <c r="CJ68" s="31"/>
      <c r="CL68" s="36"/>
      <c r="CM68" s="36"/>
      <c r="CN68" s="36"/>
    </row>
    <row r="69" spans="27:94">
      <c r="AA69" s="36"/>
      <c r="AC69" s="31"/>
      <c r="AD69" s="35"/>
      <c r="CD69" s="31"/>
      <c r="CE69" s="21"/>
      <c r="CF69" s="31"/>
      <c r="CG69" s="35"/>
      <c r="CH69" s="31"/>
      <c r="CI69" s="31"/>
      <c r="CJ69" s="31"/>
      <c r="CL69" s="36"/>
      <c r="CM69" s="36"/>
      <c r="CN69" s="36"/>
    </row>
    <row r="70" spans="27:94">
      <c r="AA70" s="36"/>
      <c r="AC70" s="31"/>
      <c r="AD70" s="35"/>
      <c r="CD70" s="31"/>
      <c r="CE70" s="21"/>
      <c r="CF70" s="31"/>
      <c r="CG70" s="35"/>
      <c r="CH70" s="31"/>
      <c r="CI70" s="31"/>
      <c r="CJ70" s="31"/>
      <c r="CL70" s="36"/>
      <c r="CM70" s="36"/>
      <c r="CN70" s="36"/>
    </row>
    <row r="71" spans="27:94">
      <c r="AA71" s="36"/>
      <c r="AC71" s="31"/>
      <c r="AD71" s="35"/>
      <c r="CD71" s="31"/>
      <c r="CE71" s="21"/>
      <c r="CF71" s="31"/>
      <c r="CG71" s="35"/>
      <c r="CH71" s="31"/>
      <c r="CI71" s="31"/>
      <c r="CJ71" s="31"/>
      <c r="CL71" s="36"/>
      <c r="CM71" s="36"/>
      <c r="CN71" s="36"/>
    </row>
    <row r="72" spans="27:94">
      <c r="AA72" s="36"/>
      <c r="AC72" s="31"/>
      <c r="AD72" s="35"/>
      <c r="CD72" s="31"/>
      <c r="CE72" s="21"/>
      <c r="CF72" s="31"/>
      <c r="CG72" s="35"/>
      <c r="CH72" s="31"/>
      <c r="CI72" s="31"/>
      <c r="CJ72" s="31"/>
      <c r="CL72" s="20"/>
      <c r="CM72" s="20"/>
      <c r="CN72" s="20"/>
      <c r="CP72" s="20"/>
    </row>
    <row r="73" spans="27:94">
      <c r="AA73" s="36"/>
      <c r="AC73" s="31"/>
      <c r="AD73" s="35"/>
      <c r="CD73" s="31"/>
      <c r="CE73" s="21"/>
      <c r="CF73" s="31"/>
      <c r="CG73" s="35"/>
      <c r="CH73" s="31"/>
      <c r="CI73" s="31"/>
      <c r="CJ73" s="31"/>
      <c r="CL73" s="20"/>
      <c r="CM73" s="20"/>
      <c r="CN73" s="20"/>
      <c r="CP73" s="20"/>
    </row>
    <row r="74" spans="27:94">
      <c r="AA74" s="36"/>
      <c r="AC74" s="31"/>
      <c r="AD74" s="35"/>
      <c r="CD74" s="31"/>
      <c r="CE74" s="21"/>
      <c r="CF74" s="31"/>
      <c r="CG74" s="35"/>
      <c r="CH74" s="31"/>
      <c r="CI74" s="31"/>
      <c r="CJ74" s="31"/>
      <c r="CL74" s="20"/>
      <c r="CM74" s="20"/>
      <c r="CN74" s="20"/>
      <c r="CP74" s="20"/>
    </row>
    <row r="75" spans="27:94">
      <c r="AA75" s="36"/>
      <c r="AC75" s="31"/>
      <c r="AD75" s="35"/>
      <c r="CD75" s="31"/>
      <c r="CE75" s="21"/>
      <c r="CF75" s="31"/>
      <c r="CG75" s="35"/>
      <c r="CH75" s="31"/>
      <c r="CI75" s="31"/>
      <c r="CJ75" s="31"/>
      <c r="CL75" s="20"/>
      <c r="CM75" s="20"/>
      <c r="CN75" s="20"/>
      <c r="CP75" s="20"/>
    </row>
    <row r="76" spans="27:94">
      <c r="AA76" s="36"/>
      <c r="AC76" s="31"/>
      <c r="AD76" s="35"/>
      <c r="CD76" s="31"/>
      <c r="CE76" s="21"/>
      <c r="CF76" s="31"/>
      <c r="CG76" s="35"/>
      <c r="CH76" s="31"/>
      <c r="CI76" s="31"/>
      <c r="CJ76" s="31"/>
      <c r="CL76" s="20"/>
      <c r="CM76" s="20"/>
      <c r="CN76" s="20"/>
      <c r="CP76" s="20"/>
    </row>
    <row r="77" spans="27:94">
      <c r="AA77" s="36"/>
      <c r="AC77" s="31"/>
      <c r="AD77" s="35"/>
      <c r="CD77" s="31"/>
      <c r="CE77" s="21"/>
      <c r="CF77" s="31"/>
      <c r="CG77" s="35"/>
      <c r="CH77" s="31"/>
      <c r="CI77" s="31"/>
      <c r="CJ77" s="31"/>
      <c r="CL77" s="20"/>
      <c r="CM77" s="20"/>
      <c r="CN77" s="20"/>
      <c r="CP77" s="20"/>
    </row>
    <row r="78" spans="27:94">
      <c r="AA78" s="36"/>
      <c r="AC78" s="31"/>
      <c r="AD78" s="35"/>
      <c r="CD78" s="31"/>
      <c r="CE78" s="21"/>
      <c r="CF78" s="31"/>
      <c r="CG78" s="35"/>
      <c r="CH78" s="31"/>
      <c r="CI78" s="31"/>
      <c r="CJ78" s="31"/>
      <c r="CL78" s="20"/>
      <c r="CM78" s="20"/>
      <c r="CN78" s="20"/>
      <c r="CP78" s="20"/>
    </row>
    <row r="79" spans="27:94">
      <c r="AA79" s="36"/>
      <c r="AC79" s="31"/>
      <c r="AD79" s="35"/>
      <c r="CD79" s="31"/>
      <c r="CE79" s="21"/>
      <c r="CF79" s="31"/>
      <c r="CG79" s="35"/>
      <c r="CH79" s="31"/>
      <c r="CI79" s="31"/>
      <c r="CJ79" s="31"/>
      <c r="CL79" s="20"/>
      <c r="CM79" s="20"/>
      <c r="CN79" s="20"/>
      <c r="CP79" s="20"/>
    </row>
    <row r="80" spans="27:94">
      <c r="AA80" s="36"/>
      <c r="AC80" s="31"/>
      <c r="AD80" s="35"/>
      <c r="CD80" s="31"/>
      <c r="CE80" s="21"/>
      <c r="CF80" s="31"/>
      <c r="CG80" s="35"/>
      <c r="CH80" s="31"/>
      <c r="CI80" s="31"/>
      <c r="CJ80" s="31"/>
      <c r="CL80" s="20"/>
      <c r="CM80" s="20"/>
      <c r="CN80" s="20"/>
      <c r="CP80" s="20"/>
    </row>
    <row r="81" spans="27:94">
      <c r="AA81" s="36"/>
      <c r="AC81" s="31"/>
      <c r="AD81" s="35"/>
      <c r="CD81" s="31"/>
      <c r="CH81" s="31"/>
      <c r="CI81" s="31"/>
      <c r="CJ81" s="31"/>
      <c r="CL81" s="20"/>
      <c r="CM81" s="20"/>
      <c r="CN81" s="20"/>
      <c r="CP81" s="20"/>
    </row>
    <row r="82" spans="27:94">
      <c r="AA82" s="36"/>
      <c r="AC82" s="31"/>
      <c r="AD82" s="35"/>
      <c r="CD82" s="31"/>
      <c r="CH82" s="31"/>
      <c r="CI82" s="31"/>
      <c r="CJ82" s="31"/>
      <c r="CL82" s="20"/>
      <c r="CM82" s="20"/>
      <c r="CN82" s="20"/>
      <c r="CP82" s="20"/>
    </row>
    <row r="83" spans="27:94">
      <c r="AA83" s="36"/>
      <c r="AC83" s="31"/>
      <c r="AD83" s="35"/>
      <c r="CD83" s="31"/>
      <c r="CH83" s="31"/>
      <c r="CI83" s="31"/>
      <c r="CJ83" s="31"/>
      <c r="CL83" s="20"/>
      <c r="CM83" s="20"/>
      <c r="CN83" s="20"/>
      <c r="CP83" s="20"/>
    </row>
    <row r="84" spans="27:94">
      <c r="AA84" s="36"/>
      <c r="AC84" s="31"/>
      <c r="AD84" s="35"/>
      <c r="CH84" s="31"/>
      <c r="CI84" s="31"/>
      <c r="CJ84" s="31"/>
      <c r="CL84" s="20"/>
      <c r="CM84" s="20"/>
      <c r="CN84" s="20"/>
      <c r="CP84" s="20"/>
    </row>
    <row r="85" spans="27:94">
      <c r="AA85" s="36"/>
      <c r="AC85" s="31"/>
      <c r="AD85" s="35"/>
    </row>
    <row r="86" spans="27:94">
      <c r="AA86" s="36"/>
      <c r="AC86" s="31"/>
    </row>
    <row r="96" spans="27:94">
      <c r="AA96" s="27"/>
    </row>
    <row r="97" spans="27:27">
      <c r="AA97" s="27"/>
    </row>
    <row r="121" spans="27:27">
      <c r="AA121" s="27"/>
    </row>
  </sheetData>
  <sortState xmlns:xlrd2="http://schemas.microsoft.com/office/spreadsheetml/2017/richdata2" ref="BB6:BC62">
    <sortCondition ref="BC6:BC62"/>
  </sortState>
  <hyperlinks>
    <hyperlink ref="AB3:AC3" r:id="rId1" display="https://www.ssga.com/nl/en_gb/intermediary/etfs/funds/spdr-msci-world-ucits-etf-sppw-gy" xr:uid="{52C7FC28-23B2-8F41-8021-DE84D53F988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97EE-D603-1C40-9913-45FF3D48BCBC}">
  <dimension ref="A1:W24"/>
  <sheetViews>
    <sheetView workbookViewId="0">
      <pane xSplit="4" ySplit="1" topLeftCell="I2" activePane="bottomRight" state="frozen"/>
      <selection pane="topRight" activeCell="E1" sqref="E1"/>
      <selection pane="bottomLeft" activeCell="A2" sqref="A2"/>
      <selection pane="bottomRight" activeCell="S1" sqref="S1"/>
    </sheetView>
  </sheetViews>
  <sheetFormatPr baseColWidth="10" defaultColWidth="11" defaultRowHeight="16"/>
  <cols>
    <col min="4" max="4" width="12.33203125" bestFit="1" customWidth="1"/>
    <col min="14" max="14" width="7.5" bestFit="1" customWidth="1"/>
    <col min="15" max="15" width="7.5" customWidth="1"/>
    <col min="16" max="16" width="8.33203125" bestFit="1" customWidth="1"/>
    <col min="17" max="17" width="8" bestFit="1" customWidth="1"/>
    <col min="18" max="18" width="8" customWidth="1"/>
    <col min="19" max="19" width="9.5" bestFit="1" customWidth="1"/>
    <col min="20" max="20" width="6.83203125" bestFit="1" customWidth="1"/>
    <col min="21" max="22" width="9.1640625" bestFit="1" customWidth="1"/>
    <col min="23" max="23" width="8.5" bestFit="1" customWidth="1"/>
  </cols>
  <sheetData>
    <row r="1" spans="1:23">
      <c r="A1" s="1" t="str">
        <f>country_weights_calc!CD5</f>
        <v>region</v>
      </c>
      <c r="B1" s="1" t="str">
        <f>country_weights_calc!CE5</f>
        <v>country</v>
      </c>
      <c r="C1" s="1" t="s">
        <v>66</v>
      </c>
      <c r="D1" s="1" t="s">
        <v>77</v>
      </c>
      <c r="E1" s="1" t="str">
        <f>country_weights_calc!CH5</f>
        <v>IWDA_NA</v>
      </c>
      <c r="F1" s="1" t="s">
        <v>310</v>
      </c>
      <c r="G1" s="1" t="s">
        <v>312</v>
      </c>
      <c r="H1" s="1" t="str">
        <f>country_weights_calc!CK5</f>
        <v>WTCH_NA</v>
      </c>
      <c r="I1" s="1" t="str">
        <f>country_weights_calc!CO5</f>
        <v>XDWH_GY</v>
      </c>
      <c r="J1" s="1" t="str">
        <f>country_weights_calc!CL5</f>
        <v>SXXPIEX_GY</v>
      </c>
      <c r="K1" s="1" t="s">
        <v>435</v>
      </c>
      <c r="L1" s="1" t="s">
        <v>313</v>
      </c>
      <c r="M1" s="1" t="str">
        <f>country_weights_calc!CP5</f>
        <v>NTSCLBE_NA</v>
      </c>
      <c r="N1" s="1" t="s">
        <v>94</v>
      </c>
      <c r="O1" s="1" t="s">
        <v>314</v>
      </c>
      <c r="P1" s="1" t="s">
        <v>19</v>
      </c>
      <c r="Q1" s="1" t="s">
        <v>16</v>
      </c>
      <c r="R1" s="1" t="s">
        <v>311</v>
      </c>
      <c r="S1" s="1" t="s">
        <v>92</v>
      </c>
      <c r="T1" s="1" t="s">
        <v>14</v>
      </c>
      <c r="U1" s="1" t="s">
        <v>273</v>
      </c>
      <c r="V1" s="1" t="s">
        <v>86</v>
      </c>
      <c r="W1" s="1" t="s">
        <v>93</v>
      </c>
    </row>
    <row r="2" spans="1:23">
      <c r="A2" t="str">
        <f>country_weights_calc!CD6</f>
        <v>Americas</v>
      </c>
      <c r="B2" t="str">
        <f>country_weights_calc!CE6</f>
        <v>USA</v>
      </c>
      <c r="C2" t="str">
        <f>country_weights_calc!CF6</f>
        <v>USD</v>
      </c>
      <c r="D2" t="str">
        <f>country_weights_calc!CG6</f>
        <v>USD (related)</v>
      </c>
      <c r="E2" s="3">
        <f ca="1">country_weights_calc!BS6</f>
        <v>0.71243324679040843</v>
      </c>
      <c r="F2" s="3">
        <f ca="1">country_weights_calc!BT6</f>
        <v>0.71243324679040843</v>
      </c>
      <c r="G2" s="3">
        <f>country_weights_calc!BU6</f>
        <v>0.94446112278595007</v>
      </c>
      <c r="H2" s="3">
        <f ca="1">country_weights_calc!BV6</f>
        <v>0.89761559022826864</v>
      </c>
      <c r="I2" s="3">
        <f ca="1">country_weights_calc!BZ6</f>
        <v>0.69393592546101635</v>
      </c>
      <c r="J2" s="3">
        <f ca="1">country_weights_calc!BW6</f>
        <v>2.8182992919067887E-4</v>
      </c>
      <c r="K2" s="3">
        <f ca="1">country_weights_calc!BX6</f>
        <v>0.6819070702262916</v>
      </c>
      <c r="L2" s="3">
        <f ca="1">country_weights_calc!BY6</f>
        <v>0</v>
      </c>
      <c r="M2" s="3">
        <f>country_weights_calc!CA6</f>
        <v>0.64618644067796593</v>
      </c>
      <c r="N2" s="18">
        <v>1</v>
      </c>
      <c r="O2" s="18">
        <v>1</v>
      </c>
      <c r="P2" s="18">
        <v>1</v>
      </c>
      <c r="S2" s="7">
        <f ca="1">E2</f>
        <v>0.71243324679040843</v>
      </c>
      <c r="T2" s="18">
        <v>1</v>
      </c>
      <c r="U2" s="9"/>
      <c r="V2" s="9"/>
      <c r="W2" s="9"/>
    </row>
    <row r="3" spans="1:23">
      <c r="A3" t="str">
        <f>country_weights_calc!CD7</f>
        <v>Americas</v>
      </c>
      <c r="B3" t="str">
        <f>country_weights_calc!CE7</f>
        <v>Canada</v>
      </c>
      <c r="C3" t="str">
        <f>country_weights_calc!CF7</f>
        <v>CAD</v>
      </c>
      <c r="D3" t="str">
        <f>country_weights_calc!CG7</f>
        <v>USD (related)</v>
      </c>
      <c r="E3" s="3">
        <f ca="1">country_weights_calc!BS7</f>
        <v>3.3032070035398126E-2</v>
      </c>
      <c r="F3" s="3">
        <f ca="1">country_weights_calc!BT7</f>
        <v>3.3032070035398126E-2</v>
      </c>
      <c r="G3" s="3">
        <f>country_weights_calc!BU7</f>
        <v>5.5538877214049827E-2</v>
      </c>
      <c r="H3" s="3">
        <f ca="1">country_weights_calc!BV7</f>
        <v>1.3646091695135061E-2</v>
      </c>
      <c r="I3" s="3">
        <f ca="1">country_weights_calc!BZ7</f>
        <v>3.2287678169180759E-11</v>
      </c>
      <c r="J3" s="3">
        <f ca="1">country_weights_calc!BW7</f>
        <v>0</v>
      </c>
      <c r="K3" s="3">
        <f ca="1">country_weights_calc!BX7</f>
        <v>3.5401159535061309E-2</v>
      </c>
      <c r="L3" s="3">
        <f ca="1">country_weights_calc!BY7</f>
        <v>0</v>
      </c>
      <c r="M3" s="3">
        <f>country_weights_calc!CA7</f>
        <v>3.2838983050847453E-2</v>
      </c>
      <c r="S3" s="7">
        <f t="shared" ref="S3:S23" ca="1" si="0">E3</f>
        <v>3.3032070035398126E-2</v>
      </c>
      <c r="U3" s="10">
        <f>IF($D3="EUR (related)",$J3/SUMIF($D:$J,$D$5,$J:$J),0)</f>
        <v>0</v>
      </c>
      <c r="V3" s="10">
        <f>IF($D3="EUR (related)",$J3/SUMIF($D:$J,$D$5,$J:$J),0)</f>
        <v>0</v>
      </c>
      <c r="W3" s="10">
        <f>IF($D3="EUR (related)",$J3/SUMIF($D:$J,$D$5,$J:$J),0)</f>
        <v>0</v>
      </c>
    </row>
    <row r="4" spans="1:23">
      <c r="A4" t="str">
        <f>country_weights_calc!CD8</f>
        <v>Europe &amp; Middle East</v>
      </c>
      <c r="B4" t="str">
        <f>country_weights_calc!CE8</f>
        <v>UK</v>
      </c>
      <c r="C4" t="str">
        <f>country_weights_calc!CF8</f>
        <v>GBP</v>
      </c>
      <c r="D4" t="str">
        <f>country_weights_calc!CG8</f>
        <v>GBP</v>
      </c>
      <c r="E4" s="3">
        <f ca="1">country_weights_calc!BS8</f>
        <v>3.5539711590101629E-2</v>
      </c>
      <c r="F4" s="3">
        <f ca="1">country_weights_calc!BT8</f>
        <v>3.5539711590101629E-2</v>
      </c>
      <c r="G4" s="3">
        <f>country_weights_calc!BU8</f>
        <v>0</v>
      </c>
      <c r="H4" s="3">
        <f ca="1">country_weights_calc!BV8</f>
        <v>1.3582193133067765E-3</v>
      </c>
      <c r="I4" s="3">
        <f ca="1">country_weights_calc!BZ8</f>
        <v>5.1542371499633553E-2</v>
      </c>
      <c r="J4" s="3">
        <f ca="1">country_weights_calc!BW8</f>
        <v>0.220142199245555</v>
      </c>
      <c r="K4" s="3">
        <f ca="1">country_weights_calc!BX8</f>
        <v>3.5884817512905821E-2</v>
      </c>
      <c r="L4" s="3">
        <f ca="1">country_weights_calc!BY8</f>
        <v>0.20677370111402202</v>
      </c>
      <c r="M4" s="3">
        <f>country_weights_calc!CA8</f>
        <v>5.7203389830508461E-2</v>
      </c>
      <c r="S4" s="7">
        <f t="shared" ca="1" si="0"/>
        <v>3.5539711590101629E-2</v>
      </c>
      <c r="U4" s="10">
        <f t="shared" ref="U4:W23" si="1">IF($D4="EUR (related)",$J4/SUMIF($D:$J,$D$5,$J:$J),0)</f>
        <v>0</v>
      </c>
      <c r="V4" s="10">
        <f t="shared" si="1"/>
        <v>0</v>
      </c>
      <c r="W4" s="10">
        <f t="shared" si="1"/>
        <v>0</v>
      </c>
    </row>
    <row r="5" spans="1:23">
      <c r="A5" t="str">
        <f>country_weights_calc!CD9</f>
        <v>Europe &amp; Middle East</v>
      </c>
      <c r="B5" t="str">
        <f>country_weights_calc!CE9</f>
        <v>France</v>
      </c>
      <c r="C5" t="str">
        <f>country_weights_calc!CF9</f>
        <v>EUR</v>
      </c>
      <c r="D5" t="str">
        <f>country_weights_calc!CG9</f>
        <v>EUR (related)</v>
      </c>
      <c r="E5" s="3">
        <f ca="1">country_weights_calc!BS9</f>
        <v>2.5876828743588307E-2</v>
      </c>
      <c r="F5" s="3">
        <f ca="1">country_weights_calc!BT9</f>
        <v>2.5876828743588307E-2</v>
      </c>
      <c r="G5" s="3">
        <f>country_weights_calc!BU9</f>
        <v>0</v>
      </c>
      <c r="H5" s="3">
        <f ca="1">country_weights_calc!BV9</f>
        <v>2.0797538726177213E-3</v>
      </c>
      <c r="I5" s="3">
        <f ca="1">country_weights_calc!BZ9</f>
        <v>2.9691118721639004E-2</v>
      </c>
      <c r="J5" s="3">
        <f ca="1">country_weights_calc!BW9</f>
        <v>0.16585479901741954</v>
      </c>
      <c r="K5" s="3">
        <f ca="1">country_weights_calc!BX9</f>
        <v>3.1238193481502339E-2</v>
      </c>
      <c r="L5" s="3">
        <f ca="1">country_weights_calc!BY9</f>
        <v>0.1983330801458574</v>
      </c>
      <c r="M5" s="3">
        <f>country_weights_calc!CA9</f>
        <v>1.5889830508474572E-2</v>
      </c>
      <c r="S5" s="7">
        <f t="shared" ca="1" si="0"/>
        <v>2.5876828743588307E-2</v>
      </c>
      <c r="U5" s="10">
        <f t="shared" ca="1" si="1"/>
        <v>0.26727024759298634</v>
      </c>
      <c r="V5" s="10">
        <f t="shared" ca="1" si="1"/>
        <v>0.26727024759298634</v>
      </c>
      <c r="W5" s="10">
        <f t="shared" ca="1" si="1"/>
        <v>0.26727024759298634</v>
      </c>
    </row>
    <row r="6" spans="1:23">
      <c r="A6" t="str">
        <f>country_weights_calc!CD10</f>
        <v>Europe &amp; Middle East</v>
      </c>
      <c r="B6" t="str">
        <f>country_weights_calc!CE10</f>
        <v>Switzerland</v>
      </c>
      <c r="C6" t="str">
        <f>country_weights_calc!CF10</f>
        <v>CHF</v>
      </c>
      <c r="D6" t="str">
        <f>country_weights_calc!CG10</f>
        <v>CHF</v>
      </c>
      <c r="E6" s="3">
        <f ca="1">country_weights_calc!BS10</f>
        <v>2.5812500843480482E-2</v>
      </c>
      <c r="F6" s="3">
        <f ca="1">country_weights_calc!BT10</f>
        <v>2.5812500843480482E-2</v>
      </c>
      <c r="G6" s="3">
        <f>country_weights_calc!BU10</f>
        <v>0</v>
      </c>
      <c r="H6" s="3">
        <f ca="1">country_weights_calc!BV10</f>
        <v>1.5582004959186738E-3</v>
      </c>
      <c r="I6" s="3">
        <f ca="1">country_weights_calc!BZ10</f>
        <v>8.6930146072875539E-2</v>
      </c>
      <c r="J6" s="3">
        <f ca="1">country_weights_calc!BW10</f>
        <v>0.14618051817057104</v>
      </c>
      <c r="K6" s="3">
        <f ca="1">country_weights_calc!BX10</f>
        <v>2.505806330366039E-2</v>
      </c>
      <c r="L6" s="3">
        <f ca="1">country_weights_calc!BY10</f>
        <v>0.14422645340353282</v>
      </c>
      <c r="M6" s="3">
        <f>country_weights_calc!CA10</f>
        <v>2.1186440677966097E-2</v>
      </c>
      <c r="S6" s="7">
        <f t="shared" ca="1" si="0"/>
        <v>2.5812500843480482E-2</v>
      </c>
      <c r="U6" s="10">
        <f t="shared" si="1"/>
        <v>0</v>
      </c>
      <c r="V6" s="10">
        <f t="shared" si="1"/>
        <v>0</v>
      </c>
      <c r="W6" s="10">
        <f t="shared" si="1"/>
        <v>0</v>
      </c>
    </row>
    <row r="7" spans="1:23">
      <c r="A7" t="str">
        <f>country_weights_calc!CD11</f>
        <v>Europe &amp; Middle East</v>
      </c>
      <c r="B7" t="str">
        <f>country_weights_calc!CE11</f>
        <v>Germany</v>
      </c>
      <c r="C7" t="str">
        <f>country_weights_calc!CF11</f>
        <v>EUR</v>
      </c>
      <c r="D7" t="str">
        <f>country_weights_calc!CG11</f>
        <v>EUR (related)</v>
      </c>
      <c r="E7" s="3">
        <f ca="1">country_weights_calc!BS11</f>
        <v>2.3738966160064233E-2</v>
      </c>
      <c r="F7" s="3">
        <f ca="1">country_weights_calc!BT11</f>
        <v>2.3738966160064233E-2</v>
      </c>
      <c r="G7" s="3">
        <f>country_weights_calc!BU11</f>
        <v>0</v>
      </c>
      <c r="H7" s="3">
        <f ca="1">country_weights_calc!BV11</f>
        <v>1.5902391059882191E-2</v>
      </c>
      <c r="I7" s="3">
        <f ca="1">country_weights_calc!BZ11</f>
        <v>1.468660064751315E-2</v>
      </c>
      <c r="J7" s="3">
        <f ca="1">country_weights_calc!BW11</f>
        <v>0.14484814385299541</v>
      </c>
      <c r="K7" s="3">
        <f ca="1">country_weights_calc!BX11</f>
        <v>1.4889774982854756E-2</v>
      </c>
      <c r="L7" s="3">
        <f ca="1">country_weights_calc!BY11</f>
        <v>5.9089507955028688E-2</v>
      </c>
      <c r="M7" s="3">
        <f>country_weights_calc!CA11</f>
        <v>1.4830508474576268E-2</v>
      </c>
      <c r="S7" s="7">
        <f t="shared" ca="1" si="0"/>
        <v>2.3738966160064233E-2</v>
      </c>
      <c r="U7" s="10">
        <f t="shared" ca="1" si="1"/>
        <v>0.23341862581201853</v>
      </c>
      <c r="V7" s="10">
        <f t="shared" ca="1" si="1"/>
        <v>0.23341862581201853</v>
      </c>
      <c r="W7" s="10">
        <f t="shared" ca="1" si="1"/>
        <v>0.23341862581201853</v>
      </c>
    </row>
    <row r="8" spans="1:23">
      <c r="A8" t="str">
        <f>country_weights_calc!CD12</f>
        <v>Europe &amp; Middle East</v>
      </c>
      <c r="B8" t="str">
        <f>country_weights_calc!CE12</f>
        <v>Netherlands</v>
      </c>
      <c r="C8" t="str">
        <f>country_weights_calc!CF12</f>
        <v>EUR</v>
      </c>
      <c r="D8" t="str">
        <f>country_weights_calc!CG12</f>
        <v>EUR (related)</v>
      </c>
      <c r="E8" s="3">
        <f ca="1">country_weights_calc!BS12</f>
        <v>1.3289360235628156E-2</v>
      </c>
      <c r="F8" s="3">
        <f ca="1">country_weights_calc!BT12</f>
        <v>1.3289360235628156E-2</v>
      </c>
      <c r="G8" s="3">
        <f>country_weights_calc!BU12</f>
        <v>0</v>
      </c>
      <c r="H8" s="3">
        <f ca="1">country_weights_calc!BV12</f>
        <v>2.1808393225522183E-2</v>
      </c>
      <c r="I8" s="3">
        <f ca="1">country_weights_calc!BZ12</f>
        <v>1.0311445252785961E-2</v>
      </c>
      <c r="J8" s="3">
        <f ca="1">country_weights_calc!BW12</f>
        <v>7.6489989291028501E-2</v>
      </c>
      <c r="K8" s="3">
        <f ca="1">country_weights_calc!BX12</f>
        <v>2.7114960741333294E-2</v>
      </c>
      <c r="L8" s="3">
        <f ca="1">country_weights_calc!BY12</f>
        <v>0.12805878426220499</v>
      </c>
      <c r="M8" s="3">
        <f>country_weights_calc!CA12</f>
        <v>0</v>
      </c>
      <c r="S8" s="7">
        <f t="shared" ca="1" si="0"/>
        <v>1.3289360235628156E-2</v>
      </c>
      <c r="U8" s="10">
        <f t="shared" ca="1" si="1"/>
        <v>0.12326142202283159</v>
      </c>
      <c r="V8" s="10">
        <f t="shared" ca="1" si="1"/>
        <v>0.12326142202283159</v>
      </c>
      <c r="W8" s="10">
        <f t="shared" ca="1" si="1"/>
        <v>0.12326142202283159</v>
      </c>
    </row>
    <row r="9" spans="1:23">
      <c r="A9" t="str">
        <f>country_weights_calc!CD13</f>
        <v>Europe &amp; Middle East</v>
      </c>
      <c r="B9" t="str">
        <f>country_weights_calc!CE13</f>
        <v>Spain</v>
      </c>
      <c r="C9" t="str">
        <f>country_weights_calc!CF13</f>
        <v>EUR</v>
      </c>
      <c r="D9" t="str">
        <f>country_weights_calc!CG13</f>
        <v>EUR (related)</v>
      </c>
      <c r="E9" s="3">
        <f ca="1">country_weights_calc!BS13</f>
        <v>8.3017094432719183E-3</v>
      </c>
      <c r="F9" s="3">
        <f ca="1">country_weights_calc!BT13</f>
        <v>8.3017094432719183E-3</v>
      </c>
      <c r="G9" s="3">
        <f>country_weights_calc!BU13</f>
        <v>0</v>
      </c>
      <c r="H9" s="3">
        <f ca="1">country_weights_calc!BV13</f>
        <v>0</v>
      </c>
      <c r="I9" s="3">
        <f ca="1">country_weights_calc!BZ13</f>
        <v>5.7421391630255224E-4</v>
      </c>
      <c r="J9" s="3">
        <f ca="1">country_weights_calc!BW13</f>
        <v>5.1355035693376148E-2</v>
      </c>
      <c r="K9" s="3">
        <f ca="1">country_weights_calc!BX13</f>
        <v>7.5933023634750553E-3</v>
      </c>
      <c r="L9" s="3">
        <f ca="1">country_weights_calc!BY13</f>
        <v>4.5798612110400996E-2</v>
      </c>
      <c r="M9" s="3">
        <f>country_weights_calc!CA13</f>
        <v>0</v>
      </c>
      <c r="S9" s="7">
        <f t="shared" ca="1" si="0"/>
        <v>8.3017094432719183E-3</v>
      </c>
      <c r="U9" s="10">
        <f t="shared" ca="1" si="1"/>
        <v>8.2757165823544865E-2</v>
      </c>
      <c r="V9" s="10">
        <f t="shared" ca="1" si="1"/>
        <v>8.2757165823544865E-2</v>
      </c>
      <c r="W9" s="10">
        <f t="shared" ca="1" si="1"/>
        <v>8.2757165823544865E-2</v>
      </c>
    </row>
    <row r="10" spans="1:23">
      <c r="A10" t="str">
        <f>country_weights_calc!CD14</f>
        <v>Europe &amp; Middle East</v>
      </c>
      <c r="B10" t="str">
        <f>country_weights_calc!CE14</f>
        <v>Sweden</v>
      </c>
      <c r="C10" t="str">
        <f>country_weights_calc!CF14</f>
        <v>SEK</v>
      </c>
      <c r="D10" t="str">
        <f>country_weights_calc!CG14</f>
        <v>EUR (related)</v>
      </c>
      <c r="E10" s="3">
        <f ca="1">country_weights_calc!BS14</f>
        <v>8.9304811243244488E-3</v>
      </c>
      <c r="F10" s="3">
        <f ca="1">country_weights_calc!BT14</f>
        <v>8.9304811243244488E-3</v>
      </c>
      <c r="G10" s="3">
        <f>country_weights_calc!BU14</f>
        <v>0</v>
      </c>
      <c r="H10" s="3">
        <f ca="1">country_weights_calc!BV14</f>
        <v>2.2030044291868707E-3</v>
      </c>
      <c r="I10" s="3">
        <f ca="1">country_weights_calc!BZ14</f>
        <v>8.3207391528262889E-4</v>
      </c>
      <c r="J10" s="3">
        <f ca="1">country_weights_calc!BW14</f>
        <v>4.930563151356538E-2</v>
      </c>
      <c r="K10" s="3">
        <f ca="1">country_weights_calc!BX14</f>
        <v>1.1925744939094552E-2</v>
      </c>
      <c r="L10" s="3">
        <f ca="1">country_weights_calc!BY14</f>
        <v>7.3859717286029247E-2</v>
      </c>
      <c r="M10" s="3">
        <f>country_weights_calc!CA14</f>
        <v>2.3305084745762705E-2</v>
      </c>
      <c r="S10" s="7">
        <f t="shared" ca="1" si="0"/>
        <v>8.9304811243244488E-3</v>
      </c>
      <c r="U10" s="10">
        <f t="shared" ca="1" si="1"/>
        <v>7.9454609817923377E-2</v>
      </c>
      <c r="V10" s="10">
        <f t="shared" ca="1" si="1"/>
        <v>7.9454609817923377E-2</v>
      </c>
      <c r="W10" s="10">
        <f t="shared" ca="1" si="1"/>
        <v>7.9454609817923377E-2</v>
      </c>
    </row>
    <row r="11" spans="1:23">
      <c r="A11" t="str">
        <f>country_weights_calc!CD15</f>
        <v>Europe &amp; Middle East</v>
      </c>
      <c r="B11" t="str">
        <f>country_weights_calc!CE15</f>
        <v>Italy</v>
      </c>
      <c r="C11" t="str">
        <f>country_weights_calc!CF15</f>
        <v>EUR</v>
      </c>
      <c r="D11" t="str">
        <f>country_weights_calc!CG15</f>
        <v>EUR (related)</v>
      </c>
      <c r="E11" s="3">
        <f ca="1">country_weights_calc!BS15</f>
        <v>7.5342726592769567E-3</v>
      </c>
      <c r="F11" s="3">
        <f ca="1">country_weights_calc!BT15</f>
        <v>7.5342726592769567E-3</v>
      </c>
      <c r="G11" s="3">
        <f>country_weights_calc!BU15</f>
        <v>0</v>
      </c>
      <c r="H11" s="3">
        <f ca="1">country_weights_calc!BV15</f>
        <v>0</v>
      </c>
      <c r="I11" s="3">
        <f ca="1">country_weights_calc!BZ15</f>
        <v>9.329355132549589E-4</v>
      </c>
      <c r="J11" s="3">
        <f ca="1">country_weights_calc!BW15</f>
        <v>5.0900627147356978E-2</v>
      </c>
      <c r="K11" s="3">
        <f ca="1">country_weights_calc!BX15</f>
        <v>5.9197572374046856E-3</v>
      </c>
      <c r="L11" s="3">
        <f ca="1">country_weights_calc!BY15</f>
        <v>3.6165024645053924E-2</v>
      </c>
      <c r="M11" s="3">
        <f>country_weights_calc!CA15</f>
        <v>0</v>
      </c>
      <c r="S11" s="7">
        <f t="shared" ca="1" si="0"/>
        <v>7.5342726592769567E-3</v>
      </c>
      <c r="U11" s="10">
        <f t="shared" ca="1" si="1"/>
        <v>8.2024899495874992E-2</v>
      </c>
      <c r="V11" s="10">
        <f t="shared" ca="1" si="1"/>
        <v>8.2024899495874992E-2</v>
      </c>
      <c r="W11" s="10">
        <f t="shared" ca="1" si="1"/>
        <v>8.2024899495874992E-2</v>
      </c>
    </row>
    <row r="12" spans="1:23">
      <c r="A12" t="str">
        <f>country_weights_calc!CD16</f>
        <v>Europe &amp; Middle East</v>
      </c>
      <c r="B12" t="str">
        <f>country_weights_calc!CE16</f>
        <v>Denmark</v>
      </c>
      <c r="C12" t="str">
        <f>country_weights_calc!CF16</f>
        <v>DKK</v>
      </c>
      <c r="D12" t="str">
        <f>country_weights_calc!CG16</f>
        <v>EUR (related)</v>
      </c>
      <c r="E12" s="3">
        <f ca="1">country_weights_calc!BS16</f>
        <v>4.8562055719705635E-3</v>
      </c>
      <c r="F12" s="3">
        <f ca="1">country_weights_calc!BT16</f>
        <v>4.8562055719705635E-3</v>
      </c>
      <c r="G12" s="3">
        <f>country_weights_calc!BU16</f>
        <v>0</v>
      </c>
      <c r="H12" s="3">
        <f ca="1">country_weights_calc!BV16</f>
        <v>9.6530485981699252E-8</v>
      </c>
      <c r="I12" s="3">
        <f ca="1">country_weights_calc!BZ16</f>
        <v>2.9073740821874871E-2</v>
      </c>
      <c r="J12" s="3">
        <f ca="1">country_weights_calc!BW16</f>
        <v>3.1812576917914052E-2</v>
      </c>
      <c r="K12" s="3">
        <f ca="1">country_weights_calc!BX16</f>
        <v>8.3484706798274584E-3</v>
      </c>
      <c r="L12" s="3">
        <f ca="1">country_weights_calc!BY16</f>
        <v>5.1785935950841237E-2</v>
      </c>
      <c r="M12" s="3">
        <f>country_weights_calc!CA16</f>
        <v>0</v>
      </c>
      <c r="S12" s="7">
        <f t="shared" ca="1" si="0"/>
        <v>4.8562055719705635E-3</v>
      </c>
      <c r="U12" s="10">
        <f t="shared" ca="1" si="1"/>
        <v>5.1265054492205551E-2</v>
      </c>
      <c r="V12" s="10">
        <f t="shared" ca="1" si="1"/>
        <v>5.1265054492205551E-2</v>
      </c>
      <c r="W12" s="10">
        <f t="shared" ca="1" si="1"/>
        <v>5.1265054492205551E-2</v>
      </c>
    </row>
    <row r="13" spans="1:23">
      <c r="A13" t="str">
        <f>country_weights_calc!CD17</f>
        <v>Europe &amp; Middle East</v>
      </c>
      <c r="B13" t="str">
        <f>country_weights_calc!CE17</f>
        <v>Belgium</v>
      </c>
      <c r="C13" t="str">
        <f>country_weights_calc!CF17</f>
        <v>EUR</v>
      </c>
      <c r="D13" t="str">
        <f>country_weights_calc!CG17</f>
        <v>EUR (related)</v>
      </c>
      <c r="E13" s="3">
        <f ca="1">country_weights_calc!BS17</f>
        <v>1.9996512518347508E-3</v>
      </c>
      <c r="F13" s="3">
        <f ca="1">country_weights_calc!BT17</f>
        <v>1.9996512518347508E-3</v>
      </c>
      <c r="G13" s="3">
        <f>country_weights_calc!BU17</f>
        <v>0</v>
      </c>
      <c r="H13" s="3">
        <f ca="1">country_weights_calc!BV17</f>
        <v>0</v>
      </c>
      <c r="I13" s="3">
        <f ca="1">country_weights_calc!BZ17</f>
        <v>4.0620351278360754E-3</v>
      </c>
      <c r="J13" s="3">
        <f ca="1">country_weights_calc!BW17</f>
        <v>1.3826131127409019E-2</v>
      </c>
      <c r="K13" s="3">
        <f ca="1">country_weights_calc!BX17</f>
        <v>1.2939549767610125E-3</v>
      </c>
      <c r="L13" s="3">
        <f ca="1">country_weights_calc!BY17</f>
        <v>7.7667625454686919E-3</v>
      </c>
      <c r="M13" s="3">
        <f>country_weights_calc!CA17</f>
        <v>0</v>
      </c>
      <c r="S13" s="7">
        <f t="shared" ca="1" si="0"/>
        <v>1.9996512518347508E-3</v>
      </c>
      <c r="U13" s="10">
        <f t="shared" ca="1" si="1"/>
        <v>2.22804134192559E-2</v>
      </c>
      <c r="V13" s="10">
        <f t="shared" ca="1" si="1"/>
        <v>2.22804134192559E-2</v>
      </c>
      <c r="W13" s="10">
        <f t="shared" ca="1" si="1"/>
        <v>2.22804134192559E-2</v>
      </c>
    </row>
    <row r="14" spans="1:23">
      <c r="A14" t="str">
        <f>country_weights_calc!CD18</f>
        <v>Europe &amp; Middle East</v>
      </c>
      <c r="B14" t="str">
        <f>country_weights_calc!CE18</f>
        <v>Finland</v>
      </c>
      <c r="C14" t="str">
        <f>country_weights_calc!CF18</f>
        <v>EUR</v>
      </c>
      <c r="D14" t="str">
        <f>country_weights_calc!CG18</f>
        <v>EUR (related)</v>
      </c>
      <c r="E14" s="3">
        <f ca="1">country_weights_calc!BS18</f>
        <v>2.6276171716590004E-3</v>
      </c>
      <c r="F14" s="3">
        <f ca="1">country_weights_calc!BT18</f>
        <v>2.6276171716590004E-3</v>
      </c>
      <c r="G14" s="3">
        <f>country_weights_calc!BU18</f>
        <v>0</v>
      </c>
      <c r="H14" s="3">
        <f ca="1">country_weights_calc!BV18</f>
        <v>1.1474093660456984E-3</v>
      </c>
      <c r="I14" s="3">
        <f ca="1">country_weights_calc!BZ18</f>
        <v>1.1429791111255854E-3</v>
      </c>
      <c r="J14" s="3">
        <f ca="1">country_weights_calc!BW18</f>
        <v>1.783751627600234E-2</v>
      </c>
      <c r="K14" s="3">
        <f ca="1">country_weights_calc!BX18</f>
        <v>3.3947182699120559E-3</v>
      </c>
      <c r="L14" s="3">
        <f ca="1">country_weights_calc!BY18</f>
        <v>1.8526759761333323E-2</v>
      </c>
      <c r="M14" s="3">
        <f>country_weights_calc!CA18</f>
        <v>0</v>
      </c>
      <c r="S14" s="7">
        <f t="shared" ca="1" si="0"/>
        <v>2.6276171716590004E-3</v>
      </c>
      <c r="U14" s="10">
        <f t="shared" ca="1" si="1"/>
        <v>2.8744645435495365E-2</v>
      </c>
      <c r="V14" s="10">
        <f t="shared" ca="1" si="1"/>
        <v>2.8744645435495365E-2</v>
      </c>
      <c r="W14" s="10">
        <f t="shared" ca="1" si="1"/>
        <v>2.8744645435495365E-2</v>
      </c>
    </row>
    <row r="15" spans="1:23">
      <c r="A15" t="str">
        <f>country_weights_calc!CD19</f>
        <v>Europe &amp; Middle East</v>
      </c>
      <c r="B15" t="str">
        <f>country_weights_calc!CE19</f>
        <v>Norway</v>
      </c>
      <c r="C15" t="str">
        <f>country_weights_calc!CF19</f>
        <v>NOK</v>
      </c>
      <c r="D15" t="str">
        <f>country_weights_calc!CG19</f>
        <v>Other</v>
      </c>
      <c r="E15" s="3">
        <f ca="1">country_weights_calc!BS19</f>
        <v>1.484438374170472E-3</v>
      </c>
      <c r="F15" s="3">
        <f ca="1">country_weights_calc!BT19</f>
        <v>1.484438374170472E-3</v>
      </c>
      <c r="G15" s="3">
        <f>country_weights_calc!BU19</f>
        <v>0</v>
      </c>
      <c r="H15" s="3">
        <f ca="1">country_weights_calc!BV19</f>
        <v>1.9412185251669922E-7</v>
      </c>
      <c r="I15" s="3">
        <f ca="1">country_weights_calc!BZ19</f>
        <v>0</v>
      </c>
      <c r="J15" s="3">
        <f ca="1">country_weights_calc!BW19</f>
        <v>1.0093004017843684E-2</v>
      </c>
      <c r="K15" s="3">
        <f ca="1">country_weights_calc!BX19</f>
        <v>1.6400682951849981E-3</v>
      </c>
      <c r="L15" s="3">
        <f ca="1">country_weights_calc!BY19</f>
        <v>1.1127010819426977E-2</v>
      </c>
      <c r="M15" s="3">
        <f>country_weights_calc!CA19</f>
        <v>0</v>
      </c>
      <c r="S15" s="7">
        <f t="shared" ca="1" si="0"/>
        <v>1.484438374170472E-3</v>
      </c>
      <c r="U15" s="10">
        <f t="shared" si="1"/>
        <v>0</v>
      </c>
      <c r="V15" s="10">
        <f t="shared" si="1"/>
        <v>0</v>
      </c>
      <c r="W15" s="10">
        <f t="shared" si="1"/>
        <v>0</v>
      </c>
    </row>
    <row r="16" spans="1:23">
      <c r="A16" t="str">
        <f>country_weights_calc!CD20</f>
        <v>Europe &amp; Middle East</v>
      </c>
      <c r="B16" t="str">
        <f>country_weights_calc!CE20</f>
        <v>Ireland</v>
      </c>
      <c r="C16" t="str">
        <f>country_weights_calc!CF20</f>
        <v>EUR</v>
      </c>
      <c r="D16" t="str">
        <f>country_weights_calc!CG20</f>
        <v>EUR (related)</v>
      </c>
      <c r="E16" s="3">
        <f ca="1">country_weights_calc!BS20</f>
        <v>9.8170402737733746E-3</v>
      </c>
      <c r="F16" s="3">
        <f ca="1">country_weights_calc!BT20</f>
        <v>9.8170402737733746E-3</v>
      </c>
      <c r="G16" s="3">
        <f>country_weights_calc!BU20</f>
        <v>0</v>
      </c>
      <c r="H16" s="3">
        <f ca="1">country_weights_calc!BV20</f>
        <v>1.0054263303953783E-2</v>
      </c>
      <c r="I16" s="3">
        <f ca="1">country_weights_calc!BZ20</f>
        <v>1.8780841776455198E-2</v>
      </c>
      <c r="J16" s="3">
        <f ca="1">country_weights_calc!BW20</f>
        <v>1.0541495443005899E-2</v>
      </c>
      <c r="K16" s="3">
        <f ca="1">country_weights_calc!BX20</f>
        <v>1.6508641147177868E-2</v>
      </c>
      <c r="L16" s="3">
        <f ca="1">country_weights_calc!BY20</f>
        <v>8.5903366968243973E-3</v>
      </c>
      <c r="M16" s="3">
        <f>country_weights_calc!CA20</f>
        <v>0</v>
      </c>
      <c r="S16" s="7">
        <f t="shared" ca="1" si="0"/>
        <v>9.8170402737733746E-3</v>
      </c>
      <c r="U16" s="10">
        <f t="shared" ca="1" si="1"/>
        <v>1.6987317302507556E-2</v>
      </c>
      <c r="V16" s="10">
        <f t="shared" ca="1" si="1"/>
        <v>1.6987317302507556E-2</v>
      </c>
      <c r="W16" s="10">
        <f t="shared" ca="1" si="1"/>
        <v>1.6987317302507556E-2</v>
      </c>
    </row>
    <row r="17" spans="1:23">
      <c r="A17" t="str">
        <f>country_weights_calc!CD21</f>
        <v>Europe &amp; Middle East</v>
      </c>
      <c r="B17" t="str">
        <f>country_weights_calc!CE21</f>
        <v>Israel</v>
      </c>
      <c r="C17" t="str">
        <f>country_weights_calc!CF21</f>
        <v>ILS</v>
      </c>
      <c r="D17" t="str">
        <f>country_weights_calc!CG21</f>
        <v>Other</v>
      </c>
      <c r="E17" s="3">
        <f ca="1">country_weights_calc!BS21</f>
        <v>2.4615985403128294E-3</v>
      </c>
      <c r="F17" s="3">
        <f ca="1">country_weights_calc!BT21</f>
        <v>2.4615985403128294E-3</v>
      </c>
      <c r="G17" s="3">
        <f>country_weights_calc!BU21</f>
        <v>0</v>
      </c>
      <c r="H17" s="3">
        <f ca="1">country_weights_calc!BV21</f>
        <v>3.5562388190835859E-3</v>
      </c>
      <c r="I17" s="3">
        <f ca="1">country_weights_calc!BZ21</f>
        <v>2.9457656648366037E-3</v>
      </c>
      <c r="J17" s="3">
        <f ca="1">country_weights_calc!BW21</f>
        <v>2.2850518317568235E-4</v>
      </c>
      <c r="K17" s="3">
        <f ca="1">country_weights_calc!BX21</f>
        <v>4.2550118039193078E-4</v>
      </c>
      <c r="L17" s="3">
        <f ca="1">country_weights_calc!BY21</f>
        <v>0</v>
      </c>
      <c r="M17" s="3">
        <f>country_weights_calc!CA21</f>
        <v>0</v>
      </c>
      <c r="S17" s="7">
        <f t="shared" ca="1" si="0"/>
        <v>2.4615985403128294E-3</v>
      </c>
      <c r="U17" s="10">
        <f t="shared" si="1"/>
        <v>0</v>
      </c>
      <c r="V17" s="10">
        <f t="shared" si="1"/>
        <v>0</v>
      </c>
      <c r="W17" s="10">
        <f t="shared" si="1"/>
        <v>0</v>
      </c>
    </row>
    <row r="18" spans="1:23">
      <c r="A18" t="str">
        <f>country_weights_calc!CD22</f>
        <v>Europe &amp; Middle East</v>
      </c>
      <c r="B18" t="str">
        <f>country_weights_calc!CE22</f>
        <v>Austria</v>
      </c>
      <c r="C18" t="str">
        <f>country_weights_calc!CF22</f>
        <v>EUR</v>
      </c>
      <c r="D18" t="str">
        <f>country_weights_calc!CG22</f>
        <v>EUR (related)</v>
      </c>
      <c r="E18" s="3">
        <f ca="1">country_weights_calc!BS22</f>
        <v>5.328969931460509E-4</v>
      </c>
      <c r="F18" s="3">
        <f ca="1">country_weights_calc!BT22</f>
        <v>5.328969931460509E-4</v>
      </c>
      <c r="G18" s="3">
        <f>country_weights_calc!BU22</f>
        <v>0</v>
      </c>
      <c r="H18" s="3">
        <f ca="1">country_weights_calc!BV22</f>
        <v>0</v>
      </c>
      <c r="I18" s="3">
        <f ca="1">country_weights_calc!BZ22</f>
        <v>0</v>
      </c>
      <c r="J18" s="3">
        <f ca="1">country_weights_calc!BW22</f>
        <v>5.1048044992275847E-3</v>
      </c>
      <c r="K18" s="3">
        <f ca="1">country_weights_calc!BX22</f>
        <v>8.9872625372163908E-5</v>
      </c>
      <c r="L18" s="3">
        <f ca="1">country_weights_calc!BY22</f>
        <v>7.4625532803856303E-4</v>
      </c>
      <c r="M18" s="3">
        <f>country_weights_calc!CA22</f>
        <v>0</v>
      </c>
      <c r="S18" s="7">
        <f t="shared" ca="1" si="0"/>
        <v>5.328969931460509E-4</v>
      </c>
      <c r="U18" s="10">
        <f t="shared" ca="1" si="1"/>
        <v>8.2262459121188892E-3</v>
      </c>
      <c r="V18" s="10">
        <f t="shared" ca="1" si="1"/>
        <v>8.2262459121188892E-3</v>
      </c>
      <c r="W18" s="10">
        <f t="shared" ca="1" si="1"/>
        <v>8.2262459121188892E-3</v>
      </c>
    </row>
    <row r="19" spans="1:23">
      <c r="A19" t="str">
        <f>country_weights_calc!CD23</f>
        <v>Europe &amp; Middle East</v>
      </c>
      <c r="B19" t="str">
        <f>country_weights_calc!CE23</f>
        <v>Portugal</v>
      </c>
      <c r="C19" t="str">
        <f>country_weights_calc!CF23</f>
        <v>EUR</v>
      </c>
      <c r="D19" t="str">
        <f>country_weights_calc!CG23</f>
        <v>EUR (related)</v>
      </c>
      <c r="E19" s="3">
        <f ca="1">country_weights_calc!BS23</f>
        <v>4.6617260750095904E-4</v>
      </c>
      <c r="F19" s="3">
        <f ca="1">country_weights_calc!BT23</f>
        <v>4.6617260750095904E-4</v>
      </c>
      <c r="G19" s="3">
        <f>country_weights_calc!BU23</f>
        <v>0</v>
      </c>
      <c r="H19" s="3">
        <f ca="1">country_weights_calc!BV23</f>
        <v>0</v>
      </c>
      <c r="I19" s="3">
        <f ca="1">country_weights_calc!BZ23</f>
        <v>0</v>
      </c>
      <c r="J19" s="3">
        <f ca="1">country_weights_calc!BW23</f>
        <v>2.6741729059730265E-3</v>
      </c>
      <c r="K19" s="3">
        <f ca="1">country_weights_calc!BX23</f>
        <v>4.8019237010462831E-4</v>
      </c>
      <c r="L19" s="3">
        <f ca="1">country_weights_calc!BY23</f>
        <v>3.4676972167682722E-3</v>
      </c>
      <c r="M19" s="3">
        <f>country_weights_calc!CA23</f>
        <v>0</v>
      </c>
      <c r="S19" s="7">
        <f t="shared" ca="1" si="0"/>
        <v>4.6617260750095904E-4</v>
      </c>
      <c r="U19" s="10">
        <f t="shared" ca="1" si="1"/>
        <v>4.3093528732370276E-3</v>
      </c>
      <c r="V19" s="10">
        <f t="shared" ca="1" si="1"/>
        <v>4.3093528732370276E-3</v>
      </c>
      <c r="W19" s="10">
        <f t="shared" ca="1" si="1"/>
        <v>4.3093528732370276E-3</v>
      </c>
    </row>
    <row r="20" spans="1:23">
      <c r="A20" t="str">
        <f>country_weights_calc!CD24</f>
        <v>Pacific</v>
      </c>
      <c r="B20" t="str">
        <f>country_weights_calc!CE24</f>
        <v>Japan</v>
      </c>
      <c r="C20" t="str">
        <f>country_weights_calc!CF24</f>
        <v>JPY</v>
      </c>
      <c r="D20" t="str">
        <f>country_weights_calc!CG24</f>
        <v>JPY</v>
      </c>
      <c r="E20" s="3">
        <f ca="1">country_weights_calc!BS24</f>
        <v>5.4684527609825548E-2</v>
      </c>
      <c r="F20" s="3">
        <f ca="1">country_weights_calc!BT24</f>
        <v>5.4684527609825548E-2</v>
      </c>
      <c r="G20" s="3">
        <f>country_weights_calc!BU24</f>
        <v>0</v>
      </c>
      <c r="H20" s="3">
        <f ca="1">country_weights_calc!BV24</f>
        <v>2.6550275777257284E-2</v>
      </c>
      <c r="I20" s="3">
        <f ca="1">country_weights_calc!BZ24</f>
        <v>3.8699579905450913E-2</v>
      </c>
      <c r="J20" s="3">
        <f ca="1">country_weights_calc!BW24</f>
        <v>0</v>
      </c>
      <c r="K20" s="3">
        <f ca="1">country_weights_calc!BX24</f>
        <v>6.5391914887399052E-2</v>
      </c>
      <c r="L20" s="3">
        <f ca="1">country_weights_calc!BY24</f>
        <v>0</v>
      </c>
      <c r="M20" s="3">
        <f>country_weights_calc!CA24</f>
        <v>0.14936440677966098</v>
      </c>
      <c r="Q20" s="18">
        <v>1</v>
      </c>
      <c r="R20" s="18">
        <v>1</v>
      </c>
      <c r="S20" s="7">
        <f t="shared" ca="1" si="0"/>
        <v>5.4684527609825548E-2</v>
      </c>
      <c r="U20" s="10">
        <f t="shared" si="1"/>
        <v>0</v>
      </c>
      <c r="V20" s="10">
        <f t="shared" si="1"/>
        <v>0</v>
      </c>
      <c r="W20" s="10">
        <f t="shared" si="1"/>
        <v>0</v>
      </c>
    </row>
    <row r="21" spans="1:23">
      <c r="A21" t="str">
        <f>country_weights_calc!CD25</f>
        <v>Pacific</v>
      </c>
      <c r="B21" t="str">
        <f>country_weights_calc!CE25</f>
        <v>Australia</v>
      </c>
      <c r="C21" t="str">
        <f>country_weights_calc!CF25</f>
        <v>AUD</v>
      </c>
      <c r="D21" t="str">
        <f>country_weights_calc!CG25</f>
        <v>USD (related)</v>
      </c>
      <c r="E21" s="3">
        <f ca="1">country_weights_calc!BS25</f>
        <v>1.6445566764628061E-2</v>
      </c>
      <c r="F21" s="3">
        <f ca="1">country_weights_calc!BT25</f>
        <v>1.6445566764628061E-2</v>
      </c>
      <c r="G21" s="3">
        <f>country_weights_calc!BU25</f>
        <v>0</v>
      </c>
      <c r="H21" s="3">
        <f ca="1">country_weights_calc!BV25</f>
        <v>1.7738442296884429E-3</v>
      </c>
      <c r="I21" s="3">
        <f ca="1">country_weights_calc!BZ25</f>
        <v>1.4134660590484236E-2</v>
      </c>
      <c r="J21" s="3">
        <f ca="1">country_weights_calc!BW25</f>
        <v>0</v>
      </c>
      <c r="K21" s="3">
        <f ca="1">country_weights_calc!BX25</f>
        <v>1.4484838024999393E-2</v>
      </c>
      <c r="L21" s="3">
        <f ca="1">country_weights_calc!BY25</f>
        <v>0</v>
      </c>
      <c r="M21" s="3">
        <f>country_weights_calc!CA25</f>
        <v>3.9194915254237281E-2</v>
      </c>
      <c r="S21" s="7">
        <f t="shared" ca="1" si="0"/>
        <v>1.6445566764628061E-2</v>
      </c>
      <c r="U21" s="10">
        <f t="shared" si="1"/>
        <v>0</v>
      </c>
      <c r="V21" s="10">
        <f t="shared" si="1"/>
        <v>0</v>
      </c>
      <c r="W21" s="10">
        <f t="shared" si="1"/>
        <v>0</v>
      </c>
    </row>
    <row r="22" spans="1:23">
      <c r="A22" t="str">
        <f>country_weights_calc!CD26</f>
        <v>Pacific</v>
      </c>
      <c r="B22" t="str">
        <f>country_weights_calc!CE26</f>
        <v>Hong Kong</v>
      </c>
      <c r="C22" t="str">
        <f>country_weights_calc!CF26</f>
        <v>HKD</v>
      </c>
      <c r="D22" t="str">
        <f>country_weights_calc!CG26</f>
        <v>USD (related)</v>
      </c>
      <c r="E22" s="3">
        <f ca="1">country_weights_calc!BS26</f>
        <v>5.324998060560816E-3</v>
      </c>
      <c r="F22" s="3">
        <f ca="1">country_weights_calc!BT26</f>
        <v>5.324998060560816E-3</v>
      </c>
      <c r="G22" s="3">
        <f>country_weights_calc!BU26</f>
        <v>0</v>
      </c>
      <c r="H22" s="3">
        <f ca="1">country_weights_calc!BV26</f>
        <v>7.8557240535051759E-7</v>
      </c>
      <c r="I22" s="3">
        <f ca="1">country_weights_calc!BZ26</f>
        <v>2.1823959178508596E-7</v>
      </c>
      <c r="J22" s="3">
        <f ca="1">country_weights_calc!BW26</f>
        <v>2.5230197683900422E-3</v>
      </c>
      <c r="K22" s="3">
        <f ca="1">country_weights_calc!BX26</f>
        <v>6.1810159223949076E-3</v>
      </c>
      <c r="L22" s="3">
        <f ca="1">country_weights_calc!BY26</f>
        <v>5.6843607591686761E-3</v>
      </c>
      <c r="M22" s="3">
        <f>country_weights_calc!CA26</f>
        <v>0</v>
      </c>
      <c r="S22" s="7">
        <f t="shared" ca="1" si="0"/>
        <v>5.324998060560816E-3</v>
      </c>
      <c r="U22" s="10">
        <f t="shared" si="1"/>
        <v>0</v>
      </c>
      <c r="V22" s="10">
        <f t="shared" si="1"/>
        <v>0</v>
      </c>
      <c r="W22" s="10">
        <f t="shared" si="1"/>
        <v>0</v>
      </c>
    </row>
    <row r="23" spans="1:23">
      <c r="A23" t="str">
        <f>country_weights_calc!CD27</f>
        <v>Pacific</v>
      </c>
      <c r="B23" t="str">
        <f>country_weights_calc!CE27</f>
        <v>Singapore</v>
      </c>
      <c r="C23" t="str">
        <f>country_weights_calc!CF27</f>
        <v>SGD</v>
      </c>
      <c r="D23" t="str">
        <f>country_weights_calc!CG27</f>
        <v>USD (related)</v>
      </c>
      <c r="E23" s="3">
        <f ca="1">country_weights_calc!BS27</f>
        <v>4.1751800903353951E-3</v>
      </c>
      <c r="F23" s="3">
        <f ca="1">country_weights_calc!BT27</f>
        <v>4.1751800903353951E-3</v>
      </c>
      <c r="G23" s="3">
        <f>country_weights_calc!BU27</f>
        <v>0</v>
      </c>
      <c r="H23" s="3">
        <f ca="1">country_weights_calc!BV27</f>
        <v>2.9263811400680407E-6</v>
      </c>
      <c r="I23" s="3">
        <f ca="1">country_weights_calc!BZ27</f>
        <v>0</v>
      </c>
      <c r="J23" s="3">
        <f ca="1">country_weights_calc!BW27</f>
        <v>0</v>
      </c>
      <c r="K23" s="3">
        <f ca="1">country_weights_calc!BX27</f>
        <v>4.4283698340954426E-3</v>
      </c>
      <c r="L23" s="3">
        <f ca="1">country_weights_calc!BY27</f>
        <v>0</v>
      </c>
      <c r="M23" s="3">
        <f>country_weights_calc!CA27</f>
        <v>0</v>
      </c>
      <c r="S23" s="7">
        <f t="shared" ca="1" si="0"/>
        <v>4.1751800903353951E-3</v>
      </c>
      <c r="U23" s="10">
        <f t="shared" si="1"/>
        <v>0</v>
      </c>
      <c r="V23" s="10">
        <f t="shared" si="1"/>
        <v>0</v>
      </c>
      <c r="W23" s="10">
        <f t="shared" si="1"/>
        <v>0</v>
      </c>
    </row>
    <row r="24" spans="1:23">
      <c r="A24" s="1" t="str">
        <f>country_weights_calc!CD28</f>
        <v>Pacific</v>
      </c>
      <c r="B24" s="1" t="str">
        <f>country_weights_calc!CE28</f>
        <v>New Zealand</v>
      </c>
      <c r="C24" s="1" t="str">
        <f>country_weights_calc!CF28</f>
        <v>NZD</v>
      </c>
      <c r="D24" s="1" t="str">
        <f>country_weights_calc!CG28</f>
        <v>USD (related)</v>
      </c>
      <c r="E24" s="3">
        <f ca="1">country_weights_calc!BS28</f>
        <v>6.3495906473945635E-4</v>
      </c>
      <c r="F24" s="3">
        <f ca="1">country_weights_calc!BT28</f>
        <v>6.3495906473945635E-4</v>
      </c>
      <c r="G24" s="3">
        <f>country_weights_calc!BU28</f>
        <v>0</v>
      </c>
      <c r="H24" s="3">
        <f ca="1">country_weights_calc!BV28</f>
        <v>7.4232157824911124E-4</v>
      </c>
      <c r="I24" s="3">
        <f ca="1">country_weights_calc!BZ28</f>
        <v>1.7233477297533856E-3</v>
      </c>
      <c r="J24" s="3">
        <f ca="1">country_weights_calc!BW28</f>
        <v>0</v>
      </c>
      <c r="K24" s="3">
        <f ca="1">country_weights_calc!BX28</f>
        <v>3.9959746279531793E-4</v>
      </c>
      <c r="L24" s="3">
        <f ca="1">country_weights_calc!BY28</f>
        <v>0</v>
      </c>
      <c r="M24" s="3">
        <f>country_weights_calc!CA28</f>
        <v>0</v>
      </c>
      <c r="N24" s="1"/>
      <c r="O24" s="1"/>
      <c r="P24" s="1"/>
      <c r="Q24" s="1"/>
      <c r="R24" s="1"/>
      <c r="S24" s="8">
        <f ca="1">E24</f>
        <v>6.3495906473945635E-4</v>
      </c>
      <c r="T24" s="1"/>
      <c r="U24" s="11"/>
      <c r="V24" s="11"/>
      <c r="W24" s="11"/>
    </row>
  </sheetData>
  <phoneticPr fontId="2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8E585-6407-6C40-B3F4-E449CCC1C6AB}">
  <dimension ref="A1:BV32"/>
  <sheetViews>
    <sheetView topLeftCell="Z1" zoomScaleNormal="100" workbookViewId="0">
      <selection activeCell="AH5" sqref="AH5"/>
    </sheetView>
  </sheetViews>
  <sheetFormatPr baseColWidth="10" defaultColWidth="11" defaultRowHeight="18" customHeight="1"/>
  <cols>
    <col min="8" max="8" width="27.83203125" bestFit="1" customWidth="1"/>
    <col min="9" max="55" width="11" customWidth="1"/>
    <col min="56" max="56" width="9.33203125" customWidth="1"/>
    <col min="57" max="71" width="9.1640625" customWidth="1"/>
    <col min="72" max="72" width="10.83203125" customWidth="1"/>
  </cols>
  <sheetData>
    <row r="1" spans="1:74" ht="18" customHeight="1">
      <c r="A1" s="72"/>
      <c r="B1" s="78"/>
      <c r="C1" s="72" t="s">
        <v>262</v>
      </c>
      <c r="E1" t="s">
        <v>262</v>
      </c>
      <c r="G1" t="s">
        <v>262</v>
      </c>
      <c r="H1" s="72"/>
      <c r="I1" s="72" t="s">
        <v>262</v>
      </c>
      <c r="J1" s="72"/>
      <c r="K1" s="72" t="s">
        <v>262</v>
      </c>
      <c r="L1" s="72"/>
      <c r="M1" s="72"/>
      <c r="N1" s="72" t="s">
        <v>427</v>
      </c>
      <c r="O1" s="72"/>
      <c r="P1" s="72"/>
      <c r="Q1" s="72" t="s">
        <v>262</v>
      </c>
      <c r="R1" s="72"/>
      <c r="S1" s="72" t="s">
        <v>262</v>
      </c>
      <c r="T1" s="72"/>
      <c r="U1" s="72" t="s">
        <v>262</v>
      </c>
      <c r="V1" s="72"/>
      <c r="W1" s="72" t="s">
        <v>110</v>
      </c>
      <c r="X1" s="72" t="s">
        <v>110</v>
      </c>
      <c r="Y1" t="s">
        <v>110</v>
      </c>
      <c r="Z1" s="72" t="s">
        <v>110</v>
      </c>
      <c r="AC1" t="s">
        <v>206</v>
      </c>
      <c r="AE1" t="s">
        <v>302</v>
      </c>
      <c r="AG1" t="s">
        <v>309</v>
      </c>
      <c r="AI1" t="s">
        <v>204</v>
      </c>
      <c r="AK1" t="s">
        <v>433</v>
      </c>
      <c r="AM1" t="s">
        <v>308</v>
      </c>
      <c r="AO1" t="s">
        <v>205</v>
      </c>
      <c r="AQ1" t="s">
        <v>307</v>
      </c>
      <c r="AS1" t="s">
        <v>610</v>
      </c>
      <c r="AU1" t="s">
        <v>210</v>
      </c>
      <c r="AW1" t="s">
        <v>301</v>
      </c>
      <c r="AY1" t="s">
        <v>219</v>
      </c>
      <c r="BA1" t="s">
        <v>171</v>
      </c>
      <c r="BC1" t="s">
        <v>203</v>
      </c>
    </row>
    <row r="2" spans="1:74" ht="18" customHeight="1">
      <c r="A2" s="72"/>
      <c r="B2" s="78"/>
      <c r="C2" s="72" t="s">
        <v>266</v>
      </c>
      <c r="E2" t="s">
        <v>266</v>
      </c>
      <c r="G2" t="s">
        <v>266</v>
      </c>
      <c r="H2" s="72"/>
      <c r="I2" s="72" t="s">
        <v>266</v>
      </c>
      <c r="J2" s="72"/>
      <c r="K2" s="72" t="s">
        <v>428</v>
      </c>
      <c r="L2" s="72"/>
      <c r="M2" s="72"/>
      <c r="N2" s="72" t="s">
        <v>428</v>
      </c>
      <c r="O2" s="72"/>
      <c r="P2" s="72"/>
      <c r="Q2" s="72" t="s">
        <v>266</v>
      </c>
      <c r="R2" s="72"/>
      <c r="S2" s="72" t="s">
        <v>266</v>
      </c>
      <c r="T2" s="72"/>
      <c r="U2" s="72" t="s">
        <v>266</v>
      </c>
      <c r="V2" s="72"/>
      <c r="W2" s="72"/>
      <c r="X2" s="72"/>
      <c r="Y2" s="53" t="s">
        <v>683</v>
      </c>
      <c r="Z2" s="72"/>
      <c r="BE2" t="s">
        <v>621</v>
      </c>
      <c r="BF2" t="s">
        <v>621</v>
      </c>
      <c r="BI2" t="s">
        <v>621</v>
      </c>
      <c r="BJ2" t="s">
        <v>621</v>
      </c>
      <c r="BK2" t="s">
        <v>621</v>
      </c>
      <c r="BL2" t="s">
        <v>621</v>
      </c>
      <c r="BM2" t="s">
        <v>621</v>
      </c>
      <c r="BN2" t="s">
        <v>621</v>
      </c>
      <c r="BO2" t="s">
        <v>621</v>
      </c>
      <c r="BP2" t="s">
        <v>621</v>
      </c>
      <c r="BQ2" t="s">
        <v>621</v>
      </c>
      <c r="BS2" t="s">
        <v>621</v>
      </c>
    </row>
    <row r="3" spans="1:74" ht="18" customHeight="1">
      <c r="A3" s="72"/>
      <c r="B3" s="78" t="s">
        <v>254</v>
      </c>
      <c r="C3" s="74" t="str">
        <f>etf_update_dates_bronnen!C2</f>
        <v>https://www.ssga.com/nl/en_gb/intermediary/etfs/funds/spdr-msci-world-ucits-etf-sppw-gy</v>
      </c>
      <c r="D3" t="str">
        <f>etf_update_dates_bronnen!C10</f>
        <v>https://www.insingergilissen.nl/en-nl/duurzaambeleggen</v>
      </c>
      <c r="H3" s="72"/>
      <c r="I3" s="74" t="str">
        <f>etf_update_dates_bronnen!C4</f>
        <v>https://etf.dws.com/NLD/NLD/Download/Factsheet/IE00BM67HK77/-/MSCI-World-Health-Care-UCITS-ETF</v>
      </c>
      <c r="J3" s="74"/>
      <c r="K3" s="74" t="s">
        <v>436</v>
      </c>
      <c r="L3" s="74"/>
      <c r="M3" s="74"/>
      <c r="N3" s="74" t="str">
        <f>etf_update_dates_bronnen!C12</f>
        <v>https://www.amundietf.nl/en/professional/products/equity/amundi-msci-europe-esg-leaders-ucits-etf-acc/lu1940199711</v>
      </c>
      <c r="O3" s="74"/>
      <c r="P3" s="72"/>
      <c r="Q3" s="74" t="str">
        <f>etf_update_dates_bronnen!C7</f>
        <v>https://www.ssga.com/nl/en_gb/intermediary/etfs/funds/spdr-sp-500-ucits-etf-dist-spy5-gy</v>
      </c>
      <c r="R3" s="74"/>
      <c r="S3" s="74"/>
      <c r="T3" s="72"/>
      <c r="U3" s="72" t="s">
        <v>100</v>
      </c>
      <c r="V3" s="72"/>
      <c r="W3" s="73" t="s">
        <v>99</v>
      </c>
      <c r="X3" s="73" t="str">
        <f>etf_update_dates_bronnen!C9</f>
        <v>https://etf.dws.com/nl-nl/AssetDownload/Index/4c555e07-5ae8-413e-9f96-0c50f1080004/Factsheet.pdf</v>
      </c>
      <c r="Y3" s="15" t="str">
        <f>etf_update_dates_bronnen!C6</f>
        <v>https://www.fgrinvesting.com/nl/fund-range/</v>
      </c>
      <c r="Z3" s="73" t="s">
        <v>101</v>
      </c>
      <c r="AA3" s="15"/>
      <c r="BQ3" s="2"/>
    </row>
    <row r="4" spans="1:74" ht="18" customHeight="1">
      <c r="A4" s="72"/>
      <c r="B4" s="74" t="s">
        <v>255</v>
      </c>
      <c r="C4" s="74">
        <f>etf_update_dates_bronnen!B2</f>
        <v>45596</v>
      </c>
      <c r="D4" s="5">
        <f>etf_update_dates_bronnen!B10</f>
        <v>45443</v>
      </c>
      <c r="E4" t="s">
        <v>345</v>
      </c>
      <c r="H4" s="72"/>
      <c r="I4" s="74">
        <f>etf_update_dates_bronnen!B5</f>
        <v>45596</v>
      </c>
      <c r="J4" s="74"/>
      <c r="K4" s="74">
        <f>etf_update_dates_bronnen!B13</f>
        <v>45596</v>
      </c>
      <c r="L4" s="74"/>
      <c r="M4" s="74"/>
      <c r="N4" s="74">
        <f>etf_update_dates_bronnen!B12</f>
        <v>45596</v>
      </c>
      <c r="O4" s="74"/>
      <c r="P4" s="72"/>
      <c r="Q4" s="74">
        <f>etf_update_dates_bronnen!B7</f>
        <v>45596</v>
      </c>
      <c r="R4" s="74"/>
      <c r="S4" s="74">
        <f>etf_update_dates_bronnen!B14</f>
        <v>45596</v>
      </c>
      <c r="T4" s="72"/>
      <c r="U4" s="74">
        <v>44894</v>
      </c>
      <c r="V4" s="74"/>
      <c r="W4" s="74">
        <f>etf_update_dates_bronnen!B8</f>
        <v>45565</v>
      </c>
      <c r="X4" s="74">
        <f>etf_update_dates_bronnen!B14</f>
        <v>45596</v>
      </c>
      <c r="Y4" s="5">
        <v>45747</v>
      </c>
      <c r="Z4" s="74">
        <v>44561</v>
      </c>
      <c r="AA4" s="5"/>
    </row>
    <row r="5" spans="1:74" ht="18" customHeight="1">
      <c r="A5" s="72"/>
      <c r="B5" s="72"/>
      <c r="C5" s="72" t="s">
        <v>263</v>
      </c>
      <c r="E5" t="s">
        <v>344</v>
      </c>
      <c r="G5" t="s">
        <v>346</v>
      </c>
      <c r="H5" s="72"/>
      <c r="I5" s="72" t="s">
        <v>140</v>
      </c>
      <c r="J5" s="72"/>
      <c r="K5" s="72" t="s">
        <v>435</v>
      </c>
      <c r="L5" s="72"/>
      <c r="M5" s="72"/>
      <c r="N5" s="72" t="s">
        <v>313</v>
      </c>
      <c r="O5" s="72"/>
      <c r="P5" s="74"/>
      <c r="Q5" s="72" t="s">
        <v>139</v>
      </c>
      <c r="R5" s="72"/>
      <c r="S5" s="72" t="s">
        <v>349</v>
      </c>
      <c r="T5" s="74"/>
      <c r="U5" s="72" t="s">
        <v>261</v>
      </c>
      <c r="V5" s="72"/>
      <c r="W5" s="72" t="s">
        <v>264</v>
      </c>
      <c r="X5" s="72" t="s">
        <v>311</v>
      </c>
      <c r="Y5" t="s">
        <v>138</v>
      </c>
      <c r="Z5" s="72" t="s">
        <v>19</v>
      </c>
      <c r="AB5" t="e">
        <f ca="1">_xll.BQL("holdings('"&amp;(AC1)&amp;"')","sum(group(id().weights,classification_name(gics,1)))","cols=2;rows=13")</f>
        <v>#NAME?</v>
      </c>
      <c r="AC5" t="s">
        <v>586</v>
      </c>
      <c r="AD5" t="e">
        <f ca="1">_xll.BQL("holdings('"&amp;(AE1)&amp;"')","sum(group(id().weights,classification_name(gics,1)))")</f>
        <v>#NAME?</v>
      </c>
      <c r="AF5" t="e">
        <f ca="1">_xll.BQL("holdings('"&amp;(AG1)&amp;"')","sum(group(id().weights,classification_name(gics,1)))")</f>
        <v>#NAME?</v>
      </c>
      <c r="AH5" t="e">
        <f ca="1">_xll.BQL("holdings('"&amp;(AI1)&amp;"')","sum(group(id().weights,classification_name(gics,1)))","cols=2;rows=13")</f>
        <v>#NAME?</v>
      </c>
      <c r="AI5" t="s">
        <v>586</v>
      </c>
      <c r="AJ5" t="e">
        <f ca="1">_xll.BQL("holdings('"&amp;(AK1)&amp;"')","sum(group(id().weights,classification_name(gics,1)))","cols=2;rows=13")</f>
        <v>#NAME?</v>
      </c>
      <c r="AK5" t="s">
        <v>586</v>
      </c>
      <c r="AL5" t="e">
        <f ca="1">_xll.BQL("holdings('"&amp;(AM1)&amp;"')","sum(group(id().weights,classification_name(gics,1)))","cols=2;rows=12")</f>
        <v>#NAME?</v>
      </c>
      <c r="AM5" t="s">
        <v>586</v>
      </c>
      <c r="AN5" t="e">
        <f ca="1">_xll.BQL("holdings('"&amp;(AO1)&amp;"')","sum(group(id().weights,classification_name(gics,1)))","cols=2;rows=13")</f>
        <v>#NAME?</v>
      </c>
      <c r="AO5" t="s">
        <v>586</v>
      </c>
      <c r="AP5" t="e">
        <f ca="1">_xll.BQL("holdings('"&amp;(AQ1)&amp;"')","sum(group(id().weights,classification_name(gics,1)))","cols=2;rows=13")</f>
        <v>#NAME?</v>
      </c>
      <c r="AQ5" t="s">
        <v>586</v>
      </c>
      <c r="AR5" t="e">
        <f ca="1">_xll.BQL("holdings('"&amp;(AS1)&amp;"')","sum(group(id().weights,classification_name(gics,1)))","cols=2;rows=13")</f>
        <v>#NAME?</v>
      </c>
      <c r="AS5" t="s">
        <v>586</v>
      </c>
      <c r="AT5" t="e">
        <f ca="1">_xll.BQL("holdings('"&amp;(AU1)&amp;"')","sum(group(id().weights,classification_name(gics,1)))","cols=2;rows=13")</f>
        <v>#NAME?</v>
      </c>
      <c r="AU5" t="s">
        <v>586</v>
      </c>
      <c r="AV5" t="e">
        <f ca="1">_xll.BQL("holdings('"&amp;(AW1)&amp;"')","sum(group(id().weights,classification_name(gics,1)))","cols=2;rows=11")</f>
        <v>#NAME?</v>
      </c>
      <c r="AW5" t="s">
        <v>586</v>
      </c>
      <c r="AX5" t="e">
        <f ca="1">_xll.BQL("holdings('"&amp;(AY1)&amp;"')","sum(group(id().weights,classification_name(gics,1)))","cols=2;rows=13")</f>
        <v>#NAME?</v>
      </c>
      <c r="AY5" t="s">
        <v>586</v>
      </c>
      <c r="AZ5" t="e">
        <f ca="1">_xll.BQL("holdings('"&amp;(BA1)&amp;"')","sum(group(id().weights,classification_name(gics,1)))")</f>
        <v>#NAME?</v>
      </c>
      <c r="BB5" t="e">
        <f ca="1">_xll.BQL("holdings('"&amp;(BC1)&amp;"')","sum(group(id().weights,classification_name(gics,1)))","cols=2;rows=12")</f>
        <v>#NAME?</v>
      </c>
      <c r="BC5" t="s">
        <v>586</v>
      </c>
      <c r="BE5" s="51"/>
      <c r="BF5" s="37" t="s">
        <v>17</v>
      </c>
      <c r="BG5" s="37" t="s">
        <v>310</v>
      </c>
      <c r="BH5" s="37" t="s">
        <v>312</v>
      </c>
      <c r="BI5" s="37" t="s">
        <v>18</v>
      </c>
      <c r="BJ5" s="37" t="s">
        <v>435</v>
      </c>
      <c r="BK5" s="37" t="s">
        <v>313</v>
      </c>
      <c r="BL5" s="37" t="s">
        <v>94</v>
      </c>
      <c r="BM5" s="37" t="s">
        <v>314</v>
      </c>
      <c r="BN5" s="37" t="s">
        <v>14</v>
      </c>
      <c r="BO5" s="37" t="s">
        <v>16</v>
      </c>
      <c r="BP5" s="37" t="s">
        <v>311</v>
      </c>
      <c r="BQ5" s="37" t="s">
        <v>92</v>
      </c>
      <c r="BR5" s="37" t="s">
        <v>138</v>
      </c>
      <c r="BS5" s="37" t="s">
        <v>19</v>
      </c>
      <c r="BT5" s="37" t="s">
        <v>273</v>
      </c>
      <c r="BU5" s="37" t="s">
        <v>86</v>
      </c>
      <c r="BV5" s="38" t="s">
        <v>93</v>
      </c>
    </row>
    <row r="6" spans="1:74" ht="18" customHeight="1">
      <c r="A6" s="72"/>
      <c r="B6" s="79" t="s">
        <v>23</v>
      </c>
      <c r="C6" s="80">
        <v>0.24940000000000001</v>
      </c>
      <c r="D6" s="65" t="s">
        <v>330</v>
      </c>
      <c r="E6" s="65">
        <v>30.93</v>
      </c>
      <c r="F6" s="102" t="s">
        <v>330</v>
      </c>
      <c r="G6" s="102">
        <v>19.77</v>
      </c>
      <c r="H6" s="82" t="s">
        <v>24</v>
      </c>
      <c r="I6" s="82">
        <v>20.13</v>
      </c>
      <c r="J6" s="83" t="s">
        <v>23</v>
      </c>
      <c r="K6" s="84">
        <v>0.22259999999999999</v>
      </c>
      <c r="L6" s="85"/>
      <c r="M6" s="83" t="s">
        <v>24</v>
      </c>
      <c r="N6" s="84">
        <v>0.20730000000000001</v>
      </c>
      <c r="O6" s="85"/>
      <c r="P6" s="79" t="s">
        <v>23</v>
      </c>
      <c r="Q6" s="80">
        <v>0.31690000000000002</v>
      </c>
      <c r="R6" s="79" t="s">
        <v>23</v>
      </c>
      <c r="S6" s="80">
        <v>0.3649</v>
      </c>
      <c r="T6" s="77" t="s">
        <v>24</v>
      </c>
      <c r="U6" s="77">
        <v>18.329999999999998</v>
      </c>
      <c r="V6" t="s">
        <v>26</v>
      </c>
      <c r="W6" s="75">
        <v>9.1000000000000004E-3</v>
      </c>
      <c r="X6" s="75">
        <v>0</v>
      </c>
      <c r="Y6" s="114">
        <v>5.0000000000000001E-3</v>
      </c>
      <c r="Z6" s="75">
        <v>0</v>
      </c>
      <c r="AA6" s="22"/>
      <c r="AB6" t="s">
        <v>22</v>
      </c>
      <c r="AC6">
        <v>8.8032567468055056</v>
      </c>
      <c r="AH6" t="s">
        <v>22</v>
      </c>
      <c r="AI6">
        <v>3.2156286769954998</v>
      </c>
      <c r="AJ6" t="s">
        <v>22</v>
      </c>
      <c r="AK6">
        <v>8.9697214997522554</v>
      </c>
      <c r="AL6" t="s">
        <v>22</v>
      </c>
      <c r="AM6">
        <v>5.217979984872172</v>
      </c>
      <c r="AN6" t="s">
        <v>22</v>
      </c>
      <c r="AO6">
        <v>10.092373328017649</v>
      </c>
      <c r="AP6" t="s">
        <v>22</v>
      </c>
      <c r="AQ6">
        <v>14.396687337221257</v>
      </c>
      <c r="AR6" t="s">
        <v>22</v>
      </c>
      <c r="AS6">
        <v>2.9057329652520663</v>
      </c>
      <c r="AT6" t="s">
        <v>22</v>
      </c>
      <c r="AU6">
        <v>7.6334448383676596</v>
      </c>
      <c r="AV6" t="s">
        <v>22</v>
      </c>
      <c r="AW6">
        <v>10.941264848929334</v>
      </c>
      <c r="AX6" t="s">
        <v>22</v>
      </c>
      <c r="AY6">
        <v>10.125482235593138</v>
      </c>
      <c r="BB6" t="s">
        <v>22</v>
      </c>
      <c r="BC6">
        <v>0.62248578244206343</v>
      </c>
      <c r="BE6" s="39" t="s">
        <v>26</v>
      </c>
      <c r="BF6" s="2">
        <f ca="1">VLOOKUP($BE6,AB:AC,2,0)/(SUM(AC:AC)-VLOOKUP("NullGroup",AB:AC,2,0))</f>
        <v>3.4416829235981869E-2</v>
      </c>
      <c r="BG6" s="2">
        <f ca="1">BF6</f>
        <v>3.4416829235981869E-2</v>
      </c>
      <c r="BH6" s="55">
        <f>G13/G$21</f>
        <v>2.8397160283971611E-2</v>
      </c>
      <c r="BI6" s="2">
        <f t="shared" ref="BI6:BI16" ca="1" si="0">VLOOKUP($BE6,AH:AI,2,0)/(SUM(AI:AI)-VLOOKUP("NullGroup",AH:AI,2,0))</f>
        <v>4.4792035743308548E-2</v>
      </c>
      <c r="BJ6" s="2">
        <f t="shared" ref="BJ6:BJ16" ca="1" si="1">VLOOKUP($BE6,AJ:AK,2,0)/(SUM(AK:AK)-VLOOKUP("NullGroup",AJ:AK,2,0))</f>
        <v>8.4488028261652437E-4</v>
      </c>
      <c r="BK6" s="2" t="e">
        <f t="shared" ref="BK6:BK16" ca="1" si="2">VLOOKUP($BE6,AL:AM,2,0)/(SUM(AM:AM)-VLOOKUP("NullGroup",AL:AM,2,0))</f>
        <v>#N/A</v>
      </c>
      <c r="BL6" s="2">
        <f t="shared" ref="BL6:BL16" ca="1" si="3">VLOOKUP($BE6,AN:AO,2,0)/(SUM(AO:AO)-VLOOKUP("NullGroup",AN:AO,2,0))</f>
        <v>2.929191698404518E-2</v>
      </c>
      <c r="BM6" s="2">
        <f t="shared" ref="BM6:BM16" ca="1" si="4">VLOOKUP($BE6,AP:AQ,2,0)/(SUM(AQ:AQ)-VLOOKUP("NullGroup",AP:AQ,2,0))</f>
        <v>3.4302861024746487E-2</v>
      </c>
      <c r="BN6" s="2">
        <f t="shared" ref="BN6:BN16" ca="1" si="5">VLOOKUP($BE6,AR:AS,2,0)/(SUM(AS:AS)-VLOOKUP("NullGroup",AR:AS,2,0))</f>
        <v>4.4012566778865891E-2</v>
      </c>
      <c r="BO6" s="2">
        <f t="shared" ref="BO6:BO16" ca="1" si="6">VLOOKUP($BE6,AT:AU,2,0)/(SUM(AU:AU)-VLOOKUP("NullGroup",AT:AU,2,0))</f>
        <v>8.9518352532041382E-3</v>
      </c>
      <c r="BP6" s="2">
        <f t="shared" ref="BP6:BP16" ca="1" si="7">IF(ISNA(VLOOKUP($BE6,AV:AW,2,0)),0,VLOOKUP($BE6,AV:AW,2,0)/(SUM(AW:AW)-VLOOKUP("NullGroup",AV:AW,2,0)))</f>
        <v>0</v>
      </c>
      <c r="BQ6" s="2">
        <f ca="1">IF(ISNA(VLOOKUP($BE6,AX:AY,2,0)),0,VLOOKUP($BE6,AX:AY,2,0)/(SUM(AY:AY)-VLOOKUP("NullGroup",AX:AY,2,0)))</f>
        <v>4.3369272011257266E-2</v>
      </c>
      <c r="BR6" s="55">
        <f>Y6/SUM(Y$6:Y$16)</f>
        <v>5.0000000000000001E-3</v>
      </c>
      <c r="BS6" s="2">
        <f t="shared" ref="BS6:BS16" ca="1" si="8">IF(ISNA(VLOOKUP($BE6,BB:BC,2,0)),0,VLOOKUP($BE6,BB:BC,2,0)/(SUM(BC:BC)-VLOOKUP("NullGroup",BB:BC,2,0)))</f>
        <v>2.7882486803588954E-2</v>
      </c>
      <c r="BT6" s="2"/>
      <c r="BV6" s="40"/>
    </row>
    <row r="7" spans="1:74" ht="18" customHeight="1">
      <c r="A7" s="72"/>
      <c r="B7" s="79" t="s">
        <v>24</v>
      </c>
      <c r="C7" s="80">
        <v>0.1583</v>
      </c>
      <c r="D7" t="s">
        <v>331</v>
      </c>
      <c r="E7">
        <v>3.82</v>
      </c>
      <c r="F7" s="103" t="s">
        <v>331</v>
      </c>
      <c r="G7" s="103">
        <v>2.78</v>
      </c>
      <c r="H7" s="82" t="s">
        <v>28</v>
      </c>
      <c r="I7" s="82">
        <v>17.52</v>
      </c>
      <c r="J7" s="83" t="s">
        <v>24</v>
      </c>
      <c r="K7" s="84">
        <v>0.16969999999999999</v>
      </c>
      <c r="L7" s="85"/>
      <c r="M7" s="83" t="s">
        <v>28</v>
      </c>
      <c r="N7" s="84">
        <v>0.17649999999999999</v>
      </c>
      <c r="O7" s="85"/>
      <c r="P7" s="79" t="s">
        <v>24</v>
      </c>
      <c r="Q7" s="80">
        <v>0.1338</v>
      </c>
      <c r="R7" s="79" t="s">
        <v>24</v>
      </c>
      <c r="S7" s="80">
        <v>0.124</v>
      </c>
      <c r="T7" s="77" t="s">
        <v>28</v>
      </c>
      <c r="U7" s="77">
        <v>17.21</v>
      </c>
      <c r="V7" t="s">
        <v>27</v>
      </c>
      <c r="W7" s="75">
        <v>4.24E-2</v>
      </c>
      <c r="X7" s="75">
        <v>7.6499999999999999E-2</v>
      </c>
      <c r="Y7" s="23">
        <v>7.0999999999999994E-2</v>
      </c>
      <c r="Z7" s="75">
        <v>5.57E-2</v>
      </c>
      <c r="AA7" s="22"/>
      <c r="AB7" t="s">
        <v>29</v>
      </c>
      <c r="AC7">
        <v>10.263903045388506</v>
      </c>
      <c r="AH7" t="s">
        <v>29</v>
      </c>
      <c r="AI7">
        <v>8.3659511825741699</v>
      </c>
      <c r="AJ7" t="s">
        <v>29</v>
      </c>
      <c r="AK7">
        <v>10.100795199566186</v>
      </c>
      <c r="AL7" t="s">
        <v>29</v>
      </c>
      <c r="AM7">
        <v>8.61899592337077</v>
      </c>
      <c r="AN7" t="s">
        <v>29</v>
      </c>
      <c r="AO7">
        <v>10.502280813733851</v>
      </c>
      <c r="AP7" t="s">
        <v>29</v>
      </c>
      <c r="AQ7">
        <v>6.0922573783456437</v>
      </c>
      <c r="AR7" t="s">
        <v>29</v>
      </c>
      <c r="AS7">
        <v>13.529495429274487</v>
      </c>
      <c r="AT7" t="s">
        <v>29</v>
      </c>
      <c r="AU7">
        <v>17.013770584047876</v>
      </c>
      <c r="AV7" t="s">
        <v>29</v>
      </c>
      <c r="AW7">
        <v>17.25846319996419</v>
      </c>
      <c r="AX7" t="s">
        <v>29</v>
      </c>
      <c r="AY7">
        <v>13.298769966689594</v>
      </c>
      <c r="BB7" t="s">
        <v>29</v>
      </c>
      <c r="BC7">
        <v>5.6247815755846275</v>
      </c>
      <c r="BE7" s="39" t="s">
        <v>27</v>
      </c>
      <c r="BF7" s="2">
        <f t="shared" ref="BF7:BF16" ca="1" si="9">VLOOKUP($BE7,AB:AC,2,0)/(SUM(AC:AC)-VLOOKUP("NullGroup",AB:AC,2,0))</f>
        <v>3.2134821571498606E-2</v>
      </c>
      <c r="BG7" s="2">
        <f t="shared" ref="BG7:BG16" ca="1" si="10">BF7</f>
        <v>3.2134821571498606E-2</v>
      </c>
      <c r="BH7" s="55">
        <f>G7/G$21</f>
        <v>2.7797220277972212E-2</v>
      </c>
      <c r="BI7" s="2">
        <f t="shared" ca="1" si="0"/>
        <v>5.3297886374142615E-2</v>
      </c>
      <c r="BJ7" s="2">
        <f t="shared" ca="1" si="1"/>
        <v>3.6027742398207316E-2</v>
      </c>
      <c r="BK7" s="2">
        <f t="shared" ca="1" si="2"/>
        <v>5.8325603542923592E-2</v>
      </c>
      <c r="BL7" s="2">
        <f t="shared" ca="1" si="3"/>
        <v>1.7710782333087035E-2</v>
      </c>
      <c r="BM7" s="2">
        <f t="shared" ca="1" si="4"/>
        <v>1.6735359868712402E-2</v>
      </c>
      <c r="BN7" s="2">
        <f t="shared" ca="1" si="5"/>
        <v>4.8935525903967748E-2</v>
      </c>
      <c r="BO7" s="2">
        <f t="shared" ca="1" si="6"/>
        <v>5.0169117814978993E-2</v>
      </c>
      <c r="BP7" s="2">
        <f t="shared" ca="1" si="7"/>
        <v>5.5099661210046662E-2</v>
      </c>
      <c r="BQ7" s="2">
        <f t="shared" ref="BQ7:BQ16" ca="1" si="11">IF(ISNA(VLOOKUP($BE7,AX:AY,2,0)),0,VLOOKUP($BE7,AX:AY,2,0)/(SUM(AY:AY)-VLOOKUP("NullGroup",AX:AY,2,0)))</f>
        <v>6.9621358143477752E-2</v>
      </c>
      <c r="BR7" s="55">
        <f t="shared" ref="BR7:BR16" si="12">Y7/SUM(Y$6:Y$16)</f>
        <v>7.0999999999999994E-2</v>
      </c>
      <c r="BS7" s="2">
        <f t="shared" ca="1" si="8"/>
        <v>3.2727101062138983E-2</v>
      </c>
      <c r="BT7" s="2"/>
      <c r="BV7" s="40"/>
    </row>
    <row r="8" spans="1:74" ht="18" customHeight="1">
      <c r="A8" s="72"/>
      <c r="B8" s="79" t="s">
        <v>21</v>
      </c>
      <c r="C8" s="80">
        <v>0.1137</v>
      </c>
      <c r="D8" t="s">
        <v>332</v>
      </c>
      <c r="E8">
        <v>9.14</v>
      </c>
      <c r="F8" s="103" t="s">
        <v>332</v>
      </c>
      <c r="G8" s="103">
        <v>2.81</v>
      </c>
      <c r="H8" s="82" t="s">
        <v>21</v>
      </c>
      <c r="I8" s="82">
        <v>15.24</v>
      </c>
      <c r="J8" s="83" t="s">
        <v>21</v>
      </c>
      <c r="K8" s="84">
        <v>0.1246</v>
      </c>
      <c r="L8" s="85"/>
      <c r="M8" s="83" t="s">
        <v>21</v>
      </c>
      <c r="N8" s="84">
        <v>0.16120000000000001</v>
      </c>
      <c r="O8" s="85"/>
      <c r="P8" s="79" t="s">
        <v>21</v>
      </c>
      <c r="Q8" s="80">
        <v>0.1116</v>
      </c>
      <c r="R8" s="79" t="s">
        <v>21</v>
      </c>
      <c r="S8" s="80">
        <v>0.1033</v>
      </c>
      <c r="T8" s="77" t="s">
        <v>23</v>
      </c>
      <c r="U8" s="77">
        <v>13.1</v>
      </c>
      <c r="V8" t="s">
        <v>28</v>
      </c>
      <c r="W8" s="75">
        <v>0.23480000000000001</v>
      </c>
      <c r="X8" s="75">
        <v>0.19500000000000001</v>
      </c>
      <c r="Y8" s="23">
        <v>0.19800000000000001</v>
      </c>
      <c r="Z8" s="75">
        <v>0.1704</v>
      </c>
      <c r="AA8" s="22"/>
      <c r="AB8" t="s">
        <v>25</v>
      </c>
      <c r="AC8">
        <v>5.4362401585689151</v>
      </c>
      <c r="AH8" t="s">
        <v>25</v>
      </c>
      <c r="AI8">
        <v>8.7285347883970754</v>
      </c>
      <c r="AJ8" t="s">
        <v>25</v>
      </c>
      <c r="AK8">
        <v>5.4790469768201868</v>
      </c>
      <c r="AL8" t="s">
        <v>25</v>
      </c>
      <c r="AM8">
        <v>9.2046331623634714</v>
      </c>
      <c r="AN8" t="s">
        <v>25</v>
      </c>
      <c r="AO8">
        <v>4.8576331827222932</v>
      </c>
      <c r="AP8" t="s">
        <v>25</v>
      </c>
      <c r="AQ8">
        <v>4.1479880088915566</v>
      </c>
      <c r="AR8" t="s">
        <v>25</v>
      </c>
      <c r="AS8">
        <v>2.5559975621978319</v>
      </c>
      <c r="AT8" t="s">
        <v>25</v>
      </c>
      <c r="AU8">
        <v>5.4231411842254937</v>
      </c>
      <c r="AV8" t="s">
        <v>25</v>
      </c>
      <c r="AW8">
        <v>5.1971047977782971</v>
      </c>
      <c r="AX8" t="s">
        <v>25</v>
      </c>
      <c r="AY8">
        <v>4.7465853503890871</v>
      </c>
      <c r="BB8" t="s">
        <v>25</v>
      </c>
      <c r="BC8">
        <v>10.003517843820243</v>
      </c>
      <c r="BE8" s="39" t="s">
        <v>28</v>
      </c>
      <c r="BF8" s="2">
        <f t="shared" ca="1" si="9"/>
        <v>0.11169755509959503</v>
      </c>
      <c r="BG8" s="2">
        <f t="shared" ca="1" si="10"/>
        <v>0.11169755509959503</v>
      </c>
      <c r="BH8" s="55">
        <f>G14/G$21</f>
        <v>6.4193580641935824E-2</v>
      </c>
      <c r="BI8" s="2">
        <f t="shared" ca="1" si="0"/>
        <v>0.19837564475605113</v>
      </c>
      <c r="BJ8" s="2">
        <f t="shared" ca="1" si="1"/>
        <v>0.10746385429075413</v>
      </c>
      <c r="BK8" s="2">
        <f t="shared" ca="1" si="2"/>
        <v>0.19017577955503503</v>
      </c>
      <c r="BL8" s="2">
        <f t="shared" ca="1" si="3"/>
        <v>8.2608887184735413E-2</v>
      </c>
      <c r="BM8" s="2">
        <f t="shared" ca="1" si="4"/>
        <v>7.8952280045665957E-2</v>
      </c>
      <c r="BN8" s="2">
        <f t="shared" ca="1" si="5"/>
        <v>0.17806515983942273</v>
      </c>
      <c r="BO8" s="2">
        <f t="shared" ca="1" si="6"/>
        <v>0.24444961046163791</v>
      </c>
      <c r="BP8" s="2">
        <f t="shared" ca="1" si="7"/>
        <v>0.20223031823512633</v>
      </c>
      <c r="BQ8" s="2">
        <f t="shared" ca="1" si="11"/>
        <v>6.8014178940851155E-2</v>
      </c>
      <c r="BR8" s="55">
        <f t="shared" si="12"/>
        <v>0.19800000000000001</v>
      </c>
      <c r="BS8" s="2">
        <f t="shared" ca="1" si="8"/>
        <v>0.11287383978635088</v>
      </c>
      <c r="BT8" s="2"/>
      <c r="BV8" s="40"/>
    </row>
    <row r="9" spans="1:74" ht="18" customHeight="1">
      <c r="A9" s="72"/>
      <c r="B9" s="79" t="s">
        <v>28</v>
      </c>
      <c r="C9" s="80">
        <v>0.1104</v>
      </c>
      <c r="D9" t="s">
        <v>333</v>
      </c>
      <c r="E9">
        <v>15.84</v>
      </c>
      <c r="F9" s="103" t="s">
        <v>333</v>
      </c>
      <c r="G9" s="103">
        <v>12.65</v>
      </c>
      <c r="H9" s="82" t="s">
        <v>25</v>
      </c>
      <c r="I9" s="82">
        <v>10.02</v>
      </c>
      <c r="J9" s="83" t="s">
        <v>28</v>
      </c>
      <c r="K9" s="84">
        <v>0.1137</v>
      </c>
      <c r="L9" s="85"/>
      <c r="M9" s="83" t="s">
        <v>25</v>
      </c>
      <c r="N9" s="84">
        <v>0.1016</v>
      </c>
      <c r="O9" s="85"/>
      <c r="P9" s="79" t="s">
        <v>29</v>
      </c>
      <c r="Q9" s="80">
        <v>0.1003</v>
      </c>
      <c r="R9" s="79" t="s">
        <v>29</v>
      </c>
      <c r="S9" s="80">
        <v>9.6299999999999997E-2</v>
      </c>
      <c r="T9" s="77" t="s">
        <v>29</v>
      </c>
      <c r="U9" s="77">
        <v>13.03</v>
      </c>
      <c r="V9" t="s">
        <v>29</v>
      </c>
      <c r="W9" s="75">
        <v>0.17749999999999999</v>
      </c>
      <c r="X9" s="75">
        <v>0.159</v>
      </c>
      <c r="Y9" s="23">
        <v>0.13400000000000001</v>
      </c>
      <c r="Z9" s="75">
        <v>0.15740000000000001</v>
      </c>
      <c r="AA9" s="22"/>
      <c r="AB9" t="s">
        <v>26</v>
      </c>
      <c r="AC9">
        <v>3.4288027872679185</v>
      </c>
      <c r="AH9" t="s">
        <v>26</v>
      </c>
      <c r="AI9">
        <v>4.4569068783420489</v>
      </c>
      <c r="AJ9" t="s">
        <v>26</v>
      </c>
      <c r="AK9">
        <v>8.3678890091356262E-2</v>
      </c>
      <c r="AL9" t="s">
        <v>24</v>
      </c>
      <c r="AM9">
        <v>23.715241444148901</v>
      </c>
      <c r="AN9" t="s">
        <v>26</v>
      </c>
      <c r="AO9">
        <v>2.8941022095823237</v>
      </c>
      <c r="AP9" t="s">
        <v>26</v>
      </c>
      <c r="AQ9">
        <v>3.4210707434373449</v>
      </c>
      <c r="AR9" t="s">
        <v>26</v>
      </c>
      <c r="AS9">
        <v>4.4001275914250977</v>
      </c>
      <c r="AT9" t="s">
        <v>26</v>
      </c>
      <c r="AU9">
        <v>0.88250570185733423</v>
      </c>
      <c r="AV9" t="s">
        <v>24</v>
      </c>
      <c r="AW9">
        <v>18.021245900120174</v>
      </c>
      <c r="AX9" t="s">
        <v>26</v>
      </c>
      <c r="AY9">
        <v>4.3346301545439365</v>
      </c>
      <c r="BB9" t="s">
        <v>26</v>
      </c>
      <c r="BC9">
        <v>2.7812319766766209</v>
      </c>
      <c r="BE9" s="39" t="s">
        <v>29</v>
      </c>
      <c r="BF9" s="2">
        <f t="shared" ca="1" si="9"/>
        <v>0.10302458914217169</v>
      </c>
      <c r="BG9" s="2">
        <f t="shared" ca="1" si="10"/>
        <v>0.10302458914217169</v>
      </c>
      <c r="BH9" s="55">
        <f>G8/G$21</f>
        <v>2.8097190280971913E-2</v>
      </c>
      <c r="BI9" s="2">
        <f t="shared" ca="1" si="0"/>
        <v>8.4078037667242866E-2</v>
      </c>
      <c r="BJ9" s="2">
        <f t="shared" ca="1" si="1"/>
        <v>0.10198465459501405</v>
      </c>
      <c r="BK9" s="2">
        <f t="shared" ca="1" si="2"/>
        <v>8.619058629328856E-2</v>
      </c>
      <c r="BL9" s="2">
        <f t="shared" ca="1" si="3"/>
        <v>0.10629615523614136</v>
      </c>
      <c r="BM9" s="2">
        <f t="shared" ca="1" si="4"/>
        <v>6.1086681290431606E-2</v>
      </c>
      <c r="BN9" s="2">
        <f t="shared" ca="1" si="5"/>
        <v>0.13532967139992552</v>
      </c>
      <c r="BO9" s="2">
        <f t="shared" ca="1" si="6"/>
        <v>0.17258185526015885</v>
      </c>
      <c r="BP9" s="2">
        <f t="shared" ca="1" si="7"/>
        <v>0.1726340387357847</v>
      </c>
      <c r="BQ9" s="2">
        <f t="shared" ca="1" si="11"/>
        <v>0.13305817371659537</v>
      </c>
      <c r="BR9" s="55">
        <f t="shared" si="12"/>
        <v>0.13400000000000001</v>
      </c>
      <c r="BS9" s="2">
        <f t="shared" ca="1" si="8"/>
        <v>5.6389722025889072E-2</v>
      </c>
      <c r="BT9" s="2"/>
      <c r="BV9" s="40"/>
    </row>
    <row r="10" spans="1:74" ht="18" customHeight="1">
      <c r="A10" s="72"/>
      <c r="B10" s="79" t="s">
        <v>29</v>
      </c>
      <c r="C10" s="80">
        <v>0.1016</v>
      </c>
      <c r="D10" t="s">
        <v>334</v>
      </c>
      <c r="E10">
        <v>2.13</v>
      </c>
      <c r="F10" s="103" t="s">
        <v>334</v>
      </c>
      <c r="G10" s="103">
        <v>1.53</v>
      </c>
      <c r="H10" s="82" t="s">
        <v>29</v>
      </c>
      <c r="I10" s="82">
        <v>9.41</v>
      </c>
      <c r="J10" s="83" t="s">
        <v>29</v>
      </c>
      <c r="K10" s="84">
        <v>0.11210000000000001</v>
      </c>
      <c r="L10" s="85"/>
      <c r="M10" s="83" t="s">
        <v>29</v>
      </c>
      <c r="N10" s="84">
        <v>9.8900000000000002E-2</v>
      </c>
      <c r="O10" s="85"/>
      <c r="P10" s="79" t="s">
        <v>22</v>
      </c>
      <c r="Q10" s="80">
        <v>9.11E-2</v>
      </c>
      <c r="R10" s="79" t="s">
        <v>28</v>
      </c>
      <c r="S10" s="80">
        <v>7.9299999999999995E-2</v>
      </c>
      <c r="T10" s="77" t="s">
        <v>21</v>
      </c>
      <c r="U10" s="77">
        <v>10.93</v>
      </c>
      <c r="V10" t="s">
        <v>25</v>
      </c>
      <c r="W10" s="75">
        <v>5.7299999999999997E-2</v>
      </c>
      <c r="X10" s="75">
        <v>5.3600000000000002E-2</v>
      </c>
      <c r="Y10" s="23">
        <v>4.5999999999999999E-2</v>
      </c>
      <c r="Z10" s="75">
        <v>0.1212</v>
      </c>
      <c r="AA10" s="22"/>
      <c r="AB10" t="s">
        <v>24</v>
      </c>
      <c r="AC10">
        <v>16.775902615981128</v>
      </c>
      <c r="AH10" t="s">
        <v>24</v>
      </c>
      <c r="AI10">
        <v>24.250920629979991</v>
      </c>
      <c r="AJ10" t="s">
        <v>24</v>
      </c>
      <c r="AK10">
        <v>16.653881260329801</v>
      </c>
      <c r="AL10" t="s">
        <v>21</v>
      </c>
      <c r="AM10">
        <v>14.831075908167042</v>
      </c>
      <c r="AN10" t="s">
        <v>24</v>
      </c>
      <c r="AO10">
        <v>13.496465194197375</v>
      </c>
      <c r="AP10" t="s">
        <v>24</v>
      </c>
      <c r="AQ10">
        <v>12.634467682960455</v>
      </c>
      <c r="AR10" t="s">
        <v>24</v>
      </c>
      <c r="AS10">
        <v>19.092307285985466</v>
      </c>
      <c r="AT10" t="s">
        <v>24</v>
      </c>
      <c r="AU10">
        <v>14.970180393855687</v>
      </c>
      <c r="AV10" t="s">
        <v>21</v>
      </c>
      <c r="AW10">
        <v>5.288018602335498</v>
      </c>
      <c r="AX10" t="s">
        <v>24</v>
      </c>
      <c r="AY10">
        <v>23.055600631823147</v>
      </c>
      <c r="BB10" t="s">
        <v>24</v>
      </c>
      <c r="BC10">
        <v>22.574579323046425</v>
      </c>
      <c r="BE10" s="39" t="s">
        <v>25</v>
      </c>
      <c r="BF10" s="2">
        <f t="shared" ca="1" si="9"/>
        <v>5.4566611389258043E-2</v>
      </c>
      <c r="BG10" s="2">
        <f t="shared" ca="1" si="10"/>
        <v>5.4566611389258043E-2</v>
      </c>
      <c r="BH10" s="55">
        <f>G17/G$21</f>
        <v>7.8192180781921847E-2</v>
      </c>
      <c r="BI10" s="2">
        <f t="shared" ca="1" si="0"/>
        <v>8.772201279961063E-2</v>
      </c>
      <c r="BJ10" s="2">
        <f t="shared" ca="1" si="1"/>
        <v>5.5320269582820707E-2</v>
      </c>
      <c r="BK10" s="2">
        <f t="shared" ca="1" si="2"/>
        <v>9.2047001290201907E-2</v>
      </c>
      <c r="BL10" s="2">
        <f t="shared" ca="1" si="3"/>
        <v>4.9165294665864535E-2</v>
      </c>
      <c r="BM10" s="2">
        <f t="shared" ca="1" si="4"/>
        <v>4.159161469381286E-2</v>
      </c>
      <c r="BN10" s="2">
        <f t="shared" ca="1" si="5"/>
        <v>2.5566534391430158E-2</v>
      </c>
      <c r="BO10" s="2">
        <f t="shared" ca="1" si="6"/>
        <v>5.5010484729877844E-2</v>
      </c>
      <c r="BP10" s="2">
        <f t="shared" ca="1" si="7"/>
        <v>5.1985926010808002E-2</v>
      </c>
      <c r="BQ10" s="2">
        <f t="shared" ca="1" si="11"/>
        <v>4.7491007040099391E-2</v>
      </c>
      <c r="BR10" s="55">
        <f t="shared" si="12"/>
        <v>4.5999999999999999E-2</v>
      </c>
      <c r="BS10" s="2">
        <f t="shared" ca="1" si="8"/>
        <v>0.10028755479903481</v>
      </c>
      <c r="BT10" s="2"/>
      <c r="BV10" s="40"/>
    </row>
    <row r="11" spans="1:74" ht="18" customHeight="1">
      <c r="A11" s="72"/>
      <c r="B11" s="79" t="s">
        <v>22</v>
      </c>
      <c r="C11" s="80">
        <v>7.8E-2</v>
      </c>
      <c r="D11" s="65" t="s">
        <v>335</v>
      </c>
      <c r="E11" s="65">
        <v>48.8</v>
      </c>
      <c r="F11" s="102" t="s">
        <v>335</v>
      </c>
      <c r="G11" s="102">
        <v>56.09</v>
      </c>
      <c r="H11" s="82" t="s">
        <v>23</v>
      </c>
      <c r="I11" s="82">
        <v>7.02</v>
      </c>
      <c r="J11" s="83" t="s">
        <v>22</v>
      </c>
      <c r="K11" s="84">
        <v>8.3799999999999999E-2</v>
      </c>
      <c r="L11" s="85"/>
      <c r="M11" s="83" t="s">
        <v>27</v>
      </c>
      <c r="N11" s="84">
        <v>7.0199999999999999E-2</v>
      </c>
      <c r="O11" s="85"/>
      <c r="P11" s="79" t="s">
        <v>28</v>
      </c>
      <c r="Q11" s="80">
        <v>8.5300000000000001E-2</v>
      </c>
      <c r="R11" s="79" t="s">
        <v>22</v>
      </c>
      <c r="S11" s="80">
        <v>7.8799999999999995E-2</v>
      </c>
      <c r="T11" s="77" t="s">
        <v>105</v>
      </c>
      <c r="U11" s="77">
        <v>7.77</v>
      </c>
      <c r="V11" t="s">
        <v>21</v>
      </c>
      <c r="W11" s="75">
        <v>8.2600000000000007E-2</v>
      </c>
      <c r="X11" s="75">
        <v>0.1016</v>
      </c>
      <c r="Y11" s="23">
        <v>0.11</v>
      </c>
      <c r="Z11" s="75">
        <v>0.13639999999999999</v>
      </c>
      <c r="AA11" s="22"/>
      <c r="AB11" t="s">
        <v>21</v>
      </c>
      <c r="AC11">
        <v>9.0584724834101635</v>
      </c>
      <c r="AH11" t="s">
        <v>21</v>
      </c>
      <c r="AI11">
        <v>12.942926366294294</v>
      </c>
      <c r="AJ11" t="s">
        <v>21</v>
      </c>
      <c r="AK11">
        <v>9.5116976124252961</v>
      </c>
      <c r="AL11" t="s">
        <v>28</v>
      </c>
      <c r="AM11">
        <v>19.017439597534558</v>
      </c>
      <c r="AN11" t="s">
        <v>21</v>
      </c>
      <c r="AO11">
        <v>8.5866216224911334</v>
      </c>
      <c r="AP11" t="s">
        <v>21</v>
      </c>
      <c r="AQ11">
        <v>8.4929521045067258</v>
      </c>
      <c r="AR11" t="s">
        <v>21</v>
      </c>
      <c r="AS11">
        <v>10.608973319048129</v>
      </c>
      <c r="AT11" t="s">
        <v>21</v>
      </c>
      <c r="AU11">
        <v>5.7969219696372773</v>
      </c>
      <c r="AV11" t="s">
        <v>28</v>
      </c>
      <c r="AW11">
        <v>20.217244123678761</v>
      </c>
      <c r="AX11" t="s">
        <v>21</v>
      </c>
      <c r="AY11">
        <v>3.8944396781138062</v>
      </c>
      <c r="BB11" t="s">
        <v>21</v>
      </c>
      <c r="BC11">
        <v>15.02936839816474</v>
      </c>
      <c r="BE11" s="39" t="s">
        <v>21</v>
      </c>
      <c r="BF11" s="2">
        <f t="shared" ca="1" si="9"/>
        <v>9.0925002090535126E-2</v>
      </c>
      <c r="BG11" s="2">
        <f t="shared" ca="1" si="10"/>
        <v>9.0925002090535126E-2</v>
      </c>
      <c r="BH11" s="55">
        <f>G18/G$21</f>
        <v>0.14638536146385367</v>
      </c>
      <c r="BI11" s="2">
        <f t="shared" ca="1" si="0"/>
        <v>0.13007676315591443</v>
      </c>
      <c r="BJ11" s="2">
        <f t="shared" ca="1" si="1"/>
        <v>9.6036715570381598E-2</v>
      </c>
      <c r="BK11" s="2">
        <f t="shared" ca="1" si="2"/>
        <v>0.14831183808998244</v>
      </c>
      <c r="BL11" s="2">
        <f t="shared" ca="1" si="3"/>
        <v>8.6907299578654729E-2</v>
      </c>
      <c r="BM11" s="2">
        <f t="shared" ca="1" si="4"/>
        <v>8.5158296211672022E-2</v>
      </c>
      <c r="BN11" s="2">
        <f t="shared" ca="1" si="5"/>
        <v>0.10611695614685239</v>
      </c>
      <c r="BO11" s="2">
        <f t="shared" ca="1" si="6"/>
        <v>5.8801988858154235E-2</v>
      </c>
      <c r="BP11" s="2">
        <f t="shared" ca="1" si="7"/>
        <v>5.2895324320246004E-2</v>
      </c>
      <c r="BQ11" s="2">
        <f t="shared" ca="1" si="11"/>
        <v>3.8965034549601936E-2</v>
      </c>
      <c r="BR11" s="55">
        <f t="shared" si="12"/>
        <v>0.11</v>
      </c>
      <c r="BS11" s="2">
        <f t="shared" ca="1" si="8"/>
        <v>0.15067285632493274</v>
      </c>
      <c r="BT11" s="2"/>
      <c r="BV11" s="40"/>
    </row>
    <row r="12" spans="1:74" ht="18" customHeight="1">
      <c r="A12" s="72"/>
      <c r="B12" s="79" t="s">
        <v>25</v>
      </c>
      <c r="C12" s="80">
        <v>6.3100000000000003E-2</v>
      </c>
      <c r="D12" t="s">
        <v>336</v>
      </c>
      <c r="E12">
        <v>8.0399999999999991</v>
      </c>
      <c r="F12" s="103" t="s">
        <v>336</v>
      </c>
      <c r="G12" s="103">
        <v>9.16</v>
      </c>
      <c r="H12" s="82" t="s">
        <v>27</v>
      </c>
      <c r="I12" s="82">
        <v>6.14</v>
      </c>
      <c r="J12" s="83" t="s">
        <v>25</v>
      </c>
      <c r="K12" s="84">
        <v>6.4100000000000004E-2</v>
      </c>
      <c r="L12" s="85"/>
      <c r="M12" s="83" t="s">
        <v>23</v>
      </c>
      <c r="N12" s="84">
        <v>5.6800000000000003E-2</v>
      </c>
      <c r="O12" s="85"/>
      <c r="P12" s="79" t="s">
        <v>25</v>
      </c>
      <c r="Q12" s="80">
        <v>5.7700000000000001E-2</v>
      </c>
      <c r="R12" s="79" t="s">
        <v>25</v>
      </c>
      <c r="S12" s="80">
        <v>6.5199999999999994E-2</v>
      </c>
      <c r="T12" s="77" t="s">
        <v>27</v>
      </c>
      <c r="U12" s="77">
        <v>5.8</v>
      </c>
      <c r="V12" t="s">
        <v>24</v>
      </c>
      <c r="W12" s="76">
        <v>0.14019999999999999</v>
      </c>
      <c r="X12" s="76">
        <v>0.13100000000000001</v>
      </c>
      <c r="Y12" s="25">
        <v>0.192</v>
      </c>
      <c r="Z12" s="76">
        <v>0.13739999999999999</v>
      </c>
      <c r="AA12" s="24"/>
      <c r="AB12" t="s">
        <v>28</v>
      </c>
      <c r="AC12">
        <v>11.127953874847332</v>
      </c>
      <c r="AH12" t="s">
        <v>28</v>
      </c>
      <c r="AI12">
        <v>19.738816531482708</v>
      </c>
      <c r="AJ12" t="s">
        <v>28</v>
      </c>
      <c r="AK12">
        <v>10.643467763433472</v>
      </c>
      <c r="AL12" t="s">
        <v>23</v>
      </c>
      <c r="AM12">
        <v>8.2397958748321845</v>
      </c>
      <c r="AN12" t="s">
        <v>28</v>
      </c>
      <c r="AO12">
        <v>8.1619295542419366</v>
      </c>
      <c r="AP12" t="s">
        <v>28</v>
      </c>
      <c r="AQ12">
        <v>7.8740177152292228</v>
      </c>
      <c r="AR12" t="s">
        <v>28</v>
      </c>
      <c r="AS12">
        <v>17.801947948584367</v>
      </c>
      <c r="AT12" t="s">
        <v>28</v>
      </c>
      <c r="AU12">
        <v>24.098765107633536</v>
      </c>
      <c r="AV12" t="s">
        <v>23</v>
      </c>
      <c r="AW12">
        <v>14.051366367705279</v>
      </c>
      <c r="AX12" t="s">
        <v>28</v>
      </c>
      <c r="AY12">
        <v>6.79781553393462</v>
      </c>
      <c r="BB12" t="s">
        <v>28</v>
      </c>
      <c r="BC12">
        <v>11.258978969683039</v>
      </c>
      <c r="BE12" s="39" t="s">
        <v>24</v>
      </c>
      <c r="BF12" s="2">
        <f t="shared" ca="1" si="9"/>
        <v>0.16838920504778782</v>
      </c>
      <c r="BG12" s="2">
        <f t="shared" ca="1" si="10"/>
        <v>0.16838920504778782</v>
      </c>
      <c r="BH12" s="55">
        <f>G9/G$21</f>
        <v>0.12648735126487357</v>
      </c>
      <c r="BI12" s="2">
        <f t="shared" ca="1" si="0"/>
        <v>0.2437224140680907</v>
      </c>
      <c r="BJ12" s="2">
        <f t="shared" ca="1" si="1"/>
        <v>0.16814916988655085</v>
      </c>
      <c r="BK12" s="2">
        <f t="shared" ca="1" si="2"/>
        <v>0.23715413980132119</v>
      </c>
      <c r="BL12" s="2">
        <f t="shared" ca="1" si="3"/>
        <v>0.13660102837333438</v>
      </c>
      <c r="BM12" s="2">
        <f t="shared" ca="1" si="4"/>
        <v>0.12668501225285483</v>
      </c>
      <c r="BN12" s="2">
        <f t="shared" ca="1" si="5"/>
        <v>0.19097206431573258</v>
      </c>
      <c r="BO12" s="2">
        <f t="shared" ca="1" si="6"/>
        <v>0.15185237706056984</v>
      </c>
      <c r="BP12" s="2">
        <f t="shared" ca="1" si="7"/>
        <v>0.18026404939664054</v>
      </c>
      <c r="BQ12" s="2">
        <f t="shared" ca="1" si="11"/>
        <v>0.23067818465117859</v>
      </c>
      <c r="BR12" s="55">
        <f t="shared" si="12"/>
        <v>0.192</v>
      </c>
      <c r="BS12" s="2">
        <f t="shared" ca="1" si="8"/>
        <v>0.22631532189686154</v>
      </c>
      <c r="BT12" s="2"/>
      <c r="BV12" s="40"/>
    </row>
    <row r="13" spans="1:74" ht="18" customHeight="1">
      <c r="A13" s="72"/>
      <c r="B13" s="79" t="s">
        <v>26</v>
      </c>
      <c r="C13" s="80">
        <v>4.0099999999999997E-2</v>
      </c>
      <c r="D13" t="s">
        <v>337</v>
      </c>
      <c r="E13">
        <v>3.9</v>
      </c>
      <c r="F13" s="103" t="s">
        <v>337</v>
      </c>
      <c r="G13" s="103">
        <v>2.84</v>
      </c>
      <c r="H13" s="82" t="s">
        <v>26</v>
      </c>
      <c r="I13" s="82">
        <v>4.99</v>
      </c>
      <c r="J13" s="83" t="s">
        <v>27</v>
      </c>
      <c r="K13" s="84">
        <v>4.3900000000000002E-2</v>
      </c>
      <c r="L13" s="85"/>
      <c r="M13" s="83" t="s">
        <v>104</v>
      </c>
      <c r="N13" s="84">
        <v>4.48E-2</v>
      </c>
      <c r="O13" s="85"/>
      <c r="P13" s="79" t="s">
        <v>26</v>
      </c>
      <c r="Q13" s="80">
        <v>3.3700000000000001E-2</v>
      </c>
      <c r="R13" s="79" t="s">
        <v>26</v>
      </c>
      <c r="S13" s="80">
        <v>3.7400000000000003E-2</v>
      </c>
      <c r="T13" s="77" t="s">
        <v>25</v>
      </c>
      <c r="U13" s="77">
        <v>5.29</v>
      </c>
      <c r="V13" t="s">
        <v>23</v>
      </c>
      <c r="W13" s="75">
        <v>0.14899999999999999</v>
      </c>
      <c r="X13" s="75">
        <v>0.17150000000000001</v>
      </c>
      <c r="Y13" s="23">
        <v>0.112</v>
      </c>
      <c r="Z13" s="75">
        <v>0.19535</v>
      </c>
      <c r="AA13" s="22"/>
      <c r="AB13" t="s">
        <v>23</v>
      </c>
      <c r="AC13">
        <v>27.128652410099903</v>
      </c>
      <c r="AH13" t="s">
        <v>23</v>
      </c>
      <c r="AI13">
        <v>7.151598126828647</v>
      </c>
      <c r="AJ13" t="s">
        <v>23</v>
      </c>
      <c r="AK13">
        <v>30.690982331039926</v>
      </c>
      <c r="AL13" t="s">
        <v>27</v>
      </c>
      <c r="AM13">
        <v>5.8325179208549232</v>
      </c>
      <c r="AN13" t="s">
        <v>23</v>
      </c>
      <c r="AO13">
        <v>34.225314932243762</v>
      </c>
      <c r="AP13" t="s">
        <v>23</v>
      </c>
      <c r="AQ13">
        <v>38.660041292649481</v>
      </c>
      <c r="AR13" t="s">
        <v>23</v>
      </c>
      <c r="AS13">
        <v>14.934593764377778</v>
      </c>
      <c r="AT13" t="s">
        <v>23</v>
      </c>
      <c r="AU13">
        <v>12.677653288563572</v>
      </c>
      <c r="AV13" t="s">
        <v>27</v>
      </c>
      <c r="AW13">
        <v>5.5083892046312215</v>
      </c>
      <c r="AX13" t="s">
        <v>23</v>
      </c>
      <c r="AY13">
        <v>21.750304649229768</v>
      </c>
      <c r="BB13" t="s">
        <v>23</v>
      </c>
      <c r="BC13">
        <v>25.997260310039827</v>
      </c>
      <c r="BE13" s="39" t="s">
        <v>23</v>
      </c>
      <c r="BF13" s="2">
        <f t="shared" ca="1" si="9"/>
        <v>0.272305599163572</v>
      </c>
      <c r="BG13" s="2">
        <f t="shared" ca="1" si="10"/>
        <v>0.272305599163572</v>
      </c>
      <c r="BH13" s="55">
        <f>G15/G$21</f>
        <v>0.3766623337666235</v>
      </c>
      <c r="BI13" s="2">
        <f t="shared" ca="1" si="0"/>
        <v>7.1873756320852356E-2</v>
      </c>
      <c r="BJ13" s="2">
        <f t="shared" ca="1" si="1"/>
        <v>0.30987750670830499</v>
      </c>
      <c r="BK13" s="2">
        <f t="shared" ca="1" si="2"/>
        <v>8.2398558219883677E-2</v>
      </c>
      <c r="BL13" s="2">
        <f t="shared" ca="1" si="3"/>
        <v>0.34640279131426061</v>
      </c>
      <c r="BM13" s="2">
        <f t="shared" ca="1" si="4"/>
        <v>0.38764180080656768</v>
      </c>
      <c r="BN13" s="2">
        <f t="shared" ca="1" si="5"/>
        <v>0.14938426027710347</v>
      </c>
      <c r="BO13" s="2">
        <f t="shared" ca="1" si="6"/>
        <v>0.12859776814768872</v>
      </c>
      <c r="BP13" s="2">
        <f t="shared" ca="1" si="7"/>
        <v>0.14055388928361645</v>
      </c>
      <c r="BQ13" s="2">
        <f t="shared" ca="1" si="11"/>
        <v>0.21761830768221727</v>
      </c>
      <c r="BR13" s="55">
        <f t="shared" si="12"/>
        <v>0.112</v>
      </c>
      <c r="BS13" s="2">
        <f t="shared" ca="1" si="8"/>
        <v>0.26062848176739273</v>
      </c>
      <c r="BT13" s="2"/>
      <c r="BV13" s="40"/>
    </row>
    <row r="14" spans="1:74" ht="18" customHeight="1">
      <c r="A14" s="72"/>
      <c r="B14" s="79" t="s">
        <v>27</v>
      </c>
      <c r="C14" s="80">
        <v>3.6299999999999999E-2</v>
      </c>
      <c r="D14" t="s">
        <v>338</v>
      </c>
      <c r="E14">
        <v>10.49</v>
      </c>
      <c r="F14" s="103" t="s">
        <v>338</v>
      </c>
      <c r="G14" s="103">
        <v>6.42</v>
      </c>
      <c r="H14" s="82" t="s">
        <v>104</v>
      </c>
      <c r="I14" s="82">
        <v>4.09</v>
      </c>
      <c r="J14" s="83" t="s">
        <v>105</v>
      </c>
      <c r="K14" s="84">
        <v>2.4400000000000002E-2</v>
      </c>
      <c r="L14" s="85"/>
      <c r="M14" s="83" t="s">
        <v>26</v>
      </c>
      <c r="N14" s="84">
        <v>3.78E-2</v>
      </c>
      <c r="O14" s="85"/>
      <c r="P14" s="79" t="s">
        <v>104</v>
      </c>
      <c r="Q14" s="80">
        <v>2.52E-2</v>
      </c>
      <c r="R14" s="79" t="s">
        <v>105</v>
      </c>
      <c r="S14" s="80">
        <v>2.52E-2</v>
      </c>
      <c r="T14" s="77" t="s">
        <v>26</v>
      </c>
      <c r="U14" s="77">
        <v>4.16</v>
      </c>
      <c r="V14" t="s">
        <v>22</v>
      </c>
      <c r="W14" s="75">
        <v>7.0699999999999999E-2</v>
      </c>
      <c r="X14" s="75">
        <v>7.6200000000000004E-2</v>
      </c>
      <c r="Y14" s="23">
        <v>2.9000000000000001E-2</v>
      </c>
      <c r="Z14" s="75">
        <v>0</v>
      </c>
      <c r="AA14" s="22"/>
      <c r="AB14" t="s">
        <v>27</v>
      </c>
      <c r="AC14">
        <v>3.2014560381848685</v>
      </c>
      <c r="AH14" t="s">
        <v>27</v>
      </c>
      <c r="AI14">
        <v>5.3032578769875558</v>
      </c>
      <c r="AJ14" t="s">
        <v>27</v>
      </c>
      <c r="AK14">
        <v>3.5682706276951088</v>
      </c>
      <c r="AL14" t="s">
        <v>587</v>
      </c>
      <c r="AM14">
        <v>7.2752676113766032E-4</v>
      </c>
      <c r="AN14" t="s">
        <v>27</v>
      </c>
      <c r="AO14">
        <v>1.7498620630236492</v>
      </c>
      <c r="AP14" t="s">
        <v>27</v>
      </c>
      <c r="AQ14">
        <v>1.6690400834625592</v>
      </c>
      <c r="AR14" t="s">
        <v>27</v>
      </c>
      <c r="AS14">
        <v>4.8922972116759258</v>
      </c>
      <c r="AT14" t="s">
        <v>27</v>
      </c>
      <c r="AU14">
        <v>4.9458609633174495</v>
      </c>
      <c r="AV14" t="s">
        <v>587</v>
      </c>
      <c r="AW14">
        <v>2.8619347901857852E-2</v>
      </c>
      <c r="AX14" t="s">
        <v>27</v>
      </c>
      <c r="AY14">
        <v>6.9584483302068945</v>
      </c>
      <c r="BB14" t="s">
        <v>27</v>
      </c>
      <c r="BC14">
        <v>3.2644742421695434</v>
      </c>
      <c r="BE14" s="39" t="s">
        <v>22</v>
      </c>
      <c r="BF14" s="2">
        <f t="shared" ca="1" si="9"/>
        <v>8.8363257665433112E-2</v>
      </c>
      <c r="BG14" s="2">
        <f t="shared" ca="1" si="10"/>
        <v>8.8363257665433112E-2</v>
      </c>
      <c r="BH14" s="55">
        <f>G12/G$21</f>
        <v>9.1590840915908439E-2</v>
      </c>
      <c r="BI14" s="2">
        <f t="shared" ca="1" si="0"/>
        <v>3.2317155948919145E-2</v>
      </c>
      <c r="BJ14" s="2">
        <f t="shared" ca="1" si="1"/>
        <v>9.0564547730360212E-2</v>
      </c>
      <c r="BK14" s="2">
        <f t="shared" ca="1" si="2"/>
        <v>5.2180179473491392E-2</v>
      </c>
      <c r="BL14" s="2">
        <f t="shared" ca="1" si="3"/>
        <v>0.10214738122153236</v>
      </c>
      <c r="BM14" s="2">
        <f t="shared" ca="1" si="4"/>
        <v>0.14435467781330694</v>
      </c>
      <c r="BN14" s="2">
        <f t="shared" ca="1" si="5"/>
        <v>2.9064785853923025E-2</v>
      </c>
      <c r="BO14" s="2">
        <f t="shared" ca="1" si="6"/>
        <v>7.7431047146407611E-2</v>
      </c>
      <c r="BP14" s="2">
        <f t="shared" ca="1" si="7"/>
        <v>0.10944397064000841</v>
      </c>
      <c r="BQ14" s="2">
        <f t="shared" ca="1" si="11"/>
        <v>0.10130848023106488</v>
      </c>
      <c r="BR14" s="55">
        <f t="shared" si="12"/>
        <v>2.9000000000000001E-2</v>
      </c>
      <c r="BS14" s="2">
        <f t="shared" ca="1" si="8"/>
        <v>6.240562369451229E-3</v>
      </c>
      <c r="BT14" s="2"/>
      <c r="BV14" s="40"/>
    </row>
    <row r="15" spans="1:74" ht="18" customHeight="1">
      <c r="A15" s="72"/>
      <c r="B15" s="79" t="s">
        <v>104</v>
      </c>
      <c r="C15" s="80">
        <v>2.6599999999999999E-2</v>
      </c>
      <c r="D15" t="s">
        <v>339</v>
      </c>
      <c r="E15">
        <v>26.37</v>
      </c>
      <c r="F15" s="103" t="s">
        <v>339</v>
      </c>
      <c r="G15" s="103">
        <v>37.67</v>
      </c>
      <c r="H15" s="82" t="s">
        <v>22</v>
      </c>
      <c r="I15" s="82">
        <v>3.39</v>
      </c>
      <c r="J15" s="83" t="s">
        <v>352</v>
      </c>
      <c r="K15" s="84">
        <v>4.1000000000000002E-2</v>
      </c>
      <c r="L15" s="72"/>
      <c r="M15" s="83" t="s">
        <v>352</v>
      </c>
      <c r="N15" s="84">
        <v>4.4900000000000002E-2</v>
      </c>
      <c r="O15" s="72"/>
      <c r="P15" s="79" t="s">
        <v>105</v>
      </c>
      <c r="Q15" s="80">
        <v>2.2800000000000001E-2</v>
      </c>
      <c r="R15" s="79" t="s">
        <v>27</v>
      </c>
      <c r="S15" s="80">
        <v>2.1100000000000001E-2</v>
      </c>
      <c r="T15" s="77" t="s">
        <v>104</v>
      </c>
      <c r="U15" s="77">
        <v>2.3199999999999998</v>
      </c>
      <c r="V15" t="s">
        <v>104</v>
      </c>
      <c r="W15" s="75">
        <v>1.09E-2</v>
      </c>
      <c r="X15" s="75">
        <v>0</v>
      </c>
      <c r="Y15" s="114">
        <v>4.0000000000000001E-3</v>
      </c>
      <c r="Z15" s="75">
        <v>3.175E-2</v>
      </c>
      <c r="AA15" s="22"/>
      <c r="AB15" t="s">
        <v>587</v>
      </c>
      <c r="AC15">
        <v>0.37423948156148257</v>
      </c>
      <c r="AH15" t="s">
        <v>587</v>
      </c>
      <c r="AI15">
        <v>0.49778259949121284</v>
      </c>
      <c r="AJ15" t="s">
        <v>587</v>
      </c>
      <c r="AK15">
        <v>0.9576956486549606</v>
      </c>
      <c r="AL15" t="s">
        <v>105</v>
      </c>
      <c r="AM15">
        <v>1.0129097130595537</v>
      </c>
      <c r="AN15" t="s">
        <v>587</v>
      </c>
      <c r="AO15">
        <v>1.1979239474599541</v>
      </c>
      <c r="AP15" t="s">
        <v>587</v>
      </c>
      <c r="AQ15">
        <v>0.26864695136230121</v>
      </c>
      <c r="AR15" t="s">
        <v>587</v>
      </c>
      <c r="AS15">
        <v>2.5653729017030672E-2</v>
      </c>
      <c r="AT15" t="s">
        <v>587</v>
      </c>
      <c r="AU15">
        <v>1.4162261820603483</v>
      </c>
      <c r="AV15" t="s">
        <v>105</v>
      </c>
      <c r="AW15">
        <v>3.4882836069553913</v>
      </c>
      <c r="AX15" t="s">
        <v>587</v>
      </c>
      <c r="AY15">
        <v>5.2964840664030635E-2</v>
      </c>
      <c r="BB15" t="s">
        <v>587</v>
      </c>
      <c r="BC15">
        <v>0.25165272135523353</v>
      </c>
      <c r="BE15" s="39" t="s">
        <v>104</v>
      </c>
      <c r="BF15" s="2">
        <f t="shared" ca="1" si="9"/>
        <v>2.5259507378816604E-2</v>
      </c>
      <c r="BG15" s="2">
        <f t="shared" ca="1" si="10"/>
        <v>2.5259507378816604E-2</v>
      </c>
      <c r="BH15" s="55">
        <f>G19/G$21</f>
        <v>1.6898310168983108E-2</v>
      </c>
      <c r="BI15" s="2">
        <f t="shared" ca="1" si="0"/>
        <v>4.1896845686498194E-2</v>
      </c>
      <c r="BJ15" s="2">
        <f t="shared" ca="1" si="1"/>
        <v>1.2283509317601471E-2</v>
      </c>
      <c r="BK15" s="2">
        <f t="shared" ca="1" si="2"/>
        <v>4.3087142910848218E-2</v>
      </c>
      <c r="BL15" s="2">
        <f t="shared" ca="1" si="3"/>
        <v>2.3488394516831344E-2</v>
      </c>
      <c r="BM15" s="2">
        <f t="shared" ca="1" si="4"/>
        <v>4.5898342686169318E-3</v>
      </c>
      <c r="BN15" s="2">
        <f t="shared" ca="1" si="5"/>
        <v>2.0758828951558062E-2</v>
      </c>
      <c r="BO15" s="2">
        <f t="shared" ca="1" si="6"/>
        <v>1.3222058810647223E-2</v>
      </c>
      <c r="BP15" s="2">
        <f t="shared" ca="1" si="7"/>
        <v>0</v>
      </c>
      <c r="BQ15" s="2">
        <f t="shared" ca="1" si="11"/>
        <v>3.0832255051804595E-2</v>
      </c>
      <c r="BR15" s="55">
        <f t="shared" si="12"/>
        <v>4.0000000000000001E-3</v>
      </c>
      <c r="BS15" s="2">
        <f t="shared" ca="1" si="8"/>
        <v>2.5982073164359024E-2</v>
      </c>
      <c r="BT15" s="2"/>
      <c r="BV15" s="40"/>
    </row>
    <row r="16" spans="1:74" ht="18" customHeight="1">
      <c r="A16" s="72"/>
      <c r="B16" s="79" t="s">
        <v>105</v>
      </c>
      <c r="C16" s="80">
        <v>2.2499999999999999E-2</v>
      </c>
      <c r="D16" s="65" t="s">
        <v>340</v>
      </c>
      <c r="E16" s="65">
        <v>20.27</v>
      </c>
      <c r="F16" s="102" t="s">
        <v>340</v>
      </c>
      <c r="G16" s="102">
        <v>24.15</v>
      </c>
      <c r="H16" s="82" t="s">
        <v>105</v>
      </c>
      <c r="I16" s="82">
        <v>1.34</v>
      </c>
      <c r="J16" s="87"/>
      <c r="K16" s="87"/>
      <c r="L16" s="82"/>
      <c r="M16" s="77"/>
      <c r="N16" s="87"/>
      <c r="O16" s="82"/>
      <c r="P16" s="79" t="s">
        <v>27</v>
      </c>
      <c r="Q16" s="80">
        <v>2.1700000000000001E-2</v>
      </c>
      <c r="R16" s="79" t="s">
        <v>104</v>
      </c>
      <c r="S16" s="80">
        <v>4.4000000000000003E-3</v>
      </c>
      <c r="T16" s="77" t="s">
        <v>22</v>
      </c>
      <c r="U16" s="77">
        <v>1.91</v>
      </c>
      <c r="V16" t="s">
        <v>105</v>
      </c>
      <c r="W16" s="75">
        <v>2.5600000000000001E-2</v>
      </c>
      <c r="X16" s="75">
        <v>3.5299999999999998E-2</v>
      </c>
      <c r="Y16" s="23">
        <v>9.9000000000000005E-2</v>
      </c>
      <c r="Z16" s="75">
        <v>0</v>
      </c>
      <c r="AA16" s="22"/>
      <c r="AB16" t="s">
        <v>105</v>
      </c>
      <c r="AC16">
        <v>1.8846227249484471</v>
      </c>
      <c r="AH16" t="s">
        <v>105</v>
      </c>
      <c r="AI16">
        <v>1.1788472947333235</v>
      </c>
      <c r="AJ16" t="s">
        <v>105</v>
      </c>
      <c r="AK16">
        <v>2.124175121855044</v>
      </c>
      <c r="AL16" t="s">
        <v>104</v>
      </c>
      <c r="AM16">
        <v>4.3086829440352936</v>
      </c>
      <c r="AN16" t="s">
        <v>105</v>
      </c>
      <c r="AO16">
        <v>1.9147910108821129</v>
      </c>
      <c r="AP16" t="s">
        <v>105</v>
      </c>
      <c r="AQ16">
        <v>1.8850803200552579</v>
      </c>
      <c r="AR16" t="s">
        <v>105</v>
      </c>
      <c r="AS16">
        <v>7.177522839378577</v>
      </c>
      <c r="AT16" t="s">
        <v>105</v>
      </c>
      <c r="AU16">
        <v>3.8380493312373085</v>
      </c>
      <c r="AX16" t="s">
        <v>105</v>
      </c>
      <c r="AY16">
        <v>1.9033661491076967</v>
      </c>
      <c r="BB16" t="s">
        <v>104</v>
      </c>
      <c r="BC16">
        <v>2.5916688570176407</v>
      </c>
      <c r="BE16" s="39" t="s">
        <v>105</v>
      </c>
      <c r="BF16" s="2">
        <f t="shared" ca="1" si="9"/>
        <v>1.8917022215350091E-2</v>
      </c>
      <c r="BG16" s="2">
        <f t="shared" ca="1" si="10"/>
        <v>1.8917022215350091E-2</v>
      </c>
      <c r="BH16" s="55">
        <f>G10/G$21</f>
        <v>1.5298470152984708E-2</v>
      </c>
      <c r="BI16" s="2">
        <f t="shared" ca="1" si="0"/>
        <v>1.1847447479369392E-2</v>
      </c>
      <c r="BJ16" s="2">
        <f t="shared" ca="1" si="1"/>
        <v>2.1447149637388214E-2</v>
      </c>
      <c r="BK16" s="2">
        <f t="shared" ca="1" si="2"/>
        <v>1.0129170823023954E-2</v>
      </c>
      <c r="BL16" s="2">
        <f t="shared" ca="1" si="3"/>
        <v>1.9380068591513012E-2</v>
      </c>
      <c r="BM16" s="2">
        <f t="shared" ca="1" si="4"/>
        <v>1.8901581723612323E-2</v>
      </c>
      <c r="BN16" s="2">
        <f t="shared" ca="1" si="5"/>
        <v>7.1793646141218331E-2</v>
      </c>
      <c r="BO16" s="2">
        <f t="shared" ca="1" si="6"/>
        <v>3.8931856456674713E-2</v>
      </c>
      <c r="BP16" s="2">
        <f t="shared" ca="1" si="7"/>
        <v>3.4892822167722867E-2</v>
      </c>
      <c r="BQ16" s="2">
        <f t="shared" ca="1" si="11"/>
        <v>1.9043747981852009E-2</v>
      </c>
      <c r="BR16" s="55">
        <f t="shared" si="12"/>
        <v>9.9000000000000005E-2</v>
      </c>
      <c r="BS16" s="2">
        <f t="shared" ca="1" si="8"/>
        <v>0</v>
      </c>
      <c r="BT16" s="2"/>
      <c r="BV16" s="40"/>
    </row>
    <row r="17" spans="1:74" ht="18" customHeight="1">
      <c r="A17" s="72"/>
      <c r="B17" s="72"/>
      <c r="C17" s="72"/>
      <c r="D17" t="s">
        <v>341</v>
      </c>
      <c r="E17">
        <v>6.38</v>
      </c>
      <c r="F17" s="103" t="s">
        <v>341</v>
      </c>
      <c r="G17" s="103">
        <v>7.82</v>
      </c>
      <c r="H17" s="82" t="s">
        <v>106</v>
      </c>
      <c r="I17" s="82">
        <v>0.72</v>
      </c>
      <c r="J17" s="77" t="s">
        <v>352</v>
      </c>
      <c r="K17" s="88">
        <f>VLOOKUP(J17,J6:K15,2,0)</f>
        <v>4.1000000000000002E-2</v>
      </c>
      <c r="L17" s="82"/>
      <c r="M17" s="77" t="s">
        <v>352</v>
      </c>
      <c r="N17" s="88">
        <f>VLOOKUP(M17,M6:N15,2,0)</f>
        <v>4.4900000000000002E-2</v>
      </c>
      <c r="O17" s="82"/>
      <c r="P17" s="72"/>
      <c r="Q17" s="72"/>
      <c r="R17" s="72"/>
      <c r="S17" s="72"/>
      <c r="T17" s="77" t="s">
        <v>106</v>
      </c>
      <c r="U17" s="77">
        <v>0.16</v>
      </c>
      <c r="V17" s="77"/>
      <c r="W17" s="77"/>
      <c r="X17" s="77"/>
      <c r="Y17" s="20"/>
      <c r="Z17" s="77"/>
      <c r="AA17" s="20"/>
      <c r="AB17" t="s">
        <v>104</v>
      </c>
      <c r="AC17">
        <v>2.5164976329357107</v>
      </c>
      <c r="AH17" t="s">
        <v>104</v>
      </c>
      <c r="AI17">
        <v>4.1688290478935137</v>
      </c>
      <c r="AJ17" t="s">
        <v>104</v>
      </c>
      <c r="AK17">
        <v>1.2165870683364681</v>
      </c>
      <c r="AN17" t="s">
        <v>104</v>
      </c>
      <c r="AO17">
        <v>2.3207021414040372</v>
      </c>
      <c r="AP17" t="s">
        <v>104</v>
      </c>
      <c r="AQ17">
        <v>0.45775038187817085</v>
      </c>
      <c r="AR17" t="s">
        <v>104</v>
      </c>
      <c r="AS17">
        <v>2.0753503537831706</v>
      </c>
      <c r="AT17" t="s">
        <v>104</v>
      </c>
      <c r="AU17">
        <v>1.3034804551963404</v>
      </c>
      <c r="AX17" t="s">
        <v>104</v>
      </c>
      <c r="AY17">
        <v>3.0815924797043288</v>
      </c>
      <c r="BE17" s="39" t="s">
        <v>88</v>
      </c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V17" s="40"/>
    </row>
    <row r="18" spans="1:74" ht="18" customHeight="1">
      <c r="A18" s="72"/>
      <c r="B18" s="72"/>
      <c r="C18" s="72"/>
      <c r="D18" t="s">
        <v>342</v>
      </c>
      <c r="E18">
        <v>11.3</v>
      </c>
      <c r="F18" s="103" t="s">
        <v>342</v>
      </c>
      <c r="G18" s="103">
        <v>14.64</v>
      </c>
      <c r="H18" s="82"/>
      <c r="I18" s="82"/>
      <c r="J18" s="89" t="s">
        <v>104</v>
      </c>
      <c r="K18" s="90">
        <f>K$17*C$16/(C$16+C$13)</f>
        <v>1.473642172523962E-2</v>
      </c>
      <c r="L18" s="82"/>
      <c r="M18" s="91" t="s">
        <v>22</v>
      </c>
      <c r="N18" s="90">
        <f>N$17*I$15/(I$16+I$15)</f>
        <v>3.2179915433403802E-2</v>
      </c>
      <c r="O18" s="72"/>
      <c r="P18" s="72"/>
      <c r="Q18" s="72"/>
      <c r="R18" s="72"/>
      <c r="S18" s="72"/>
      <c r="T18" s="72"/>
      <c r="U18" s="72"/>
      <c r="V18" s="72"/>
      <c r="W18" s="72"/>
      <c r="X18" s="72"/>
      <c r="Z18" s="72"/>
      <c r="BE18" s="39" t="s">
        <v>87</v>
      </c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>
        <v>1</v>
      </c>
      <c r="BU18">
        <v>1</v>
      </c>
      <c r="BV18" s="40">
        <v>1</v>
      </c>
    </row>
    <row r="19" spans="1:74" ht="18" customHeight="1">
      <c r="A19" s="72"/>
      <c r="B19" s="72"/>
      <c r="C19" s="72"/>
      <c r="D19" t="s">
        <v>343</v>
      </c>
      <c r="E19">
        <v>2.59</v>
      </c>
      <c r="F19" s="103" t="s">
        <v>343</v>
      </c>
      <c r="G19" s="103">
        <v>1.69</v>
      </c>
      <c r="H19" s="72"/>
      <c r="I19" s="72"/>
      <c r="J19" s="72" t="s">
        <v>26</v>
      </c>
      <c r="K19" s="90">
        <f>K$17*C$13/(C$16+C$13)</f>
        <v>2.6263578274760387E-2</v>
      </c>
      <c r="L19" s="72"/>
      <c r="M19" s="91" t="s">
        <v>105</v>
      </c>
      <c r="N19" s="90">
        <f>N$17*I$16/(I$16+I$15)</f>
        <v>1.2720084566596195E-2</v>
      </c>
      <c r="O19" s="72"/>
      <c r="P19" s="72"/>
      <c r="Q19" s="72"/>
      <c r="R19" s="72"/>
      <c r="S19" s="72"/>
      <c r="T19" s="72"/>
      <c r="U19" s="72"/>
      <c r="V19" s="72"/>
      <c r="W19" s="72"/>
      <c r="X19" s="72"/>
      <c r="Z19" s="72"/>
      <c r="BE19" s="39" t="s">
        <v>268</v>
      </c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V19" s="40"/>
    </row>
    <row r="20" spans="1:74" ht="18" customHeight="1">
      <c r="A20" s="72"/>
      <c r="B20" s="72"/>
      <c r="C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Z20" s="72"/>
      <c r="BE20" s="41"/>
      <c r="BF20" s="4">
        <f t="shared" ref="BF20:BQ20" ca="1" si="13">SUM(BF6:BF19)</f>
        <v>1</v>
      </c>
      <c r="BG20" s="4">
        <f t="shared" ca="1" si="13"/>
        <v>1</v>
      </c>
      <c r="BH20" s="4">
        <f t="shared" si="13"/>
        <v>1.0000000000000004</v>
      </c>
      <c r="BI20" s="4">
        <f t="shared" ca="1" si="13"/>
        <v>1</v>
      </c>
      <c r="BJ20" s="4">
        <f t="shared" ca="1" si="13"/>
        <v>1.0000000000000002</v>
      </c>
      <c r="BK20" s="4" t="e">
        <f t="shared" ca="1" si="13"/>
        <v>#N/A</v>
      </c>
      <c r="BL20" s="4">
        <f t="shared" ca="1" si="13"/>
        <v>0.99999999999999989</v>
      </c>
      <c r="BM20" s="4">
        <f t="shared" ca="1" si="13"/>
        <v>1</v>
      </c>
      <c r="BN20" s="4">
        <f t="shared" ca="1" si="13"/>
        <v>0.99999999999999978</v>
      </c>
      <c r="BO20" s="4">
        <f t="shared" ca="1" si="13"/>
        <v>1</v>
      </c>
      <c r="BP20" s="4">
        <f t="shared" ca="1" si="13"/>
        <v>0.99999999999999989</v>
      </c>
      <c r="BQ20" s="4">
        <f t="shared" ca="1" si="13"/>
        <v>1.0000000000000002</v>
      </c>
      <c r="BR20" s="4">
        <f>SUM(BR6:BR19)</f>
        <v>1</v>
      </c>
      <c r="BS20" s="4">
        <f ca="1">SUM(BS6:BS19)</f>
        <v>1</v>
      </c>
      <c r="BT20" s="4">
        <f t="shared" ref="BT20:BU20" si="14">SUM(BT6:BT19)</f>
        <v>1</v>
      </c>
      <c r="BU20" s="4">
        <f t="shared" si="14"/>
        <v>1</v>
      </c>
      <c r="BV20" s="52">
        <f>SUM(BV6:BV19)</f>
        <v>1</v>
      </c>
    </row>
    <row r="21" spans="1:74" ht="18" customHeight="1">
      <c r="A21" s="72"/>
      <c r="B21" s="72"/>
      <c r="C21" s="72"/>
      <c r="F21" t="s">
        <v>348</v>
      </c>
      <c r="G21">
        <f>SUM(G6:G19)-G6-G11-G16</f>
        <v>100.00999999999996</v>
      </c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Z21" s="72"/>
    </row>
    <row r="22" spans="1:74" ht="18" customHeight="1">
      <c r="A22" s="72"/>
      <c r="B22" s="72"/>
      <c r="C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9"/>
      <c r="S22" s="79"/>
      <c r="T22" s="72"/>
      <c r="U22" s="72"/>
      <c r="V22" s="72"/>
      <c r="W22" s="72"/>
      <c r="X22" s="72"/>
      <c r="Z22" s="72"/>
    </row>
    <row r="23" spans="1:74" ht="18" customHeight="1">
      <c r="A23" s="72"/>
      <c r="B23" s="72"/>
      <c r="C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9"/>
      <c r="S23" s="79"/>
      <c r="T23" s="72"/>
      <c r="U23" s="72"/>
      <c r="V23" s="72"/>
      <c r="W23" s="72"/>
      <c r="X23" s="72"/>
      <c r="Z23" s="72"/>
    </row>
    <row r="24" spans="1:74" ht="18" customHeight="1">
      <c r="R24" s="17"/>
      <c r="S24" s="17"/>
    </row>
    <row r="25" spans="1:74" ht="18" customHeight="1">
      <c r="R25" s="17"/>
      <c r="S25" s="17"/>
    </row>
    <row r="26" spans="1:74" ht="18" customHeight="1">
      <c r="R26" s="17"/>
      <c r="S26" s="17"/>
    </row>
    <row r="27" spans="1:74" ht="18" customHeight="1">
      <c r="R27" s="17"/>
      <c r="S27" s="17"/>
    </row>
    <row r="28" spans="1:74" ht="18" customHeight="1">
      <c r="R28" s="17"/>
      <c r="S28" s="17"/>
    </row>
    <row r="29" spans="1:74" ht="18" customHeight="1">
      <c r="R29" s="17"/>
      <c r="S29" s="17"/>
    </row>
    <row r="30" spans="1:74" ht="18" customHeight="1">
      <c r="R30" s="17"/>
      <c r="S30" s="17"/>
    </row>
    <row r="31" spans="1:74" ht="18" customHeight="1">
      <c r="R31" s="17"/>
      <c r="S31" s="17"/>
    </row>
    <row r="32" spans="1:74" ht="18" customHeight="1">
      <c r="R32" s="17"/>
      <c r="S32" s="17"/>
    </row>
  </sheetData>
  <hyperlinks>
    <hyperlink ref="Z3" r:id="rId1" xr:uid="{4387719F-8DAD-9548-8294-C156B24A7947}"/>
    <hyperlink ref="W3" r:id="rId2" xr:uid="{55C10AAA-9F4C-0D4D-BC64-9596F3583184}"/>
    <hyperlink ref="Y3" r:id="rId3" display="https://cdn.northerntrust.com/pws/nt/documents/funds/intl/factsheets/northern-trust-world-small-cap-esg-low-carbon-fgr-feeder-fund-nlfsc-she-eur-re-en.pdf" xr:uid="{53CA1484-0F0C-6C4E-9E04-54AAFEA31ED9}"/>
  </hyperlinks>
  <pageMargins left="0.7" right="0.7" top="0.75" bottom="0.75" header="0.3" footer="0.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7B897-C2E8-9B46-A1D1-F6E0232DFF21}">
  <dimension ref="A1:T15"/>
  <sheetViews>
    <sheetView workbookViewId="0">
      <selection activeCell="B2" sqref="B2:B12"/>
    </sheetView>
  </sheetViews>
  <sheetFormatPr baseColWidth="10" defaultColWidth="11" defaultRowHeight="16"/>
  <cols>
    <col min="1" max="23" width="10.83203125" customWidth="1"/>
  </cols>
  <sheetData>
    <row r="1" spans="1:20">
      <c r="A1" s="51" t="s">
        <v>80</v>
      </c>
      <c r="B1" s="37" t="s">
        <v>17</v>
      </c>
      <c r="C1" s="37" t="s">
        <v>310</v>
      </c>
      <c r="D1" s="37" t="s">
        <v>312</v>
      </c>
      <c r="E1" t="s">
        <v>15</v>
      </c>
      <c r="F1" t="s">
        <v>20</v>
      </c>
      <c r="G1" s="37" t="s">
        <v>18</v>
      </c>
      <c r="H1" s="37" t="s">
        <v>435</v>
      </c>
      <c r="I1" s="37" t="s">
        <v>313</v>
      </c>
      <c r="J1" s="37" t="s">
        <v>138</v>
      </c>
      <c r="K1" s="37" t="s">
        <v>19</v>
      </c>
      <c r="L1" s="37" t="s">
        <v>94</v>
      </c>
      <c r="M1" s="37" t="s">
        <v>314</v>
      </c>
      <c r="N1" s="37" t="s">
        <v>16</v>
      </c>
      <c r="O1" s="37" t="s">
        <v>311</v>
      </c>
      <c r="P1" s="37" t="s">
        <v>92</v>
      </c>
      <c r="Q1" s="37" t="s">
        <v>14</v>
      </c>
      <c r="R1" t="s">
        <v>273</v>
      </c>
      <c r="S1" s="37" t="s">
        <v>86</v>
      </c>
      <c r="T1" s="38" t="s">
        <v>93</v>
      </c>
    </row>
    <row r="2" spans="1:20">
      <c r="A2" s="39" t="s">
        <v>26</v>
      </c>
      <c r="B2" s="2">
        <f ca="1">etf_sector_weights_calc!BF6</f>
        <v>3.4416829235981869E-2</v>
      </c>
      <c r="C2" s="2">
        <f ca="1">etf_sector_weights_calc!BG6</f>
        <v>3.4416829235981869E-2</v>
      </c>
      <c r="D2" s="2">
        <f>etf_sector_weights_calc!BH6</f>
        <v>2.8397160283971611E-2</v>
      </c>
      <c r="E2" s="2"/>
      <c r="F2" s="2"/>
      <c r="G2" s="2">
        <f ca="1">etf_sector_weights_calc!BI6</f>
        <v>4.4792035743308548E-2</v>
      </c>
      <c r="H2" s="2">
        <f ca="1">etf_sector_weights_calc!BJ6</f>
        <v>8.4488028261652437E-4</v>
      </c>
      <c r="I2" s="2" t="e">
        <f ca="1">etf_sector_weights_calc!BK6</f>
        <v>#N/A</v>
      </c>
      <c r="J2" s="2">
        <f>etf_sector_weights_calc!BR6</f>
        <v>5.0000000000000001E-3</v>
      </c>
      <c r="K2" s="2">
        <f ca="1">etf_sector_weights_calc!BS6</f>
        <v>2.7882486803588954E-2</v>
      </c>
      <c r="L2" s="2">
        <f ca="1">etf_sector_weights_calc!BL6</f>
        <v>2.929191698404518E-2</v>
      </c>
      <c r="M2" s="2">
        <f ca="1">etf_sector_weights_calc!BM6</f>
        <v>3.4302861024746487E-2</v>
      </c>
      <c r="N2" s="2">
        <f ca="1">etf_sector_weights_calc!BO6</f>
        <v>8.9518352532041382E-3</v>
      </c>
      <c r="O2" s="2">
        <f ca="1">etf_sector_weights_calc!BP6</f>
        <v>0</v>
      </c>
      <c r="P2" s="2">
        <f ca="1">etf_sector_weights_calc!BQ6</f>
        <v>4.3369272011257266E-2</v>
      </c>
      <c r="Q2" s="2">
        <f ca="1">etf_sector_weights_calc!BN6</f>
        <v>4.4012566778865891E-2</v>
      </c>
      <c r="R2" s="2"/>
      <c r="T2" s="40"/>
    </row>
    <row r="3" spans="1:20">
      <c r="A3" s="39" t="s">
        <v>27</v>
      </c>
      <c r="B3" s="2">
        <f ca="1">etf_sector_weights_calc!BF7</f>
        <v>3.2134821571498606E-2</v>
      </c>
      <c r="C3" s="2">
        <f ca="1">etf_sector_weights_calc!BG7</f>
        <v>3.2134821571498606E-2</v>
      </c>
      <c r="D3" s="2">
        <f>etf_sector_weights_calc!BH7</f>
        <v>2.7797220277972212E-2</v>
      </c>
      <c r="E3" s="2"/>
      <c r="F3" s="2"/>
      <c r="G3" s="2">
        <f ca="1">etf_sector_weights_calc!BI7</f>
        <v>5.3297886374142615E-2</v>
      </c>
      <c r="H3" s="2">
        <f ca="1">etf_sector_weights_calc!BJ7</f>
        <v>3.6027742398207316E-2</v>
      </c>
      <c r="I3" s="2">
        <f ca="1">etf_sector_weights_calc!BK7</f>
        <v>5.8325603542923592E-2</v>
      </c>
      <c r="J3" s="2">
        <f>etf_sector_weights_calc!BR7</f>
        <v>7.0999999999999994E-2</v>
      </c>
      <c r="K3" s="2">
        <f ca="1">etf_sector_weights_calc!BS7</f>
        <v>3.2727101062138983E-2</v>
      </c>
      <c r="L3" s="2">
        <f ca="1">etf_sector_weights_calc!BL7</f>
        <v>1.7710782333087035E-2</v>
      </c>
      <c r="M3" s="2">
        <f ca="1">etf_sector_weights_calc!BM7</f>
        <v>1.6735359868712402E-2</v>
      </c>
      <c r="N3" s="2">
        <f ca="1">etf_sector_weights_calc!BO7</f>
        <v>5.0169117814978993E-2</v>
      </c>
      <c r="O3" s="2">
        <f ca="1">etf_sector_weights_calc!BP7</f>
        <v>5.5099661210046662E-2</v>
      </c>
      <c r="P3" s="2">
        <f ca="1">etf_sector_weights_calc!BQ7</f>
        <v>6.9621358143477752E-2</v>
      </c>
      <c r="Q3" s="2">
        <f ca="1">etf_sector_weights_calc!BN7</f>
        <v>4.8935525903967748E-2</v>
      </c>
      <c r="R3" s="2"/>
      <c r="T3" s="40"/>
    </row>
    <row r="4" spans="1:20">
      <c r="A4" s="39" t="s">
        <v>28</v>
      </c>
      <c r="B4" s="2">
        <f ca="1">etf_sector_weights_calc!BF8</f>
        <v>0.11169755509959503</v>
      </c>
      <c r="C4" s="2">
        <f ca="1">etf_sector_weights_calc!BG8</f>
        <v>0.11169755509959503</v>
      </c>
      <c r="D4" s="2">
        <f>etf_sector_weights_calc!BH8</f>
        <v>6.4193580641935824E-2</v>
      </c>
      <c r="E4" s="2"/>
      <c r="F4" s="2"/>
      <c r="G4" s="2">
        <f ca="1">etf_sector_weights_calc!BI8</f>
        <v>0.19837564475605113</v>
      </c>
      <c r="H4" s="2">
        <f ca="1">etf_sector_weights_calc!BJ8</f>
        <v>0.10746385429075413</v>
      </c>
      <c r="I4" s="2">
        <f ca="1">etf_sector_weights_calc!BK8</f>
        <v>0.19017577955503503</v>
      </c>
      <c r="J4" s="2">
        <f>etf_sector_weights_calc!BR8</f>
        <v>0.19800000000000001</v>
      </c>
      <c r="K4" s="2">
        <f ca="1">etf_sector_weights_calc!BS8</f>
        <v>0.11287383978635088</v>
      </c>
      <c r="L4" s="2">
        <f ca="1">etf_sector_weights_calc!BL8</f>
        <v>8.2608887184735413E-2</v>
      </c>
      <c r="M4" s="2">
        <f ca="1">etf_sector_weights_calc!BM8</f>
        <v>7.8952280045665957E-2</v>
      </c>
      <c r="N4" s="2">
        <f ca="1">etf_sector_weights_calc!BO8</f>
        <v>0.24444961046163791</v>
      </c>
      <c r="O4" s="2">
        <f ca="1">etf_sector_weights_calc!BP8</f>
        <v>0.20223031823512633</v>
      </c>
      <c r="P4" s="2">
        <f ca="1">etf_sector_weights_calc!BQ8</f>
        <v>6.8014178940851155E-2</v>
      </c>
      <c r="Q4" s="2">
        <f ca="1">etf_sector_weights_calc!BN8</f>
        <v>0.17806515983942273</v>
      </c>
      <c r="R4" s="2"/>
      <c r="T4" s="40"/>
    </row>
    <row r="5" spans="1:20">
      <c r="A5" s="39" t="s">
        <v>29</v>
      </c>
      <c r="B5" s="2">
        <f ca="1">etf_sector_weights_calc!BF9</f>
        <v>0.10302458914217169</v>
      </c>
      <c r="C5" s="2">
        <f ca="1">etf_sector_weights_calc!BG9</f>
        <v>0.10302458914217169</v>
      </c>
      <c r="D5" s="2">
        <f>etf_sector_weights_calc!BH9</f>
        <v>2.8097190280971913E-2</v>
      </c>
      <c r="E5" s="2"/>
      <c r="F5" s="2"/>
      <c r="G5" s="2">
        <f ca="1">etf_sector_weights_calc!BI9</f>
        <v>8.4078037667242866E-2</v>
      </c>
      <c r="H5" s="2">
        <f ca="1">etf_sector_weights_calc!BJ9</f>
        <v>0.10198465459501405</v>
      </c>
      <c r="I5" s="2">
        <f ca="1">etf_sector_weights_calc!BK9</f>
        <v>8.619058629328856E-2</v>
      </c>
      <c r="J5" s="2">
        <f>etf_sector_weights_calc!BR9</f>
        <v>0.13400000000000001</v>
      </c>
      <c r="K5" s="2">
        <f ca="1">etf_sector_weights_calc!BS9</f>
        <v>5.6389722025889072E-2</v>
      </c>
      <c r="L5" s="2">
        <f ca="1">etf_sector_weights_calc!BL9</f>
        <v>0.10629615523614136</v>
      </c>
      <c r="M5" s="2">
        <f ca="1">etf_sector_weights_calc!BM9</f>
        <v>6.1086681290431606E-2</v>
      </c>
      <c r="N5" s="2">
        <f ca="1">etf_sector_weights_calc!BO9</f>
        <v>0.17258185526015885</v>
      </c>
      <c r="O5" s="2">
        <f ca="1">etf_sector_weights_calc!BP9</f>
        <v>0.1726340387357847</v>
      </c>
      <c r="P5" s="2">
        <f ca="1">etf_sector_weights_calc!BQ9</f>
        <v>0.13305817371659537</v>
      </c>
      <c r="Q5" s="2">
        <f ca="1">etf_sector_weights_calc!BN9</f>
        <v>0.13532967139992552</v>
      </c>
      <c r="R5" s="2"/>
      <c r="T5" s="40"/>
    </row>
    <row r="6" spans="1:20">
      <c r="A6" s="39" t="s">
        <v>25</v>
      </c>
      <c r="B6" s="2">
        <f ca="1">etf_sector_weights_calc!BF10</f>
        <v>5.4566611389258043E-2</v>
      </c>
      <c r="C6" s="2">
        <f ca="1">etf_sector_weights_calc!BG10</f>
        <v>5.4566611389258043E-2</v>
      </c>
      <c r="D6" s="2">
        <f>etf_sector_weights_calc!BH10</f>
        <v>7.8192180781921847E-2</v>
      </c>
      <c r="E6" s="2"/>
      <c r="F6" s="2"/>
      <c r="G6" s="2">
        <f ca="1">etf_sector_weights_calc!BI10</f>
        <v>8.772201279961063E-2</v>
      </c>
      <c r="H6" s="2">
        <f ca="1">etf_sector_weights_calc!BJ10</f>
        <v>5.5320269582820707E-2</v>
      </c>
      <c r="I6" s="2">
        <f ca="1">etf_sector_weights_calc!BK10</f>
        <v>9.2047001290201907E-2</v>
      </c>
      <c r="J6" s="2">
        <f>etf_sector_weights_calc!BR10</f>
        <v>4.5999999999999999E-2</v>
      </c>
      <c r="K6" s="2">
        <f ca="1">etf_sector_weights_calc!BS10</f>
        <v>0.10028755479903481</v>
      </c>
      <c r="L6" s="2">
        <f ca="1">etf_sector_weights_calc!BL10</f>
        <v>4.9165294665864535E-2</v>
      </c>
      <c r="M6" s="2">
        <f ca="1">etf_sector_weights_calc!BM10</f>
        <v>4.159161469381286E-2</v>
      </c>
      <c r="N6" s="2">
        <f ca="1">etf_sector_weights_calc!BO10</f>
        <v>5.5010484729877844E-2</v>
      </c>
      <c r="O6" s="2">
        <f ca="1">etf_sector_weights_calc!BP10</f>
        <v>5.1985926010808002E-2</v>
      </c>
      <c r="P6" s="2">
        <f ca="1">etf_sector_weights_calc!BQ10</f>
        <v>4.7491007040099391E-2</v>
      </c>
      <c r="Q6" s="2">
        <f ca="1">etf_sector_weights_calc!BN10</f>
        <v>2.5566534391430158E-2</v>
      </c>
      <c r="R6" s="2"/>
      <c r="T6" s="40"/>
    </row>
    <row r="7" spans="1:20">
      <c r="A7" s="39" t="s">
        <v>21</v>
      </c>
      <c r="B7" s="2">
        <f ca="1">etf_sector_weights_calc!BF11</f>
        <v>9.0925002090535126E-2</v>
      </c>
      <c r="C7" s="2">
        <f ca="1">etf_sector_weights_calc!BG11</f>
        <v>9.0925002090535126E-2</v>
      </c>
      <c r="D7" s="2">
        <f>etf_sector_weights_calc!BH11</f>
        <v>0.14638536146385367</v>
      </c>
      <c r="E7" s="2"/>
      <c r="F7" s="55">
        <v>1</v>
      </c>
      <c r="G7" s="2">
        <f ca="1">etf_sector_weights_calc!BI11</f>
        <v>0.13007676315591443</v>
      </c>
      <c r="H7" s="2">
        <f ca="1">etf_sector_weights_calc!BJ11</f>
        <v>9.6036715570381598E-2</v>
      </c>
      <c r="I7" s="2">
        <f ca="1">etf_sector_weights_calc!BK11</f>
        <v>0.14831183808998244</v>
      </c>
      <c r="J7" s="2">
        <f>etf_sector_weights_calc!BR11</f>
        <v>0.11</v>
      </c>
      <c r="K7" s="2">
        <f ca="1">etf_sector_weights_calc!BS11</f>
        <v>0.15067285632493274</v>
      </c>
      <c r="L7" s="2">
        <f ca="1">etf_sector_weights_calc!BL11</f>
        <v>8.6907299578654729E-2</v>
      </c>
      <c r="M7" s="2">
        <f ca="1">etf_sector_weights_calc!BM11</f>
        <v>8.5158296211672022E-2</v>
      </c>
      <c r="N7" s="2">
        <f ca="1">etf_sector_weights_calc!BO11</f>
        <v>5.8801988858154235E-2</v>
      </c>
      <c r="O7" s="2">
        <f ca="1">etf_sector_weights_calc!BP11</f>
        <v>5.2895324320246004E-2</v>
      </c>
      <c r="P7" s="2">
        <f ca="1">etf_sector_weights_calc!BQ11</f>
        <v>3.8965034549601936E-2</v>
      </c>
      <c r="Q7" s="2">
        <f ca="1">etf_sector_weights_calc!BN11</f>
        <v>0.10611695614685239</v>
      </c>
      <c r="R7" s="2"/>
      <c r="T7" s="40"/>
    </row>
    <row r="8" spans="1:20">
      <c r="A8" s="39" t="s">
        <v>24</v>
      </c>
      <c r="B8" s="2">
        <f ca="1">etf_sector_weights_calc!BF12</f>
        <v>0.16838920504778782</v>
      </c>
      <c r="C8" s="2">
        <f ca="1">etf_sector_weights_calc!BG12</f>
        <v>0.16838920504778782</v>
      </c>
      <c r="D8" s="2">
        <f>etf_sector_weights_calc!BH12</f>
        <v>0.12648735126487357</v>
      </c>
      <c r="E8" s="2"/>
      <c r="F8" s="2"/>
      <c r="G8" s="2">
        <f ca="1">etf_sector_weights_calc!BI12</f>
        <v>0.2437224140680907</v>
      </c>
      <c r="H8" s="2">
        <f ca="1">etf_sector_weights_calc!BJ12</f>
        <v>0.16814916988655085</v>
      </c>
      <c r="I8" s="2">
        <f ca="1">etf_sector_weights_calc!BK12</f>
        <v>0.23715413980132119</v>
      </c>
      <c r="J8" s="2">
        <f>etf_sector_weights_calc!BR12</f>
        <v>0.192</v>
      </c>
      <c r="K8" s="2">
        <f ca="1">etf_sector_weights_calc!BS12</f>
        <v>0.22631532189686154</v>
      </c>
      <c r="L8" s="2">
        <f ca="1">etf_sector_weights_calc!BL12</f>
        <v>0.13660102837333438</v>
      </c>
      <c r="M8" s="2">
        <f ca="1">etf_sector_weights_calc!BM12</f>
        <v>0.12668501225285483</v>
      </c>
      <c r="N8" s="2">
        <f ca="1">etf_sector_weights_calc!BO12</f>
        <v>0.15185237706056984</v>
      </c>
      <c r="O8" s="2">
        <f ca="1">etf_sector_weights_calc!BP12</f>
        <v>0.18026404939664054</v>
      </c>
      <c r="P8" s="2">
        <f ca="1">etf_sector_weights_calc!BQ12</f>
        <v>0.23067818465117859</v>
      </c>
      <c r="Q8" s="2">
        <f ca="1">etf_sector_weights_calc!BN12</f>
        <v>0.19097206431573258</v>
      </c>
      <c r="R8" s="2"/>
      <c r="T8" s="40"/>
    </row>
    <row r="9" spans="1:20">
      <c r="A9" s="39" t="s">
        <v>23</v>
      </c>
      <c r="B9" s="2">
        <f ca="1">etf_sector_weights_calc!BF13</f>
        <v>0.272305599163572</v>
      </c>
      <c r="C9" s="2">
        <f ca="1">etf_sector_weights_calc!BG13</f>
        <v>0.272305599163572</v>
      </c>
      <c r="D9" s="2">
        <f>etf_sector_weights_calc!BH13</f>
        <v>0.3766623337666235</v>
      </c>
      <c r="E9" s="55">
        <v>1</v>
      </c>
      <c r="F9" s="2"/>
      <c r="G9" s="2">
        <f ca="1">etf_sector_weights_calc!BI13</f>
        <v>7.1873756320852356E-2</v>
      </c>
      <c r="H9" s="2">
        <f ca="1">etf_sector_weights_calc!BJ13</f>
        <v>0.30987750670830499</v>
      </c>
      <c r="I9" s="2">
        <f ca="1">etf_sector_weights_calc!BK13</f>
        <v>8.2398558219883677E-2</v>
      </c>
      <c r="J9" s="2">
        <f>etf_sector_weights_calc!BR13</f>
        <v>0.112</v>
      </c>
      <c r="K9" s="2">
        <f ca="1">etf_sector_weights_calc!BS13</f>
        <v>0.26062848176739273</v>
      </c>
      <c r="L9" s="2">
        <f ca="1">etf_sector_weights_calc!BL13</f>
        <v>0.34640279131426061</v>
      </c>
      <c r="M9" s="2">
        <f ca="1">etf_sector_weights_calc!BM13</f>
        <v>0.38764180080656768</v>
      </c>
      <c r="N9" s="2">
        <f ca="1">etf_sector_weights_calc!BO13</f>
        <v>0.12859776814768872</v>
      </c>
      <c r="O9" s="2">
        <f ca="1">etf_sector_weights_calc!BP13</f>
        <v>0.14055388928361645</v>
      </c>
      <c r="P9" s="2">
        <f ca="1">etf_sector_weights_calc!BQ13</f>
        <v>0.21761830768221727</v>
      </c>
      <c r="Q9" s="2">
        <f ca="1">etf_sector_weights_calc!BN13</f>
        <v>0.14938426027710347</v>
      </c>
      <c r="R9" s="2"/>
      <c r="T9" s="40"/>
    </row>
    <row r="10" spans="1:20">
      <c r="A10" s="39" t="s">
        <v>22</v>
      </c>
      <c r="B10" s="2">
        <f ca="1">etf_sector_weights_calc!BF14</f>
        <v>8.8363257665433112E-2</v>
      </c>
      <c r="C10" s="2">
        <f ca="1">etf_sector_weights_calc!BG14</f>
        <v>8.8363257665433112E-2</v>
      </c>
      <c r="D10" s="2">
        <f>etf_sector_weights_calc!BH14</f>
        <v>9.1590840915908439E-2</v>
      </c>
      <c r="E10" s="2"/>
      <c r="F10" s="2"/>
      <c r="G10" s="2">
        <f ca="1">etf_sector_weights_calc!BI14</f>
        <v>3.2317155948919145E-2</v>
      </c>
      <c r="H10" s="2">
        <f ca="1">etf_sector_weights_calc!BJ14</f>
        <v>9.0564547730360212E-2</v>
      </c>
      <c r="I10" s="2">
        <f ca="1">etf_sector_weights_calc!BK14</f>
        <v>5.2180179473491392E-2</v>
      </c>
      <c r="J10" s="2">
        <f>etf_sector_weights_calc!BR14</f>
        <v>2.9000000000000001E-2</v>
      </c>
      <c r="K10" s="2">
        <f ca="1">etf_sector_weights_calc!BS14</f>
        <v>6.240562369451229E-3</v>
      </c>
      <c r="L10" s="2">
        <f ca="1">etf_sector_weights_calc!BL14</f>
        <v>0.10214738122153236</v>
      </c>
      <c r="M10" s="2">
        <f ca="1">etf_sector_weights_calc!BM14</f>
        <v>0.14435467781330694</v>
      </c>
      <c r="N10" s="2">
        <f ca="1">etf_sector_weights_calc!BO14</f>
        <v>7.7431047146407611E-2</v>
      </c>
      <c r="O10" s="2">
        <f ca="1">etf_sector_weights_calc!BP14</f>
        <v>0.10944397064000841</v>
      </c>
      <c r="P10" s="2">
        <f ca="1">etf_sector_weights_calc!BQ14</f>
        <v>0.10130848023106488</v>
      </c>
      <c r="Q10" s="2">
        <f ca="1">etf_sector_weights_calc!BN14</f>
        <v>2.9064785853923025E-2</v>
      </c>
      <c r="R10" s="2"/>
      <c r="T10" s="40"/>
    </row>
    <row r="11" spans="1:20">
      <c r="A11" s="39" t="s">
        <v>104</v>
      </c>
      <c r="B11" s="2">
        <f ca="1">etf_sector_weights_calc!BF15</f>
        <v>2.5259507378816604E-2</v>
      </c>
      <c r="C11" s="2">
        <f ca="1">etf_sector_weights_calc!BG15</f>
        <v>2.5259507378816604E-2</v>
      </c>
      <c r="D11" s="2">
        <f>etf_sector_weights_calc!BH15</f>
        <v>1.6898310168983108E-2</v>
      </c>
      <c r="E11" s="2"/>
      <c r="F11" s="2"/>
      <c r="G11" s="2">
        <f ca="1">etf_sector_weights_calc!BI15</f>
        <v>4.1896845686498194E-2</v>
      </c>
      <c r="H11" s="2">
        <f ca="1">etf_sector_weights_calc!BJ15</f>
        <v>1.2283509317601471E-2</v>
      </c>
      <c r="I11" s="2">
        <f ca="1">etf_sector_weights_calc!BK15</f>
        <v>4.3087142910848218E-2</v>
      </c>
      <c r="J11" s="2">
        <f>etf_sector_weights_calc!BR15</f>
        <v>4.0000000000000001E-3</v>
      </c>
      <c r="K11" s="2">
        <f ca="1">etf_sector_weights_calc!BS15</f>
        <v>2.5982073164359024E-2</v>
      </c>
      <c r="L11" s="2">
        <f ca="1">etf_sector_weights_calc!BL15</f>
        <v>2.3488394516831344E-2</v>
      </c>
      <c r="M11" s="2">
        <f ca="1">etf_sector_weights_calc!BM15</f>
        <v>4.5898342686169318E-3</v>
      </c>
      <c r="N11" s="2">
        <f ca="1">etf_sector_weights_calc!BO15</f>
        <v>1.3222058810647223E-2</v>
      </c>
      <c r="O11" s="2">
        <f ca="1">etf_sector_weights_calc!BP15</f>
        <v>0</v>
      </c>
      <c r="P11" s="2">
        <f ca="1">etf_sector_weights_calc!BQ15</f>
        <v>3.0832255051804595E-2</v>
      </c>
      <c r="Q11" s="2">
        <f ca="1">etf_sector_weights_calc!BN15</f>
        <v>2.0758828951558062E-2</v>
      </c>
      <c r="R11" s="2"/>
      <c r="T11" s="40"/>
    </row>
    <row r="12" spans="1:20">
      <c r="A12" s="39" t="s">
        <v>105</v>
      </c>
      <c r="B12" s="2">
        <f ca="1">etf_sector_weights_calc!BF16</f>
        <v>1.8917022215350091E-2</v>
      </c>
      <c r="C12" s="2">
        <f ca="1">etf_sector_weights_calc!BG16</f>
        <v>1.8917022215350091E-2</v>
      </c>
      <c r="D12" s="2">
        <f>etf_sector_weights_calc!BH16</f>
        <v>1.5298470152984708E-2</v>
      </c>
      <c r="E12" s="2"/>
      <c r="F12" s="2"/>
      <c r="G12" s="2">
        <f ca="1">etf_sector_weights_calc!BI16</f>
        <v>1.1847447479369392E-2</v>
      </c>
      <c r="H12" s="2">
        <f ca="1">etf_sector_weights_calc!BJ16</f>
        <v>2.1447149637388214E-2</v>
      </c>
      <c r="I12" s="2">
        <f ca="1">etf_sector_weights_calc!BK16</f>
        <v>1.0129170823023954E-2</v>
      </c>
      <c r="J12" s="2">
        <f>etf_sector_weights_calc!BR16</f>
        <v>9.9000000000000005E-2</v>
      </c>
      <c r="K12" s="2">
        <f ca="1">etf_sector_weights_calc!BS16</f>
        <v>0</v>
      </c>
      <c r="L12" s="2">
        <f ca="1">etf_sector_weights_calc!BL16</f>
        <v>1.9380068591513012E-2</v>
      </c>
      <c r="M12" s="2">
        <f ca="1">etf_sector_weights_calc!BM16</f>
        <v>1.8901581723612323E-2</v>
      </c>
      <c r="N12" s="2">
        <f ca="1">etf_sector_weights_calc!BO16</f>
        <v>3.8931856456674713E-2</v>
      </c>
      <c r="O12" s="2">
        <f ca="1">etf_sector_weights_calc!BP16</f>
        <v>3.4892822167722867E-2</v>
      </c>
      <c r="P12" s="2">
        <f ca="1">etf_sector_weights_calc!BQ16</f>
        <v>1.9043747981852009E-2</v>
      </c>
      <c r="Q12" s="2">
        <f ca="1">etf_sector_weights_calc!BN16</f>
        <v>7.1793646141218331E-2</v>
      </c>
      <c r="R12" s="2"/>
      <c r="T12" s="40"/>
    </row>
    <row r="13" spans="1:20">
      <c r="A13" s="39" t="s">
        <v>281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T13" s="40"/>
    </row>
    <row r="14" spans="1:20">
      <c r="A14" s="39" t="s">
        <v>87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>
        <v>1</v>
      </c>
      <c r="S14">
        <v>1</v>
      </c>
      <c r="T14" s="40">
        <v>1</v>
      </c>
    </row>
    <row r="15" spans="1:20">
      <c r="A15" s="39" t="s">
        <v>268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T15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manual</vt:lpstr>
      <vt:lpstr>credit_pds</vt:lpstr>
      <vt:lpstr>all_holdings</vt:lpstr>
      <vt:lpstr>naam_isin</vt:lpstr>
      <vt:lpstr>etf_update_dates_bronnen</vt:lpstr>
      <vt:lpstr>country_weights_calc</vt:lpstr>
      <vt:lpstr>country_weights</vt:lpstr>
      <vt:lpstr>etf_sector_weights_calc</vt:lpstr>
      <vt:lpstr>etf_sector_weights</vt:lpstr>
      <vt:lpstr>mxwo_sector_wts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Prins</dc:creator>
  <cp:lastModifiedBy>Pieter Prins</cp:lastModifiedBy>
  <dcterms:created xsi:type="dcterms:W3CDTF">2019-02-28T19:55:10Z</dcterms:created>
  <dcterms:modified xsi:type="dcterms:W3CDTF">2025-10-19T09:31:34Z</dcterms:modified>
</cp:coreProperties>
</file>