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tk/Documents/Studium/SHS_Economic_Growth_and_Sustainability/analysis/"/>
    </mc:Choice>
  </mc:AlternateContent>
  <xr:revisionPtr revIDLastSave="0" documentId="13_ncr:1_{A516A0FA-A7C9-B441-88E2-FD46006D9057}" xr6:coauthVersionLast="47" xr6:coauthVersionMax="47" xr10:uidLastSave="{00000000-0000-0000-0000-000000000000}"/>
  <bookViews>
    <workbookView xWindow="2400" yWindow="3540" windowWidth="31200" windowHeight="15500" activeTab="1" xr2:uid="{A18B0547-13CD-FE4C-957C-071F0095D41C}"/>
  </bookViews>
  <sheets>
    <sheet name="Switzerland" sheetId="1" r:id="rId1"/>
    <sheet name="Germany" sheetId="2" r:id="rId2"/>
    <sheet name="Germany_hp" sheetId="3" r:id="rId3"/>
    <sheet name="Italy" sheetId="4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4" i="2"/>
  <c r="E4" i="3"/>
  <c r="E5" i="3"/>
  <c r="E6" i="3"/>
  <c r="E7" i="3"/>
  <c r="E8" i="3"/>
  <c r="E9" i="3"/>
  <c r="E10" i="3"/>
  <c r="E11" i="3"/>
  <c r="E12" i="3"/>
  <c r="E13" i="3"/>
  <c r="E14" i="3"/>
  <c r="E15" i="3"/>
  <c r="AG21" i="3"/>
  <c r="U45" i="4"/>
  <c r="T45" i="4"/>
  <c r="U44" i="4"/>
  <c r="T44" i="4"/>
  <c r="F7" i="3"/>
  <c r="Z7" i="3"/>
  <c r="AA7" i="3"/>
  <c r="AB7" i="3"/>
  <c r="AC7" i="3"/>
  <c r="AD7" i="3"/>
  <c r="AE7" i="3"/>
  <c r="AF7" i="3"/>
  <c r="AG7" i="3"/>
  <c r="AI7" i="3"/>
  <c r="AJ7" i="3"/>
  <c r="AK7" i="3"/>
  <c r="AL7" i="3"/>
  <c r="AM7" i="3"/>
  <c r="AO7" i="3"/>
  <c r="AQ7" i="3"/>
  <c r="AQ3" i="3"/>
  <c r="AQ4" i="3"/>
  <c r="AQ5" i="3"/>
  <c r="AQ6" i="3"/>
  <c r="AQ8" i="3"/>
  <c r="AQ9" i="3"/>
  <c r="J11" i="3"/>
  <c r="AQ10" i="3"/>
  <c r="AQ11" i="3"/>
  <c r="F9" i="3"/>
  <c r="AG9" i="3"/>
  <c r="AQ16" i="3"/>
  <c r="AQ17" i="3"/>
  <c r="AQ18" i="3"/>
  <c r="J13" i="3"/>
  <c r="AQ12" i="3"/>
  <c r="J14" i="3"/>
  <c r="AQ13" i="3"/>
  <c r="J15" i="3"/>
  <c r="AQ14" i="3"/>
  <c r="J16" i="3"/>
  <c r="AQ15" i="3"/>
  <c r="J20" i="3"/>
  <c r="AQ19" i="3"/>
  <c r="J21" i="3"/>
  <c r="AQ20" i="3"/>
  <c r="J22" i="3"/>
  <c r="AQ21" i="3"/>
  <c r="J23" i="3"/>
  <c r="AQ22" i="3"/>
  <c r="J24" i="3"/>
  <c r="AQ23" i="3"/>
  <c r="J25" i="3"/>
  <c r="AQ24" i="3"/>
  <c r="J26" i="3"/>
  <c r="AQ25" i="3"/>
  <c r="J27" i="3"/>
  <c r="AQ26" i="3"/>
  <c r="J28" i="3"/>
  <c r="AQ27" i="3"/>
  <c r="J29" i="3"/>
  <c r="AQ28" i="3"/>
  <c r="J30" i="3"/>
  <c r="AQ29" i="3"/>
  <c r="AQ30" i="3"/>
  <c r="F4" i="3"/>
  <c r="F5" i="3"/>
  <c r="F6" i="3"/>
  <c r="F8" i="3"/>
  <c r="F10" i="3"/>
  <c r="F11" i="3"/>
  <c r="F12" i="3"/>
  <c r="T44" i="3"/>
  <c r="U44" i="3"/>
  <c r="T45" i="3"/>
  <c r="U45" i="3"/>
  <c r="N6" i="3"/>
  <c r="Z6" i="3"/>
  <c r="AA6" i="3"/>
  <c r="AB6" i="3"/>
  <c r="AC6" i="3"/>
  <c r="AD6" i="3"/>
  <c r="AE6" i="3"/>
  <c r="AF6" i="3"/>
  <c r="AG6" i="3"/>
  <c r="AI6" i="3"/>
  <c r="AJ6" i="3"/>
  <c r="AK6" i="3"/>
  <c r="AL6" i="3"/>
  <c r="AM6" i="3"/>
  <c r="AO6" i="3"/>
  <c r="N8" i="3"/>
  <c r="Z8" i="3"/>
  <c r="AA8" i="3"/>
  <c r="AB8" i="3"/>
  <c r="AC8" i="3"/>
  <c r="AD8" i="3"/>
  <c r="AE8" i="3"/>
  <c r="AF8" i="3"/>
  <c r="AG8" i="3"/>
  <c r="AI8" i="3"/>
  <c r="AJ8" i="3"/>
  <c r="AK8" i="3"/>
  <c r="AL8" i="3"/>
  <c r="AM8" i="3"/>
  <c r="AO8" i="3"/>
  <c r="Z9" i="3"/>
  <c r="AA9" i="3"/>
  <c r="AB9" i="3"/>
  <c r="AC9" i="3"/>
  <c r="AD9" i="3"/>
  <c r="AE9" i="3"/>
  <c r="AF9" i="3"/>
  <c r="AI9" i="3"/>
  <c r="AJ9" i="3"/>
  <c r="AK9" i="3"/>
  <c r="AL9" i="3"/>
  <c r="AM9" i="3"/>
  <c r="AO9" i="3"/>
  <c r="Z10" i="3"/>
  <c r="AA10" i="3"/>
  <c r="AB10" i="3"/>
  <c r="AC10" i="3"/>
  <c r="AD10" i="3"/>
  <c r="AE10" i="3"/>
  <c r="AF10" i="3"/>
  <c r="AG10" i="3"/>
  <c r="AI10" i="3"/>
  <c r="AJ10" i="3"/>
  <c r="AK10" i="3"/>
  <c r="AL10" i="3"/>
  <c r="AM10" i="3"/>
  <c r="AO10" i="3"/>
  <c r="Z11" i="3"/>
  <c r="AA11" i="3"/>
  <c r="AB11" i="3"/>
  <c r="AC11" i="3"/>
  <c r="AD11" i="3"/>
  <c r="AE11" i="3"/>
  <c r="AF11" i="3"/>
  <c r="AG11" i="3"/>
  <c r="AI11" i="3"/>
  <c r="AJ11" i="3"/>
  <c r="AK11" i="3"/>
  <c r="AL11" i="3"/>
  <c r="AM11" i="3"/>
  <c r="AO11" i="3"/>
  <c r="Z12" i="3"/>
  <c r="AA12" i="3"/>
  <c r="AB12" i="3"/>
  <c r="AC12" i="3"/>
  <c r="AD12" i="3"/>
  <c r="AE12" i="3"/>
  <c r="AF12" i="3"/>
  <c r="AG12" i="3"/>
  <c r="AI12" i="3"/>
  <c r="AJ12" i="3"/>
  <c r="AK12" i="3"/>
  <c r="AL12" i="3"/>
  <c r="AM12" i="3"/>
  <c r="AO12" i="3"/>
  <c r="F13" i="3"/>
  <c r="Z13" i="3"/>
  <c r="AA13" i="3"/>
  <c r="AB13" i="3"/>
  <c r="AC13" i="3"/>
  <c r="AD13" i="3"/>
  <c r="AE13" i="3"/>
  <c r="AF13" i="3"/>
  <c r="AG13" i="3"/>
  <c r="AI13" i="3"/>
  <c r="AJ13" i="3"/>
  <c r="AK13" i="3"/>
  <c r="AL13" i="3"/>
  <c r="AM13" i="3"/>
  <c r="AO13" i="3"/>
  <c r="F14" i="3"/>
  <c r="Z14" i="3"/>
  <c r="AA14" i="3"/>
  <c r="AB14" i="3"/>
  <c r="AC14" i="3"/>
  <c r="AD14" i="3"/>
  <c r="AE14" i="3"/>
  <c r="AF14" i="3"/>
  <c r="AG14" i="3"/>
  <c r="AI14" i="3"/>
  <c r="AJ14" i="3"/>
  <c r="AK14" i="3"/>
  <c r="AL14" i="3"/>
  <c r="AM14" i="3"/>
  <c r="AO14" i="3"/>
  <c r="F15" i="3"/>
  <c r="Z15" i="3"/>
  <c r="AA15" i="3"/>
  <c r="AB15" i="3"/>
  <c r="AC15" i="3"/>
  <c r="AD15" i="3"/>
  <c r="AE15" i="3"/>
  <c r="AF15" i="3"/>
  <c r="AG15" i="3"/>
  <c r="AI15" i="3"/>
  <c r="AJ15" i="3"/>
  <c r="AK15" i="3"/>
  <c r="AL15" i="3"/>
  <c r="AM15" i="3"/>
  <c r="AO15" i="3"/>
  <c r="F16" i="3"/>
  <c r="Z16" i="3"/>
  <c r="AA16" i="3"/>
  <c r="AB16" i="3"/>
  <c r="AC16" i="3"/>
  <c r="AD16" i="3"/>
  <c r="AE16" i="3"/>
  <c r="AF16" i="3"/>
  <c r="AG16" i="3"/>
  <c r="AI16" i="3"/>
  <c r="AJ16" i="3"/>
  <c r="AK16" i="3"/>
  <c r="AL16" i="3"/>
  <c r="AM16" i="3"/>
  <c r="AO16" i="3"/>
  <c r="D17" i="3"/>
  <c r="F17" i="3"/>
  <c r="Z17" i="3"/>
  <c r="AA17" i="3"/>
  <c r="AB17" i="3"/>
  <c r="AC17" i="3"/>
  <c r="AD17" i="3"/>
  <c r="AE17" i="3"/>
  <c r="AF17" i="3"/>
  <c r="AG17" i="3"/>
  <c r="AI17" i="3"/>
  <c r="AJ17" i="3"/>
  <c r="AK17" i="3"/>
  <c r="AL17" i="3"/>
  <c r="AM17" i="3"/>
  <c r="AO17" i="3"/>
  <c r="D18" i="3"/>
  <c r="F18" i="3"/>
  <c r="Z18" i="3"/>
  <c r="AA18" i="3"/>
  <c r="AB18" i="3"/>
  <c r="AC18" i="3"/>
  <c r="AD18" i="3"/>
  <c r="AE18" i="3"/>
  <c r="AF18" i="3"/>
  <c r="AG18" i="3"/>
  <c r="AI18" i="3"/>
  <c r="AJ18" i="3"/>
  <c r="AK18" i="3"/>
  <c r="AL18" i="3"/>
  <c r="AM18" i="3"/>
  <c r="AO18" i="3"/>
  <c r="D19" i="3"/>
  <c r="F19" i="3"/>
  <c r="Z19" i="3"/>
  <c r="AA19" i="3"/>
  <c r="AB19" i="3"/>
  <c r="AC19" i="3"/>
  <c r="AD19" i="3"/>
  <c r="AE19" i="3"/>
  <c r="AF19" i="3"/>
  <c r="AG19" i="3"/>
  <c r="AI19" i="3"/>
  <c r="AJ19" i="3"/>
  <c r="AK19" i="3"/>
  <c r="AL19" i="3"/>
  <c r="AM19" i="3"/>
  <c r="AO19" i="3"/>
  <c r="D20" i="3"/>
  <c r="F20" i="3"/>
  <c r="Z20" i="3"/>
  <c r="AA20" i="3"/>
  <c r="AB20" i="3"/>
  <c r="AC20" i="3"/>
  <c r="AD20" i="3"/>
  <c r="AE20" i="3"/>
  <c r="AF20" i="3"/>
  <c r="AG20" i="3"/>
  <c r="AI20" i="3"/>
  <c r="AJ20" i="3"/>
  <c r="AK20" i="3"/>
  <c r="AL20" i="3"/>
  <c r="AM20" i="3"/>
  <c r="AO20" i="3"/>
  <c r="D21" i="3"/>
  <c r="F21" i="3"/>
  <c r="Z21" i="3"/>
  <c r="AA21" i="3"/>
  <c r="AB21" i="3"/>
  <c r="AC21" i="3"/>
  <c r="AD21" i="3"/>
  <c r="AE21" i="3"/>
  <c r="AF21" i="3"/>
  <c r="AI21" i="3"/>
  <c r="AJ21" i="3"/>
  <c r="AK21" i="3"/>
  <c r="AL21" i="3"/>
  <c r="AM21" i="3"/>
  <c r="AO21" i="3"/>
  <c r="D22" i="3"/>
  <c r="F22" i="3"/>
  <c r="Z22" i="3"/>
  <c r="AA22" i="3"/>
  <c r="AB22" i="3"/>
  <c r="AC22" i="3"/>
  <c r="AD22" i="3"/>
  <c r="AE22" i="3"/>
  <c r="AF22" i="3"/>
  <c r="AG22" i="3"/>
  <c r="AI22" i="3"/>
  <c r="AJ22" i="3"/>
  <c r="AK22" i="3"/>
  <c r="AL22" i="3"/>
  <c r="AM22" i="3"/>
  <c r="AO22" i="3"/>
  <c r="D23" i="3"/>
  <c r="F23" i="3"/>
  <c r="Z23" i="3"/>
  <c r="AA23" i="3"/>
  <c r="AB23" i="3"/>
  <c r="AC23" i="3"/>
  <c r="AD23" i="3"/>
  <c r="AE23" i="3"/>
  <c r="AF23" i="3"/>
  <c r="AG23" i="3"/>
  <c r="AI23" i="3"/>
  <c r="AJ23" i="3"/>
  <c r="AK23" i="3"/>
  <c r="AL23" i="3"/>
  <c r="AM23" i="3"/>
  <c r="AO23" i="3"/>
  <c r="D24" i="3"/>
  <c r="F24" i="3"/>
  <c r="Z24" i="3"/>
  <c r="AA24" i="3"/>
  <c r="AB24" i="3"/>
  <c r="AC24" i="3"/>
  <c r="AD24" i="3"/>
  <c r="AE24" i="3"/>
  <c r="AF24" i="3"/>
  <c r="AG24" i="3"/>
  <c r="AI24" i="3"/>
  <c r="AJ24" i="3"/>
  <c r="AK24" i="3"/>
  <c r="AL24" i="3"/>
  <c r="AM24" i="3"/>
  <c r="AO24" i="3"/>
  <c r="D25" i="3"/>
  <c r="F25" i="3"/>
  <c r="Z25" i="3"/>
  <c r="AA25" i="3"/>
  <c r="AB25" i="3"/>
  <c r="AC25" i="3"/>
  <c r="AD25" i="3"/>
  <c r="AE25" i="3"/>
  <c r="AF25" i="3"/>
  <c r="AG25" i="3"/>
  <c r="AI25" i="3"/>
  <c r="AJ25" i="3"/>
  <c r="AK25" i="3"/>
  <c r="AL25" i="3"/>
  <c r="AM25" i="3"/>
  <c r="AO25" i="3"/>
  <c r="D26" i="3"/>
  <c r="F26" i="3"/>
  <c r="Z26" i="3"/>
  <c r="AA26" i="3"/>
  <c r="AB26" i="3"/>
  <c r="AC26" i="3"/>
  <c r="AD26" i="3"/>
  <c r="AE26" i="3"/>
  <c r="AF26" i="3"/>
  <c r="AG26" i="3"/>
  <c r="AI26" i="3"/>
  <c r="AJ26" i="3"/>
  <c r="AK26" i="3"/>
  <c r="AL26" i="3"/>
  <c r="AM26" i="3"/>
  <c r="AO26" i="3"/>
  <c r="C27" i="3"/>
  <c r="D27" i="3"/>
  <c r="F27" i="3"/>
  <c r="Z27" i="3"/>
  <c r="AA27" i="3"/>
  <c r="AB27" i="3"/>
  <c r="AC27" i="3"/>
  <c r="AD27" i="3"/>
  <c r="AE27" i="3"/>
  <c r="AF27" i="3"/>
  <c r="AG27" i="3"/>
  <c r="AI27" i="3"/>
  <c r="AJ27" i="3"/>
  <c r="AK27" i="3"/>
  <c r="AL27" i="3"/>
  <c r="AM27" i="3"/>
  <c r="AO27" i="3"/>
  <c r="D28" i="3"/>
  <c r="F28" i="3"/>
  <c r="N28" i="3"/>
  <c r="Z28" i="3"/>
  <c r="AA28" i="3"/>
  <c r="AB28" i="3"/>
  <c r="AC28" i="3"/>
  <c r="AD28" i="3"/>
  <c r="AE28" i="3"/>
  <c r="AF28" i="3"/>
  <c r="AG28" i="3"/>
  <c r="AI28" i="3"/>
  <c r="AJ28" i="3"/>
  <c r="AK28" i="3"/>
  <c r="AL28" i="3"/>
  <c r="AM28" i="3"/>
  <c r="AO28" i="3"/>
  <c r="D29" i="3"/>
  <c r="F29" i="3"/>
  <c r="N29" i="3"/>
  <c r="Z29" i="3"/>
  <c r="AA29" i="3"/>
  <c r="AB29" i="3"/>
  <c r="AC29" i="3"/>
  <c r="AD29" i="3"/>
  <c r="AE29" i="3"/>
  <c r="AF29" i="3"/>
  <c r="AG29" i="3"/>
  <c r="AI29" i="3"/>
  <c r="AJ29" i="3"/>
  <c r="AK29" i="3"/>
  <c r="AL29" i="3"/>
  <c r="AM29" i="3"/>
  <c r="AO29" i="3"/>
  <c r="D30" i="3"/>
  <c r="F30" i="3"/>
  <c r="N30" i="3"/>
  <c r="Z30" i="3"/>
  <c r="AA30" i="3"/>
  <c r="AB30" i="3"/>
  <c r="AC30" i="3"/>
  <c r="AD30" i="3"/>
  <c r="AE30" i="3"/>
  <c r="AF30" i="3"/>
  <c r="AG30" i="3"/>
  <c r="AI30" i="3"/>
  <c r="AJ30" i="3"/>
  <c r="AK30" i="3"/>
  <c r="AL30" i="3"/>
  <c r="AM30" i="3"/>
  <c r="AO30" i="3"/>
  <c r="N31" i="3"/>
  <c r="Z31" i="3"/>
  <c r="AA31" i="3"/>
  <c r="AB31" i="3"/>
  <c r="AC31" i="3"/>
  <c r="AD31" i="3"/>
  <c r="AE31" i="3"/>
  <c r="AF31" i="3"/>
  <c r="AG31" i="3"/>
  <c r="AI31" i="3"/>
  <c r="AJ31" i="3"/>
  <c r="AK31" i="3"/>
  <c r="AL31" i="3"/>
  <c r="AM31" i="3"/>
  <c r="AO31" i="3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F21" i="2"/>
  <c r="K10" i="2"/>
  <c r="K11" i="2"/>
  <c r="K12" i="2"/>
  <c r="K13" i="2"/>
  <c r="K17" i="2"/>
  <c r="K18" i="2"/>
  <c r="K19" i="2"/>
  <c r="K20" i="2"/>
  <c r="K21" i="2"/>
  <c r="K22" i="2"/>
  <c r="K23" i="2"/>
  <c r="K24" i="2"/>
  <c r="K25" i="2"/>
  <c r="K26" i="2"/>
  <c r="K27" i="2"/>
  <c r="K8" i="2"/>
  <c r="D20" i="2"/>
  <c r="AH6" i="2"/>
  <c r="AN6" i="2"/>
  <c r="AN7" i="2"/>
  <c r="AN8" i="2"/>
  <c r="AN9" i="2"/>
  <c r="AN22" i="2"/>
  <c r="AN28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4" i="2"/>
  <c r="V40" i="2"/>
  <c r="V39" i="2"/>
  <c r="U40" i="2"/>
  <c r="U39" i="2"/>
  <c r="AF9" i="2"/>
  <c r="AF5" i="2"/>
  <c r="AF6" i="2"/>
  <c r="AF7" i="2"/>
  <c r="AF8" i="2"/>
  <c r="AF10" i="2"/>
  <c r="AF11" i="2"/>
  <c r="AF12" i="2"/>
  <c r="AF13" i="2"/>
  <c r="AF14" i="2"/>
  <c r="AF15" i="2"/>
  <c r="AF16" i="2"/>
  <c r="AF17" i="2"/>
  <c r="AF18" i="2"/>
  <c r="AF19" i="2"/>
  <c r="AF20" i="2"/>
  <c r="AF22" i="2"/>
  <c r="AF23" i="2"/>
  <c r="AF24" i="2"/>
  <c r="AF25" i="2"/>
  <c r="AF26" i="2"/>
  <c r="AF27" i="2"/>
  <c r="AF28" i="2"/>
  <c r="AF4" i="2"/>
  <c r="AN5" i="2"/>
  <c r="AH5" i="2"/>
  <c r="AH7" i="2"/>
  <c r="AH8" i="2"/>
  <c r="AH9" i="2"/>
  <c r="AN10" i="2"/>
  <c r="AH10" i="2"/>
  <c r="AN11" i="2"/>
  <c r="AH11" i="2"/>
  <c r="AN12" i="2"/>
  <c r="AH12" i="2"/>
  <c r="AN13" i="2"/>
  <c r="AH13" i="2"/>
  <c r="AN14" i="2"/>
  <c r="AH14" i="2"/>
  <c r="AN15" i="2"/>
  <c r="AH15" i="2"/>
  <c r="AN16" i="2"/>
  <c r="AH16" i="2"/>
  <c r="AN17" i="2"/>
  <c r="AH17" i="2"/>
  <c r="AN18" i="2"/>
  <c r="AH18" i="2"/>
  <c r="AN19" i="2"/>
  <c r="AH19" i="2"/>
  <c r="AN20" i="2"/>
  <c r="AH20" i="2"/>
  <c r="AN21" i="2"/>
  <c r="AH21" i="2"/>
  <c r="AH22" i="2"/>
  <c r="AN23" i="2"/>
  <c r="AH23" i="2"/>
  <c r="AN24" i="2"/>
  <c r="AH24" i="2"/>
  <c r="AN25" i="2"/>
  <c r="AH25" i="2"/>
  <c r="AN26" i="2"/>
  <c r="AH26" i="2"/>
  <c r="AH27" i="2"/>
  <c r="AH28" i="2"/>
  <c r="AN4" i="2"/>
  <c r="AH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4" i="2"/>
  <c r="O5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O25" i="2"/>
  <c r="AE25" i="2"/>
  <c r="O26" i="2"/>
  <c r="AE26" i="2"/>
  <c r="O27" i="2"/>
  <c r="AE27" i="2"/>
  <c r="O28" i="2"/>
  <c r="AE28" i="2"/>
  <c r="O4" i="2"/>
  <c r="AE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4" i="2"/>
  <c r="AA4" i="2"/>
  <c r="AA28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5" i="2"/>
  <c r="D15" i="2"/>
  <c r="D16" i="2"/>
  <c r="D17" i="2"/>
  <c r="D18" i="2"/>
  <c r="D19" i="2"/>
  <c r="D21" i="2"/>
  <c r="D22" i="2"/>
  <c r="D23" i="2"/>
  <c r="D24" i="2"/>
  <c r="D25" i="2"/>
  <c r="D26" i="2"/>
  <c r="D27" i="2"/>
  <c r="D14" i="2"/>
  <c r="C24" i="2"/>
  <c r="E6" i="1"/>
  <c r="E7" i="1"/>
  <c r="E8" i="1"/>
  <c r="E9" i="1"/>
  <c r="E10" i="1"/>
  <c r="E11" i="1"/>
  <c r="E12" i="1"/>
  <c r="E13" i="1"/>
  <c r="E14" i="1"/>
  <c r="E15" i="1"/>
  <c r="E16" i="1"/>
  <c r="E17" i="1"/>
  <c r="E5" i="1"/>
  <c r="AA27" i="2"/>
  <c r="AN27" i="2"/>
</calcChain>
</file>

<file path=xl/sharedStrings.xml><?xml version="1.0" encoding="utf-8"?>
<sst xmlns="http://schemas.openxmlformats.org/spreadsheetml/2006/main" count="274" uniqueCount="84">
  <si>
    <t>Year</t>
  </si>
  <si>
    <t>CD (M m3)</t>
  </si>
  <si>
    <t>Pop</t>
  </si>
  <si>
    <t>HH</t>
  </si>
  <si>
    <t>DW</t>
  </si>
  <si>
    <t>new DW</t>
  </si>
  <si>
    <t>m2/DW</t>
  </si>
  <si>
    <t>m2 / new DW</t>
  </si>
  <si>
    <t>Ständig</t>
  </si>
  <si>
    <t>Nicht ständig</t>
  </si>
  <si>
    <t>Gesamt</t>
  </si>
  <si>
    <t>1.62</t>
  </si>
  <si>
    <t>3505616 (tbc)</t>
  </si>
  <si>
    <t>98.0</t>
  </si>
  <si>
    <t>1.72</t>
  </si>
  <si>
    <t>3500000 (tbc)</t>
  </si>
  <si>
    <t>98.7</t>
  </si>
  <si>
    <t>1.67</t>
  </si>
  <si>
    <t>98.9</t>
  </si>
  <si>
    <t>1.6</t>
  </si>
  <si>
    <t>99.0</t>
  </si>
  <si>
    <t>99.1</t>
  </si>
  <si>
    <t>1.58</t>
  </si>
  <si>
    <t>SBV Studie</t>
  </si>
  <si>
    <t>BFS - Statistik der Bevölkerung und der Haushalte - © BFS</t>
  </si>
  <si>
    <t>https://www.bfs.admin.ch/bfs/en/home/statistics/population/families/households.assetdetail.27965824.html</t>
  </si>
  <si>
    <t>Quellen: BFS – Volkszählung, Gebäude- und Wohnungsstatistik</t>
  </si>
  <si>
    <t>BFS - Gebäude- und Wohnungsstatistik (seit 2009) - © BFS</t>
  </si>
  <si>
    <t>https://www.bfs.admin.ch/bfs/de/home/statistiken/bau-wohnungswesen/wohnungen/groesse.assetdetail.27585240.html</t>
  </si>
  <si>
    <t>Datenbank:</t>
  </si>
  <si>
    <t>BFS - STAT-TAB / Bundesamt für Statistik, 2010 Neuchâtel / Schweiz / © Bundesamt für Statistik</t>
  </si>
  <si>
    <t>Cement Demand  [MT]</t>
  </si>
  <si>
    <t>Rebars [MT - megatonne]</t>
  </si>
  <si>
    <t>Households [1000]</t>
  </si>
  <si>
    <t>new Dwellings (Neubauten)</t>
  </si>
  <si>
    <t>new m2 [1000m2] (Neubauten, Wohnfläche)</t>
  </si>
  <si>
    <t>Cement Demand for privte Housing</t>
  </si>
  <si>
    <t>Population</t>
  </si>
  <si>
    <t>Pop / HH</t>
  </si>
  <si>
    <t>HH / Pop</t>
  </si>
  <si>
    <t>DW / HH</t>
  </si>
  <si>
    <t>new DW / tot DW</t>
  </si>
  <si>
    <t>sqm / new DW [sqm]</t>
  </si>
  <si>
    <t>CD / sqm [t / sqm]</t>
  </si>
  <si>
    <t>DW / Pop</t>
  </si>
  <si>
    <t>new DW / DW</t>
  </si>
  <si>
    <t>Rooms / new DW</t>
  </si>
  <si>
    <t>sqm / Rooms</t>
  </si>
  <si>
    <t>Total</t>
  </si>
  <si>
    <t>Change to previous year from Reports</t>
  </si>
  <si>
    <t>Change to previous year calculated</t>
  </si>
  <si>
    <t>Share Private Housing</t>
  </si>
  <si>
    <t>Cement Demand for Private Housing</t>
  </si>
  <si>
    <t>production</t>
  </si>
  <si>
    <t>export</t>
  </si>
  <si>
    <t>import</t>
  </si>
  <si>
    <t>consumption</t>
  </si>
  <si>
    <t>Gesamt [1000]</t>
  </si>
  <si>
    <t>Hauptwohnsitz</t>
  </si>
  <si>
    <t>Nebenwohnsitz</t>
  </si>
  <si>
    <t>Wohnfläche [1000 qm]</t>
  </si>
  <si>
    <t>Wohnfläche je Einwohner [qm]</t>
  </si>
  <si>
    <t>Baugenehmigungen</t>
  </si>
  <si>
    <t>Baufertigstellungen</t>
  </si>
  <si>
    <t>Living Rooms</t>
  </si>
  <si>
    <t>Report VDZ</t>
  </si>
  <si>
    <t>https://ec.europa.eu/eurostat/databrowser/view/ds-056120__custom_10869921/default/table?lang=en</t>
  </si>
  <si>
    <t>https://de.statista.com/statistik/daten/studie/1358/umfrage/entwicklung-der-gesamtbevoelkerung-deutschlands/</t>
  </si>
  <si>
    <t>© Statistisches Bundesamt (Destatis), 2023 | Stand: 11.04.2024 / 17:44:29</t>
  </si>
  <si>
    <t>© Statistisches Bundesamt (Destatis), 2024 | Stand: 11.04.2024 / 16:11:44</t>
  </si>
  <si>
    <t>https://de.statista.com/statistik/daten/studie/162203/umfrage/zementverbrauch-in-deutschland-seit-1958/</t>
  </si>
  <si>
    <t>Wohnungen in Wohn- und Nichtwohngebäuden, Wohnfläche, Räume:</t>
  </si>
  <si>
    <t>Statistik der Baufertigstellungen</t>
  </si>
  <si>
    <t>new DW / Pop</t>
  </si>
  <si>
    <t>Anzahl der Wohnungen in Wohngebäuden</t>
  </si>
  <si>
    <t>CD</t>
  </si>
  <si>
    <t>tot DW</t>
  </si>
  <si>
    <t>tot sqm</t>
  </si>
  <si>
    <t>new Rooms</t>
  </si>
  <si>
    <t>new sqm</t>
  </si>
  <si>
    <t>reinforcement ratio</t>
  </si>
  <si>
    <t xml:space="preserve">    </t>
  </si>
  <si>
    <t>Share private Housing from Excel</t>
  </si>
  <si>
    <t>Share Private Housing from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</si>
</sst>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0.000"/>
    <numFmt numFmtId="165" formatCode="0.00000"/>
    <numFmt numFmtId="166" formatCode="0.0000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</numFmts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auto="1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0" fontId="1" fillId="0" borderId="0" xfId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wrapText="1"/>
    </xf>
    <xf numFmtId="0" fontId="6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0" fontId="3" fillId="0" borderId="0" xfId="0" applyFont="1"/>
    <xf numFmtId="0" fontId="6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right"/>
    </xf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0" fontId="7" fillId="0" borderId="0" xfId="0" applyFont="1"/>
  </cellXfs>
  <cellStyles count="8">
    <cellStyle name="Comma [0] 2" xfId="7" xr:uid="{3B33908A-D5AE-4A8D-B85C-45B07B1BFC2B}"/>
    <cellStyle name="Comma 2" xfId="6" xr:uid="{BA8717D4-6262-44F4-9319-3A9976BD4D41}"/>
    <cellStyle name="Currency [0] 2" xfId="5" xr:uid="{E3C5BA2D-9077-4784-9F1D-21203CA84C3A}"/>
    <cellStyle name="Currency 2" xfId="4" xr:uid="{163E6BE2-E1D0-44AD-88E7-390027E177C2}"/>
    <cellStyle name="Hyperlink" xfId="1" builtinId="8"/>
    <cellStyle name="Normal" xfId="0" builtinId="0"/>
    <cellStyle name="Normal 2" xfId="2" xr:uid="{7B5A0204-78C4-4F01-9550-EB3A9A867F1E}"/>
    <cellStyle name="Percent 2" xfId="3" xr:uid="{F2DCFFE5-48D5-4DFA-B701-00DB10334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Germany_hp!$AM$1</c:f>
              <c:strCache>
                <c:ptCount val="1"/>
                <c:pt idx="0">
                  <c:v>CD / sqm [t / sqm]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Germany_hp!$A$7:$A$30</c:f>
              <c:numCache>
                <c:formatCode>General</c:formatCode>
                <c:ptCount val="20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xVal>
          <c:yVal>
            <c:numRef>
              <c:f>Germany_hp!$AM$7:$AM$30</c:f>
              <c:numCache>
                <c:formatCode>0.0000</c:formatCode>
                <c:ptCount val="20"/>
                <c:pt idx="0">
                  <c:v>23.828579603338028</c:v>
                </c:pt>
                <c:pt idx="1">
                  <c:v>26.126394477821805</c:v>
                </c:pt>
                <c:pt idx="2">
                  <c:v>30.91380218548613</c:v>
                </c:pt>
                <c:pt idx="3">
                  <c:v>32.392940622793944</c:v>
                </c:pt>
                <c:pt idx="4">
                  <c:v>36.070236874913419</c:v>
                </c:pt>
                <c:pt idx="5">
                  <c:v>36.312185159972771</c:v>
                </c:pt>
                <c:pt idx="6">
                  <c:v>36.009124897028073</c:v>
                </c:pt>
                <c:pt idx="7">
                  <c:v>38.33863903495206</c:v>
                </c:pt>
                <c:pt idx="8">
                  <c:v>40.821592616441293</c:v>
                </c:pt>
                <c:pt idx="9">
                  <c:v>36.738904028142493</c:v>
                </c:pt>
                <c:pt idx="10">
                  <c:v>36.594778339077472</c:v>
                </c:pt>
                <c:pt idx="11">
                  <c:v>34.569713563605731</c:v>
                </c:pt>
                <c:pt idx="12">
                  <c:v>33.509820861389912</c:v>
                </c:pt>
                <c:pt idx="13">
                  <c:v>33.391662646727767</c:v>
                </c:pt>
                <c:pt idx="14">
                  <c:v>33.717791578782908</c:v>
                </c:pt>
                <c:pt idx="15">
                  <c:v>34.015475636250777</c:v>
                </c:pt>
                <c:pt idx="16">
                  <c:v>34.413969167834551</c:v>
                </c:pt>
                <c:pt idx="17">
                  <c:v>33.878430100551412</c:v>
                </c:pt>
                <c:pt idx="18">
                  <c:v>34.081772102921263</c:v>
                </c:pt>
                <c:pt idx="19">
                  <c:v>32.630262203732677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4-4EF9-BF83-262F5E6A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73599"/>
        <c:axId val="1416470719"/>
      </c:scatterChart>
      <c:valAx>
        <c:axId val="141647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16470719"/>
        <c:crosses val="autoZero"/>
        <c:crossBetween val="midCat"/>
      </c:valAx>
      <c:valAx>
        <c:axId val="141647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1647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1207770</xdr:colOff>
      <xdr:row>35</xdr:row>
      <xdr:rowOff>171450</xdr:rowOff>
    </xdr:from>
    <xdr:to>
      <xdr:col>40</xdr:col>
      <xdr:colOff>316230</xdr:colOff>
      <xdr:row>49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AAD03-D5EE-80F3-6D49-DFA453F65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s.admin.ch/bfs/en/home/statistics/population/families/households.assetdetail.27965824.html" TargetMode="External"/><Relationship Id="rId1" Type="http://schemas.openxmlformats.org/officeDocument/2006/relationships/hyperlink" Target="https://www.bfs.admin.ch/bfs/de/home/statistiken/bau-wohnungswesen/wohnungen/groesse.assetdetail.27585240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0__custom_10869921/default/table?lang=en" TargetMode="External"/><Relationship Id="rId2" Type="http://schemas.openxmlformats.org/officeDocument/2006/relationships/hyperlink" Target="https://de.statista.com/statistik/daten/studie/1358/umfrage/entwicklung-der-gesamtbevoelkerung-deutschlands/" TargetMode="External"/><Relationship Id="rId1" Type="http://schemas.openxmlformats.org/officeDocument/2006/relationships/hyperlink" Target="https://de.statista.com/statistik/daten/studie/162203/umfrage/zementverbrauch-in-deutschland-seit-195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0__custom_10869921/default/table?lang=en" TargetMode="External"/><Relationship Id="rId2" Type="http://schemas.openxmlformats.org/officeDocument/2006/relationships/hyperlink" Target="https://de.statista.com/statistik/daten/studie/1358/umfrage/entwicklung-der-gesamtbevoelkerung-deutschlands/" TargetMode="External"/><Relationship Id="rId1" Type="http://schemas.openxmlformats.org/officeDocument/2006/relationships/hyperlink" Target="https://de.statista.com/statistik/daten/studie/162203/umfrage/zementverbrauch-in-deutschland-seit-1958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0__custom_10869921/default/table?lang=en" TargetMode="External"/><Relationship Id="rId2" Type="http://schemas.openxmlformats.org/officeDocument/2006/relationships/hyperlink" Target="https://de.statista.com/statistik/daten/studie/1358/umfrage/entwicklung-der-gesamtbevoelkerung-deutschlands/" TargetMode="External"/><Relationship Id="rId1" Type="http://schemas.openxmlformats.org/officeDocument/2006/relationships/hyperlink" Target="https://de.statista.com/statistik/daten/studie/162203/umfrage/zementverbrauch-in-deutschland-seit-1958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1193-3421-434B-9C91-6C292D49E0D5}">
  <dimension ref="A1:J21"/>
  <sheetViews>
    <sheetView workbookViewId="0">
      <selection activeCell="L15" sqref="L15"/>
    </sheetView>
  </sheetViews>
  <sheetFormatPr baseColWidth="10" defaultColWidth="11" defaultRowHeight="16" x14ac:dyDescent="0.2"/>
  <cols>
    <col min="1" max="1" width="11" bestFit="1" customWidth="1"/>
    <col min="3" max="3" width="11" bestFit="1" customWidth="1"/>
    <col min="4" max="4" width="12.33203125" customWidth="1"/>
    <col min="5" max="5" width="13.1640625" customWidth="1"/>
    <col min="6" max="6" width="12.5" bestFit="1" customWidth="1"/>
    <col min="7" max="7" width="11" bestFit="1" customWidth="1"/>
    <col min="10" max="10" width="2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C2" t="s">
        <v>8</v>
      </c>
      <c r="D2" t="s">
        <v>9</v>
      </c>
      <c r="E2" t="s">
        <v>10</v>
      </c>
    </row>
    <row r="3" spans="1:10" x14ac:dyDescent="0.2">
      <c r="A3">
        <v>1990</v>
      </c>
      <c r="G3">
        <v>3159977</v>
      </c>
    </row>
    <row r="4" spans="1:10" x14ac:dyDescent="0.2">
      <c r="A4">
        <v>2000</v>
      </c>
      <c r="G4">
        <v>3569181</v>
      </c>
    </row>
    <row r="5" spans="1:10" x14ac:dyDescent="0.2">
      <c r="A5">
        <v>2010</v>
      </c>
      <c r="B5" t="s">
        <v>11</v>
      </c>
      <c r="C5">
        <v>7870134</v>
      </c>
      <c r="D5">
        <v>70835</v>
      </c>
      <c r="E5">
        <f t="shared" ref="E5:E17" si="0">C5+D5</f>
        <v>7940969</v>
      </c>
      <c r="F5" t="s">
        <v>12</v>
      </c>
      <c r="G5">
        <v>4079060</v>
      </c>
      <c r="H5" s="1"/>
      <c r="I5" t="s">
        <v>13</v>
      </c>
    </row>
    <row r="6" spans="1:10" x14ac:dyDescent="0.2">
      <c r="A6">
        <v>2011</v>
      </c>
      <c r="B6" t="s">
        <v>14</v>
      </c>
      <c r="C6">
        <v>7954662</v>
      </c>
      <c r="D6">
        <v>80729</v>
      </c>
      <c r="E6">
        <f t="shared" si="0"/>
        <v>8035391</v>
      </c>
      <c r="F6" t="s">
        <v>15</v>
      </c>
      <c r="G6">
        <v>4131342</v>
      </c>
      <c r="H6">
        <v>48853</v>
      </c>
      <c r="I6" t="s">
        <v>16</v>
      </c>
    </row>
    <row r="7" spans="1:10" x14ac:dyDescent="0.2">
      <c r="A7">
        <v>2012</v>
      </c>
      <c r="B7" t="s">
        <v>11</v>
      </c>
      <c r="C7">
        <v>8039060</v>
      </c>
      <c r="D7">
        <v>84661</v>
      </c>
      <c r="E7">
        <f t="shared" si="0"/>
        <v>8123721</v>
      </c>
      <c r="F7">
        <v>3488738</v>
      </c>
      <c r="G7">
        <v>4177521</v>
      </c>
      <c r="H7">
        <v>40778</v>
      </c>
      <c r="I7" t="s">
        <v>16</v>
      </c>
    </row>
    <row r="8" spans="1:10" x14ac:dyDescent="0.2">
      <c r="A8">
        <v>2013</v>
      </c>
      <c r="B8" t="s">
        <v>17</v>
      </c>
      <c r="C8">
        <v>8139631</v>
      </c>
      <c r="D8">
        <v>82696</v>
      </c>
      <c r="E8">
        <f t="shared" si="0"/>
        <v>8222327</v>
      </c>
      <c r="F8">
        <v>3540641</v>
      </c>
      <c r="G8">
        <v>4234906</v>
      </c>
      <c r="H8">
        <v>53836</v>
      </c>
      <c r="I8" t="s">
        <v>16</v>
      </c>
    </row>
    <row r="9" spans="1:10" x14ac:dyDescent="0.2">
      <c r="A9">
        <v>2014</v>
      </c>
      <c r="B9" t="s">
        <v>17</v>
      </c>
      <c r="C9">
        <v>8237666</v>
      </c>
      <c r="D9">
        <v>86888</v>
      </c>
      <c r="E9">
        <f t="shared" si="0"/>
        <v>8324554</v>
      </c>
      <c r="F9">
        <v>3584789</v>
      </c>
      <c r="G9">
        <v>4289428</v>
      </c>
      <c r="H9">
        <v>51195</v>
      </c>
      <c r="I9" t="s">
        <v>18</v>
      </c>
    </row>
    <row r="10" spans="1:10" x14ac:dyDescent="0.2">
      <c r="A10">
        <v>2015</v>
      </c>
      <c r="B10" t="s">
        <v>19</v>
      </c>
      <c r="C10">
        <v>8327126</v>
      </c>
      <c r="D10">
        <v>96486</v>
      </c>
      <c r="E10">
        <f t="shared" si="0"/>
        <v>8423612</v>
      </c>
      <c r="F10">
        <v>3631351</v>
      </c>
      <c r="G10">
        <v>4351846</v>
      </c>
      <c r="H10">
        <v>54091</v>
      </c>
      <c r="I10" t="s">
        <v>20</v>
      </c>
    </row>
    <row r="11" spans="1:10" x14ac:dyDescent="0.2">
      <c r="A11">
        <v>2016</v>
      </c>
      <c r="B11" t="s">
        <v>11</v>
      </c>
      <c r="C11">
        <v>8419550</v>
      </c>
      <c r="D11">
        <v>77763</v>
      </c>
      <c r="E11">
        <f t="shared" si="0"/>
        <v>8497313</v>
      </c>
      <c r="F11">
        <v>3682475</v>
      </c>
      <c r="G11">
        <v>4420829</v>
      </c>
      <c r="H11">
        <v>53796</v>
      </c>
      <c r="I11" t="s">
        <v>21</v>
      </c>
    </row>
    <row r="12" spans="1:10" x14ac:dyDescent="0.2">
      <c r="A12">
        <v>2017</v>
      </c>
      <c r="B12" t="s">
        <v>19</v>
      </c>
      <c r="C12">
        <v>8484130</v>
      </c>
      <c r="D12">
        <v>76021</v>
      </c>
      <c r="E12">
        <f t="shared" si="0"/>
        <v>8560151</v>
      </c>
      <c r="F12">
        <v>3723079</v>
      </c>
      <c r="G12">
        <v>4469498</v>
      </c>
      <c r="H12">
        <v>45090</v>
      </c>
      <c r="I12" t="s">
        <v>20</v>
      </c>
    </row>
    <row r="13" spans="1:10" x14ac:dyDescent="0.2">
      <c r="A13">
        <v>2018</v>
      </c>
      <c r="B13" t="s">
        <v>11</v>
      </c>
      <c r="C13">
        <v>8544527</v>
      </c>
      <c r="D13">
        <v>76166</v>
      </c>
      <c r="E13">
        <f t="shared" si="0"/>
        <v>8620693</v>
      </c>
      <c r="F13">
        <v>3762352</v>
      </c>
      <c r="G13">
        <v>4528902</v>
      </c>
      <c r="H13">
        <v>54241</v>
      </c>
    </row>
    <row r="14" spans="1:10" x14ac:dyDescent="0.2">
      <c r="A14">
        <v>2019</v>
      </c>
      <c r="B14" t="s">
        <v>22</v>
      </c>
      <c r="C14">
        <v>8606033</v>
      </c>
      <c r="D14">
        <v>75878</v>
      </c>
      <c r="E14">
        <f t="shared" si="0"/>
        <v>8681911</v>
      </c>
      <c r="F14">
        <v>3811306</v>
      </c>
      <c r="G14">
        <v>4582272</v>
      </c>
      <c r="H14">
        <v>48817</v>
      </c>
      <c r="I14" t="s">
        <v>21</v>
      </c>
    </row>
    <row r="15" spans="1:10" x14ac:dyDescent="0.2">
      <c r="A15">
        <v>2020</v>
      </c>
      <c r="C15">
        <v>8670300</v>
      </c>
      <c r="D15">
        <v>59533</v>
      </c>
      <c r="E15">
        <f t="shared" si="0"/>
        <v>8729833</v>
      </c>
      <c r="F15">
        <v>3867390</v>
      </c>
      <c r="G15">
        <v>4637174</v>
      </c>
      <c r="H15">
        <v>50696</v>
      </c>
      <c r="I15" t="s">
        <v>20</v>
      </c>
    </row>
    <row r="16" spans="1:10" x14ac:dyDescent="0.2">
      <c r="A16">
        <v>2021</v>
      </c>
      <c r="C16">
        <v>8738791</v>
      </c>
      <c r="D16">
        <v>66553</v>
      </c>
      <c r="E16">
        <f t="shared" si="0"/>
        <v>8805344</v>
      </c>
      <c r="F16">
        <v>3917379</v>
      </c>
      <c r="G16">
        <v>4688288</v>
      </c>
      <c r="H16">
        <v>47819</v>
      </c>
      <c r="I16" t="s">
        <v>21</v>
      </c>
    </row>
    <row r="17" spans="1:9" x14ac:dyDescent="0.2">
      <c r="A17">
        <v>2022</v>
      </c>
      <c r="C17">
        <v>8815385</v>
      </c>
      <c r="D17">
        <v>150057</v>
      </c>
      <c r="E17">
        <f t="shared" si="0"/>
        <v>8965442</v>
      </c>
      <c r="F17">
        <v>3960432</v>
      </c>
      <c r="G17">
        <v>4741917</v>
      </c>
      <c r="H17">
        <v>53416</v>
      </c>
      <c r="I17" t="s">
        <v>20</v>
      </c>
    </row>
    <row r="19" spans="1:9" x14ac:dyDescent="0.2">
      <c r="B19" t="s">
        <v>23</v>
      </c>
      <c r="C19" t="s">
        <v>24</v>
      </c>
      <c r="D19" t="s">
        <v>24</v>
      </c>
      <c r="F19" t="s">
        <v>25</v>
      </c>
      <c r="G19" t="s">
        <v>26</v>
      </c>
      <c r="H19" t="s">
        <v>27</v>
      </c>
      <c r="I19" t="s">
        <v>28</v>
      </c>
    </row>
    <row r="20" spans="1:9" x14ac:dyDescent="0.2">
      <c r="C20" t="s">
        <v>29</v>
      </c>
      <c r="D20" t="s">
        <v>29</v>
      </c>
    </row>
    <row r="21" spans="1:9" x14ac:dyDescent="0.2">
      <c r="C21" t="s">
        <v>30</v>
      </c>
      <c r="D21" t="s">
        <v>30</v>
      </c>
    </row>
  </sheetData>
  <hyperlinks>
    <hyperlink ref="I19" r:id="rId1" xr:uid="{4838D6D1-A79F-4EB0-8F55-290001A42996}"/>
    <hyperlink ref="F19" r:id="rId2" xr:uid="{43CB05CC-BFC2-42F5-BCCB-E2C364E649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F53-9CB1-EA4A-BF09-48D20F8336F2}">
  <dimension ref="A1:AP40"/>
  <sheetViews>
    <sheetView tabSelected="1" workbookViewId="0">
      <pane xSplit="1" topLeftCell="B1" activePane="topRight" state="frozen"/>
      <selection pane="topRight" activeCell="B2" sqref="B2"/>
    </sheetView>
  </sheetViews>
  <sheetFormatPr baseColWidth="10" defaultColWidth="11" defaultRowHeight="15.75" customHeight="1" x14ac:dyDescent="0.2"/>
  <cols>
    <col min="1" max="1" width="12" style="23" customWidth="1"/>
    <col min="2" max="2" width="20.83203125" customWidth="1"/>
    <col min="3" max="3" width="14.1640625" customWidth="1"/>
    <col min="4" max="4" width="14.83203125" customWidth="1"/>
    <col min="5" max="6" width="11.33203125" customWidth="1"/>
    <col min="7" max="11" width="11.6640625" customWidth="1"/>
    <col min="12" max="12" width="11.1640625" customWidth="1"/>
    <col min="13" max="13" width="19" customWidth="1"/>
    <col min="14" max="14" width="14.6640625" customWidth="1"/>
    <col min="15" max="15" width="14.83203125" customWidth="1"/>
    <col min="16" max="23" width="20.83203125" customWidth="1"/>
    <col min="27" max="34" width="20.83203125" customWidth="1"/>
    <col min="36" max="40" width="20.83203125" customWidth="1"/>
    <col min="42" max="42" width="20.83203125" customWidth="1"/>
  </cols>
  <sheetData>
    <row r="1" spans="1:42" s="23" customFormat="1" ht="16" x14ac:dyDescent="0.2">
      <c r="A1" s="23" t="s">
        <v>0</v>
      </c>
      <c r="B1" s="23" t="s">
        <v>31</v>
      </c>
      <c r="G1" s="23" t="s">
        <v>75</v>
      </c>
      <c r="H1" s="23" t="s">
        <v>32</v>
      </c>
      <c r="L1" s="23" t="s">
        <v>2</v>
      </c>
      <c r="M1" s="23" t="s">
        <v>33</v>
      </c>
      <c r="P1" s="23" t="s">
        <v>76</v>
      </c>
      <c r="Q1" s="23" t="s">
        <v>77</v>
      </c>
      <c r="S1" s="23" t="s">
        <v>34</v>
      </c>
      <c r="T1" s="23" t="s">
        <v>5</v>
      </c>
      <c r="U1" s="23" t="s">
        <v>78</v>
      </c>
      <c r="V1" s="23" t="s">
        <v>35</v>
      </c>
      <c r="W1" s="23" t="s">
        <v>79</v>
      </c>
      <c r="AA1" s="23" t="s">
        <v>36</v>
      </c>
      <c r="AB1" s="23" t="s">
        <v>37</v>
      </c>
      <c r="AC1" s="23" t="s">
        <v>38</v>
      </c>
      <c r="AD1" s="23" t="s">
        <v>39</v>
      </c>
      <c r="AE1" s="23" t="s">
        <v>40</v>
      </c>
      <c r="AF1" s="23" t="s">
        <v>41</v>
      </c>
      <c r="AG1" s="23" t="s">
        <v>42</v>
      </c>
      <c r="AH1" s="23" t="s">
        <v>43</v>
      </c>
      <c r="AJ1" s="23" t="s">
        <v>44</v>
      </c>
      <c r="AK1" s="23" t="s">
        <v>45</v>
      </c>
      <c r="AL1" s="23" t="s">
        <v>46</v>
      </c>
      <c r="AM1" s="23" t="s">
        <v>47</v>
      </c>
      <c r="AN1" s="23" t="s">
        <v>43</v>
      </c>
      <c r="AP1" s="23" t="s">
        <v>73</v>
      </c>
    </row>
    <row r="2" spans="1:42" ht="69" customHeight="1" x14ac:dyDescent="0.2">
      <c r="B2" t="s">
        <v>48</v>
      </c>
      <c r="C2" t="s">
        <v>49</v>
      </c>
      <c r="D2" t="s">
        <v>50</v>
      </c>
      <c r="E2" t="s">
        <v>83</v>
      </c>
      <c r="F2" t="s">
        <v>82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48</v>
      </c>
      <c r="P2" t="s">
        <v>74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62</v>
      </c>
      <c r="W2" t="s">
        <v>63</v>
      </c>
    </row>
    <row r="3" spans="1:42" ht="16" x14ac:dyDescent="0.2"/>
    <row r="4" spans="1:42" ht="16" x14ac:dyDescent="0.2">
      <c r="A4" s="23">
        <v>1990</v>
      </c>
      <c r="B4">
        <v>27.501999999999999</v>
      </c>
      <c r="G4">
        <f xml:space="preserve"> B4 * F4 / 100</f>
        <v>0</v>
      </c>
      <c r="O4">
        <f xml:space="preserve"> M4 + N4</f>
        <v>0</v>
      </c>
      <c r="AA4">
        <f t="shared" ref="AA4:AA28" si="0" xml:space="preserve"> G4</f>
        <v>0</v>
      </c>
      <c r="AB4">
        <f xml:space="preserve"> L4 * 1000</f>
        <v>0</v>
      </c>
      <c r="AC4" t="e">
        <f xml:space="preserve"> L4 / O4</f>
        <v>#DIV/0!</v>
      </c>
      <c r="AD4" t="e">
        <f xml:space="preserve"> O4 / L4</f>
        <v>#DIV/0!</v>
      </c>
      <c r="AE4" t="e">
        <f xml:space="preserve"> P4 / (O4 * 1000)</f>
        <v>#DIV/0!</v>
      </c>
      <c r="AF4" t="e">
        <f xml:space="preserve"> T4 / P4</f>
        <v>#DIV/0!</v>
      </c>
      <c r="AG4" t="e">
        <f xml:space="preserve"> W4 * 1000 / T4</f>
        <v>#DIV/0!</v>
      </c>
      <c r="AH4" t="e">
        <f t="shared" ref="AH4:AH28" si="1" xml:space="preserve"> G4 * 1000000 / (W4 * 1000)</f>
        <v>#DIV/0!</v>
      </c>
      <c r="AJ4" t="e">
        <f xml:space="preserve"> P4 / (L4*1000)</f>
        <v>#DIV/0!</v>
      </c>
      <c r="AK4" t="e">
        <f xml:space="preserve"> T4 / P4</f>
        <v>#DIV/0!</v>
      </c>
      <c r="AL4" t="e">
        <f xml:space="preserve"> U4 / T4</f>
        <v>#DIV/0!</v>
      </c>
      <c r="AM4" t="e">
        <f xml:space="preserve"> (W4 * 1000) / U4</f>
        <v>#DIV/0!</v>
      </c>
      <c r="AN4" t="e">
        <f xml:space="preserve"> G4 * 1000000 / (W4 * 1000)</f>
        <v>#DIV/0!</v>
      </c>
      <c r="AP4" t="e">
        <f t="shared" ref="AP4:AP28" si="2" xml:space="preserve"> T4 / (L4 * 1000)</f>
        <v>#DIV/0!</v>
      </c>
    </row>
    <row r="5" spans="1:42" ht="16" x14ac:dyDescent="0.2">
      <c r="A5" s="23">
        <v>2000</v>
      </c>
      <c r="B5">
        <v>35.781999999999996</v>
      </c>
      <c r="G5">
        <f t="shared" ref="G5:G27" si="3" xml:space="preserve"> B5 * F5 / 100</f>
        <v>0</v>
      </c>
      <c r="L5">
        <v>82260</v>
      </c>
      <c r="O5">
        <f t="shared" ref="O5:O28" si="4" xml:space="preserve"> M5 + N5</f>
        <v>0</v>
      </c>
      <c r="P5">
        <v>3179728</v>
      </c>
      <c r="AA5">
        <f t="shared" si="0"/>
        <v>0</v>
      </c>
      <c r="AB5">
        <f t="shared" ref="AB5:AB28" si="5" xml:space="preserve"> L5 * 1000</f>
        <v>82260000</v>
      </c>
      <c r="AC5" t="e">
        <f t="shared" ref="AC5:AC28" si="6" xml:space="preserve"> L5 / O5</f>
        <v>#DIV/0!</v>
      </c>
      <c r="AD5">
        <f t="shared" ref="AD5:AD28" si="7" xml:space="preserve"> O5 / L5</f>
        <v>0</v>
      </c>
      <c r="AE5" t="e">
        <f t="shared" ref="AE5:AE28" si="8" xml:space="preserve"> P5 / (O5 * 1000)</f>
        <v>#DIV/0!</v>
      </c>
      <c r="AF5">
        <f t="shared" ref="AF5:AF28" si="9" xml:space="preserve"> T5 / P5</f>
        <v>0</v>
      </c>
      <c r="AG5" t="e">
        <f t="shared" ref="AG5:AG28" si="10" xml:space="preserve"> W5 * 1000 / T5</f>
        <v>#DIV/0!</v>
      </c>
      <c r="AH5" t="e">
        <f t="shared" si="1"/>
        <v>#DIV/0!</v>
      </c>
      <c r="AJ5">
        <f t="shared" ref="AJ5:AJ28" si="11" xml:space="preserve"> P5 / (L5*1000)</f>
        <v>3.8654607342572332E-2</v>
      </c>
      <c r="AK5">
        <f t="shared" ref="AK5:AK28" si="12" xml:space="preserve"> T5 / P5</f>
        <v>0</v>
      </c>
      <c r="AL5" t="e">
        <f t="shared" ref="AL5:AL28" si="13" xml:space="preserve"> U5 / T5</f>
        <v>#DIV/0!</v>
      </c>
      <c r="AM5" t="e">
        <f t="shared" ref="AM5:AM28" si="14" xml:space="preserve"> (W5 * 1000) / U5</f>
        <v>#DIV/0!</v>
      </c>
      <c r="AN5" t="e">
        <f t="shared" ref="AN5:AN28" si="15" xml:space="preserve"> G5 * 1000000 / (W5 * 1000)</f>
        <v>#DIV/0!</v>
      </c>
      <c r="AP5">
        <f t="shared" si="2"/>
        <v>0</v>
      </c>
    </row>
    <row r="6" spans="1:42" ht="16" x14ac:dyDescent="0.2">
      <c r="A6" s="23">
        <v>2001</v>
      </c>
      <c r="G6">
        <f t="shared" si="3"/>
        <v>0</v>
      </c>
      <c r="L6">
        <v>82440</v>
      </c>
      <c r="O6">
        <v>38456</v>
      </c>
      <c r="P6">
        <v>3213967</v>
      </c>
      <c r="S6">
        <v>256564</v>
      </c>
      <c r="T6">
        <v>285925</v>
      </c>
      <c r="U6">
        <v>1436982</v>
      </c>
      <c r="V6">
        <v>28868</v>
      </c>
      <c r="W6">
        <v>31378</v>
      </c>
      <c r="AA6">
        <f t="shared" si="0"/>
        <v>0</v>
      </c>
      <c r="AB6">
        <f t="shared" si="5"/>
        <v>82440000</v>
      </c>
      <c r="AC6">
        <f t="shared" si="6"/>
        <v>2.1437486998127731</v>
      </c>
      <c r="AD6">
        <f t="shared" si="7"/>
        <v>0.46647258612324116</v>
      </c>
      <c r="AE6">
        <f t="shared" si="8"/>
        <v>8.3575176825462866E-2</v>
      </c>
      <c r="AF6">
        <f t="shared" si="9"/>
        <v>8.8963265646473652E-2</v>
      </c>
      <c r="AG6">
        <f t="shared" si="10"/>
        <v>109.74206522689516</v>
      </c>
      <c r="AH6">
        <f t="shared" si="1"/>
        <v>0</v>
      </c>
      <c r="AJ6">
        <f t="shared" si="11"/>
        <v>3.8985528869480833E-2</v>
      </c>
      <c r="AK6">
        <f t="shared" si="12"/>
        <v>8.8963265646473652E-2</v>
      </c>
      <c r="AL6">
        <f t="shared" si="13"/>
        <v>5.0257305237387424</v>
      </c>
      <c r="AM6">
        <f t="shared" si="14"/>
        <v>21.836042483482743</v>
      </c>
      <c r="AN6">
        <f t="shared" si="15"/>
        <v>0</v>
      </c>
      <c r="AP6">
        <f t="shared" si="2"/>
        <v>3.4682799611838915E-3</v>
      </c>
    </row>
    <row r="7" spans="1:42" ht="16" x14ac:dyDescent="0.2">
      <c r="A7" s="23">
        <v>2002</v>
      </c>
      <c r="G7">
        <f t="shared" si="3"/>
        <v>0</v>
      </c>
      <c r="L7">
        <v>82537</v>
      </c>
      <c r="O7">
        <v>38720</v>
      </c>
      <c r="P7">
        <v>3243361</v>
      </c>
      <c r="S7">
        <v>243222</v>
      </c>
      <c r="T7">
        <v>253700</v>
      </c>
      <c r="U7">
        <v>1296151</v>
      </c>
      <c r="V7">
        <v>28120</v>
      </c>
      <c r="W7">
        <v>28618</v>
      </c>
      <c r="AA7">
        <f t="shared" si="0"/>
        <v>0</v>
      </c>
      <c r="AB7">
        <f t="shared" si="5"/>
        <v>82537000</v>
      </c>
      <c r="AC7">
        <f t="shared" si="6"/>
        <v>2.1316373966942148</v>
      </c>
      <c r="AD7">
        <f t="shared" si="7"/>
        <v>0.46912293880320344</v>
      </c>
      <c r="AE7">
        <f t="shared" si="8"/>
        <v>8.376448863636364E-2</v>
      </c>
      <c r="AF7">
        <f t="shared" si="9"/>
        <v>7.8221326580667397E-2</v>
      </c>
      <c r="AG7">
        <f t="shared" si="10"/>
        <v>112.80252266456445</v>
      </c>
      <c r="AH7">
        <f t="shared" si="1"/>
        <v>0</v>
      </c>
      <c r="AJ7">
        <f t="shared" si="11"/>
        <v>3.9295843076438443E-2</v>
      </c>
      <c r="AK7">
        <f t="shared" si="12"/>
        <v>7.8221326580667397E-2</v>
      </c>
      <c r="AL7">
        <f t="shared" si="13"/>
        <v>5.1089909341742219</v>
      </c>
      <c r="AM7">
        <f t="shared" si="14"/>
        <v>22.079217622020892</v>
      </c>
      <c r="AN7">
        <f t="shared" si="15"/>
        <v>0</v>
      </c>
      <c r="AP7">
        <f t="shared" si="2"/>
        <v>3.0737729745447498E-3</v>
      </c>
    </row>
    <row r="8" spans="1:42" ht="16" x14ac:dyDescent="0.2">
      <c r="A8" s="23">
        <v>2003</v>
      </c>
      <c r="G8">
        <f t="shared" si="3"/>
        <v>0</v>
      </c>
      <c r="H8">
        <v>1.8030889999999999</v>
      </c>
      <c r="I8">
        <v>0.61658749999999996</v>
      </c>
      <c r="J8">
        <v>0.5016777</v>
      </c>
      <c r="K8">
        <f>H8-I8+J8</f>
        <v>1.6881792</v>
      </c>
      <c r="L8">
        <v>82532</v>
      </c>
      <c r="O8">
        <v>38944</v>
      </c>
      <c r="P8">
        <v>3271962</v>
      </c>
      <c r="S8">
        <v>263317</v>
      </c>
      <c r="T8">
        <v>236088</v>
      </c>
      <c r="U8">
        <v>1222172</v>
      </c>
      <c r="V8">
        <v>31048</v>
      </c>
      <c r="W8">
        <v>27045</v>
      </c>
      <c r="AA8">
        <f t="shared" si="0"/>
        <v>0</v>
      </c>
      <c r="AB8">
        <f t="shared" si="5"/>
        <v>82532000</v>
      </c>
      <c r="AC8">
        <f t="shared" si="6"/>
        <v>2.1192481511914543</v>
      </c>
      <c r="AD8">
        <f t="shared" si="7"/>
        <v>0.47186545824649834</v>
      </c>
      <c r="AE8">
        <f t="shared" si="8"/>
        <v>8.4017101479046841E-2</v>
      </c>
      <c r="AF8">
        <f t="shared" si="9"/>
        <v>7.2154872214286112E-2</v>
      </c>
      <c r="AG8">
        <f t="shared" si="10"/>
        <v>114.55474229948155</v>
      </c>
      <c r="AH8">
        <f t="shared" si="1"/>
        <v>0</v>
      </c>
      <c r="AJ8">
        <f t="shared" si="11"/>
        <v>3.9644768089952986E-2</v>
      </c>
      <c r="AK8">
        <f t="shared" si="12"/>
        <v>7.2154872214286112E-2</v>
      </c>
      <c r="AL8">
        <f t="shared" si="13"/>
        <v>5.1767645962522453</v>
      </c>
      <c r="AM8">
        <f t="shared" si="14"/>
        <v>22.128636558520405</v>
      </c>
      <c r="AN8">
        <f t="shared" si="15"/>
        <v>0</v>
      </c>
      <c r="AP8">
        <f t="shared" si="2"/>
        <v>2.8605631754955656E-3</v>
      </c>
    </row>
    <row r="9" spans="1:42" ht="16" x14ac:dyDescent="0.2">
      <c r="A9" s="23">
        <v>2004</v>
      </c>
      <c r="G9">
        <f t="shared" si="3"/>
        <v>0</v>
      </c>
      <c r="I9">
        <v>0.77823339999999996</v>
      </c>
      <c r="J9">
        <v>0.53616379999999997</v>
      </c>
      <c r="L9">
        <v>82501</v>
      </c>
      <c r="O9">
        <v>39122</v>
      </c>
      <c r="P9">
        <v>3301278</v>
      </c>
      <c r="S9">
        <v>236378</v>
      </c>
      <c r="T9">
        <v>247795</v>
      </c>
      <c r="U9">
        <v>1294358</v>
      </c>
      <c r="V9">
        <v>27636</v>
      </c>
      <c r="W9">
        <v>28784</v>
      </c>
      <c r="AA9">
        <f t="shared" si="0"/>
        <v>0</v>
      </c>
      <c r="AB9">
        <f t="shared" si="5"/>
        <v>82501000</v>
      </c>
      <c r="AC9">
        <f t="shared" si="6"/>
        <v>2.1088134553448188</v>
      </c>
      <c r="AD9">
        <f t="shared" si="7"/>
        <v>0.47420031272348212</v>
      </c>
      <c r="AE9">
        <f t="shared" si="8"/>
        <v>8.4384182812739641E-2</v>
      </c>
      <c r="AF9">
        <f xml:space="preserve"> T9 / P9</f>
        <v>7.506032512257374E-2</v>
      </c>
      <c r="AG9">
        <f t="shared" si="10"/>
        <v>116.16053592687504</v>
      </c>
      <c r="AH9">
        <f t="shared" si="1"/>
        <v>0</v>
      </c>
      <c r="AJ9">
        <f t="shared" si="11"/>
        <v>4.001500587871662E-2</v>
      </c>
      <c r="AK9">
        <f t="shared" si="12"/>
        <v>7.506032512257374E-2</v>
      </c>
      <c r="AL9">
        <f t="shared" si="13"/>
        <v>5.223503299098045</v>
      </c>
      <c r="AM9">
        <f t="shared" si="14"/>
        <v>22.23805160550636</v>
      </c>
      <c r="AN9">
        <f t="shared" si="15"/>
        <v>0</v>
      </c>
      <c r="AP9">
        <f t="shared" si="2"/>
        <v>3.0035393510381694E-3</v>
      </c>
    </row>
    <row r="10" spans="1:42" ht="16" x14ac:dyDescent="0.2">
      <c r="A10" s="23">
        <v>2005</v>
      </c>
      <c r="B10">
        <v>27.042000000000002</v>
      </c>
      <c r="G10">
        <f t="shared" si="3"/>
        <v>0</v>
      </c>
      <c r="H10">
        <v>1.832962</v>
      </c>
      <c r="I10">
        <v>0.91016900000000001</v>
      </c>
      <c r="J10">
        <v>0.37663010000000002</v>
      </c>
      <c r="K10">
        <f t="shared" ref="K10:K27" si="16">H10-I10+J10</f>
        <v>1.2994231000000001</v>
      </c>
      <c r="L10">
        <v>82438</v>
      </c>
      <c r="O10">
        <v>39178</v>
      </c>
      <c r="P10">
        <v>3326849</v>
      </c>
      <c r="S10">
        <v>211706</v>
      </c>
      <c r="T10">
        <v>213766</v>
      </c>
      <c r="U10">
        <v>1117255</v>
      </c>
      <c r="V10">
        <v>24703</v>
      </c>
      <c r="W10">
        <v>24983</v>
      </c>
      <c r="AA10">
        <f t="shared" si="0"/>
        <v>0</v>
      </c>
      <c r="AB10">
        <f t="shared" si="5"/>
        <v>82438000</v>
      </c>
      <c r="AC10">
        <f t="shared" si="6"/>
        <v>2.1041911276736944</v>
      </c>
      <c r="AD10">
        <f t="shared" si="7"/>
        <v>0.4752420000485213</v>
      </c>
      <c r="AE10">
        <f t="shared" si="8"/>
        <v>8.4916254020113324E-2</v>
      </c>
      <c r="AF10">
        <f t="shared" si="9"/>
        <v>6.4254794852426425E-2</v>
      </c>
      <c r="AG10">
        <f t="shared" si="10"/>
        <v>116.87078394131902</v>
      </c>
      <c r="AH10">
        <f t="shared" si="1"/>
        <v>0</v>
      </c>
      <c r="AJ10">
        <f t="shared" si="11"/>
        <v>4.0355770397146946E-2</v>
      </c>
      <c r="AK10">
        <f t="shared" si="12"/>
        <v>6.4254794852426425E-2</v>
      </c>
      <c r="AL10">
        <f t="shared" si="13"/>
        <v>5.2265327507648554</v>
      </c>
      <c r="AM10">
        <f t="shared" si="14"/>
        <v>22.361054548872012</v>
      </c>
      <c r="AN10">
        <f t="shared" si="15"/>
        <v>0</v>
      </c>
      <c r="AP10">
        <f t="shared" si="2"/>
        <v>2.5930517479803004E-3</v>
      </c>
    </row>
    <row r="11" spans="1:42" ht="16" x14ac:dyDescent="0.2">
      <c r="A11" s="23">
        <v>2006</v>
      </c>
      <c r="B11">
        <v>28.92</v>
      </c>
      <c r="G11">
        <f t="shared" si="3"/>
        <v>0</v>
      </c>
      <c r="H11">
        <v>1.878816</v>
      </c>
      <c r="I11">
        <v>0.92756989999999995</v>
      </c>
      <c r="J11">
        <v>0.47514529999999999</v>
      </c>
      <c r="K11">
        <f t="shared" si="16"/>
        <v>1.4263914</v>
      </c>
      <c r="L11">
        <v>82315</v>
      </c>
      <c r="O11">
        <v>39766</v>
      </c>
      <c r="P11">
        <v>3353117</v>
      </c>
      <c r="S11">
        <v>216580</v>
      </c>
      <c r="T11">
        <v>220637</v>
      </c>
      <c r="U11">
        <v>1133153</v>
      </c>
      <c r="V11">
        <v>25363</v>
      </c>
      <c r="W11">
        <v>25498</v>
      </c>
      <c r="AA11">
        <f t="shared" si="0"/>
        <v>0</v>
      </c>
      <c r="AB11">
        <f t="shared" si="5"/>
        <v>82315000</v>
      </c>
      <c r="AC11">
        <f t="shared" si="6"/>
        <v>2.0699844087914299</v>
      </c>
      <c r="AD11">
        <f t="shared" si="7"/>
        <v>0.48309542610702788</v>
      </c>
      <c r="AE11">
        <f t="shared" si="8"/>
        <v>8.4321204043655382E-2</v>
      </c>
      <c r="AF11">
        <f t="shared" si="9"/>
        <v>6.5800567054474984E-2</v>
      </c>
      <c r="AG11">
        <f t="shared" si="10"/>
        <v>115.56538567873929</v>
      </c>
      <c r="AH11">
        <f t="shared" si="1"/>
        <v>0</v>
      </c>
      <c r="AJ11">
        <f t="shared" si="11"/>
        <v>4.0735187997327338E-2</v>
      </c>
      <c r="AK11">
        <f t="shared" si="12"/>
        <v>6.5800567054474984E-2</v>
      </c>
      <c r="AL11">
        <f t="shared" si="13"/>
        <v>5.1358249069738982</v>
      </c>
      <c r="AM11">
        <f t="shared" si="14"/>
        <v>22.50181573009117</v>
      </c>
      <c r="AN11">
        <f t="shared" si="15"/>
        <v>0</v>
      </c>
      <c r="AP11">
        <f t="shared" si="2"/>
        <v>2.6803984692947824E-3</v>
      </c>
    </row>
    <row r="12" spans="1:42" ht="16" x14ac:dyDescent="0.2">
      <c r="A12" s="23">
        <v>2007</v>
      </c>
      <c r="B12">
        <v>27.352</v>
      </c>
      <c r="G12">
        <f t="shared" si="3"/>
        <v>0</v>
      </c>
      <c r="H12">
        <v>2.144107</v>
      </c>
      <c r="I12">
        <v>1.0743507000000001</v>
      </c>
      <c r="J12">
        <v>0.46673189999999998</v>
      </c>
      <c r="K12">
        <f t="shared" si="16"/>
        <v>1.5364882</v>
      </c>
      <c r="L12">
        <v>82218</v>
      </c>
      <c r="O12">
        <v>39722</v>
      </c>
      <c r="P12">
        <v>3375171</v>
      </c>
      <c r="S12">
        <v>157198</v>
      </c>
      <c r="T12">
        <v>185315</v>
      </c>
      <c r="U12">
        <v>945827</v>
      </c>
      <c r="V12">
        <v>17940</v>
      </c>
      <c r="W12">
        <v>21657</v>
      </c>
      <c r="AA12">
        <f t="shared" si="0"/>
        <v>0</v>
      </c>
      <c r="AB12">
        <f t="shared" si="5"/>
        <v>82218000</v>
      </c>
      <c r="AC12">
        <f t="shared" si="6"/>
        <v>2.0698353557222697</v>
      </c>
      <c r="AD12">
        <f t="shared" si="7"/>
        <v>0.48313021479481377</v>
      </c>
      <c r="AE12">
        <f t="shared" si="8"/>
        <v>8.4969815215749464E-2</v>
      </c>
      <c r="AF12">
        <f t="shared" si="9"/>
        <v>5.490536627625682E-2</v>
      </c>
      <c r="AG12">
        <f t="shared" si="10"/>
        <v>116.86587702020883</v>
      </c>
      <c r="AH12">
        <f t="shared" si="1"/>
        <v>0</v>
      </c>
      <c r="AJ12">
        <f t="shared" si="11"/>
        <v>4.105148507626067E-2</v>
      </c>
      <c r="AK12">
        <f t="shared" si="12"/>
        <v>5.490536627625682E-2</v>
      </c>
      <c r="AL12">
        <f t="shared" si="13"/>
        <v>5.1038879745298544</v>
      </c>
      <c r="AM12">
        <f t="shared" si="14"/>
        <v>22.897422044411929</v>
      </c>
      <c r="AN12">
        <f t="shared" si="15"/>
        <v>0</v>
      </c>
      <c r="AP12">
        <f t="shared" si="2"/>
        <v>2.2539468242963826E-3</v>
      </c>
    </row>
    <row r="13" spans="1:42" ht="16" x14ac:dyDescent="0.2">
      <c r="A13" s="23">
        <v>2008</v>
      </c>
      <c r="B13">
        <v>27.591000000000001</v>
      </c>
      <c r="F13">
        <v>23.2</v>
      </c>
      <c r="G13">
        <f t="shared" si="3"/>
        <v>6.4011120000000004</v>
      </c>
      <c r="H13">
        <v>2.192218</v>
      </c>
      <c r="I13">
        <v>1.0180718</v>
      </c>
      <c r="J13">
        <v>0.56343469999999996</v>
      </c>
      <c r="K13">
        <f t="shared" si="16"/>
        <v>1.7375809</v>
      </c>
      <c r="L13">
        <v>82002</v>
      </c>
      <c r="O13">
        <v>40076</v>
      </c>
      <c r="P13">
        <v>3393400</v>
      </c>
      <c r="S13">
        <v>148340</v>
      </c>
      <c r="T13">
        <v>152237</v>
      </c>
      <c r="U13">
        <v>762739</v>
      </c>
      <c r="V13">
        <v>17015</v>
      </c>
      <c r="W13">
        <v>17628</v>
      </c>
      <c r="AA13">
        <f t="shared" si="0"/>
        <v>6.4011120000000004</v>
      </c>
      <c r="AB13">
        <f t="shared" si="5"/>
        <v>82002000</v>
      </c>
      <c r="AC13">
        <f t="shared" si="6"/>
        <v>2.046162291645873</v>
      </c>
      <c r="AD13">
        <f t="shared" si="7"/>
        <v>0.48871978732226046</v>
      </c>
      <c r="AE13">
        <f t="shared" si="8"/>
        <v>8.467411917357022E-2</v>
      </c>
      <c r="AF13">
        <f t="shared" si="9"/>
        <v>4.4862674603642363E-2</v>
      </c>
      <c r="AG13">
        <f t="shared" si="10"/>
        <v>115.79313833036647</v>
      </c>
      <c r="AH13">
        <f t="shared" si="1"/>
        <v>0.36312185159972771</v>
      </c>
      <c r="AJ13">
        <f t="shared" si="11"/>
        <v>4.1381917514206973E-2</v>
      </c>
      <c r="AK13">
        <f t="shared" si="12"/>
        <v>4.4862674603642363E-2</v>
      </c>
      <c r="AL13">
        <f t="shared" si="13"/>
        <v>5.0102077681509751</v>
      </c>
      <c r="AM13">
        <f t="shared" si="14"/>
        <v>23.111444412833222</v>
      </c>
      <c r="AN13">
        <f t="shared" si="15"/>
        <v>0.36312185159972771</v>
      </c>
      <c r="AP13">
        <f t="shared" si="2"/>
        <v>1.8565034999146362E-3</v>
      </c>
    </row>
    <row r="14" spans="1:42" ht="16" x14ac:dyDescent="0.2">
      <c r="A14" s="23">
        <v>2009</v>
      </c>
      <c r="B14">
        <v>25.256</v>
      </c>
      <c r="D14">
        <f xml:space="preserve"> (B14 - B13) / B13</f>
        <v>-8.4629045703309078E-2</v>
      </c>
      <c r="F14">
        <v>22.5</v>
      </c>
      <c r="G14">
        <f t="shared" si="3"/>
        <v>5.6825999999999999</v>
      </c>
      <c r="I14">
        <v>0.83811469999999999</v>
      </c>
      <c r="J14">
        <v>0.63623529999999995</v>
      </c>
      <c r="L14">
        <v>81802</v>
      </c>
      <c r="O14">
        <v>40188</v>
      </c>
      <c r="P14">
        <v>3409819</v>
      </c>
      <c r="S14">
        <v>153736</v>
      </c>
      <c r="T14">
        <v>136518</v>
      </c>
      <c r="U14">
        <v>676403</v>
      </c>
      <c r="V14">
        <v>17608</v>
      </c>
      <c r="W14">
        <v>15781</v>
      </c>
      <c r="AA14">
        <f t="shared" si="0"/>
        <v>5.6825999999999999</v>
      </c>
      <c r="AB14">
        <f t="shared" si="5"/>
        <v>81802000</v>
      </c>
      <c r="AC14">
        <f t="shared" si="6"/>
        <v>2.0354832288245248</v>
      </c>
      <c r="AD14">
        <f t="shared" si="7"/>
        <v>0.49128383169115669</v>
      </c>
      <c r="AE14">
        <f t="shared" si="8"/>
        <v>8.4846695531004282E-2</v>
      </c>
      <c r="AF14">
        <f t="shared" si="9"/>
        <v>4.0036729222284233E-2</v>
      </c>
      <c r="AG14">
        <f t="shared" si="10"/>
        <v>115.59647812010138</v>
      </c>
      <c r="AH14">
        <f t="shared" si="1"/>
        <v>0.36009124897028072</v>
      </c>
      <c r="AJ14">
        <f t="shared" si="11"/>
        <v>4.1683809686804726E-2</v>
      </c>
      <c r="AK14">
        <f t="shared" si="12"/>
        <v>4.0036729222284233E-2</v>
      </c>
      <c r="AL14">
        <f t="shared" si="13"/>
        <v>4.9546799689418242</v>
      </c>
      <c r="AM14">
        <f t="shared" si="14"/>
        <v>23.330765830429492</v>
      </c>
      <c r="AN14">
        <f t="shared" si="15"/>
        <v>0.36009124897028072</v>
      </c>
      <c r="AP14">
        <f t="shared" si="2"/>
        <v>1.6688834013838293E-3</v>
      </c>
    </row>
    <row r="15" spans="1:42" ht="16" x14ac:dyDescent="0.2">
      <c r="A15" s="23">
        <v>2010</v>
      </c>
      <c r="B15">
        <v>24.690999999999999</v>
      </c>
      <c r="D15">
        <f t="shared" ref="D15:D27" si="17" xml:space="preserve"> (B15 - B14) / B14</f>
        <v>-2.2370921761165716E-2</v>
      </c>
      <c r="F15">
        <v>25.1</v>
      </c>
      <c r="G15">
        <f t="shared" si="3"/>
        <v>6.1974410000000004</v>
      </c>
      <c r="I15">
        <v>0.81945900000000005</v>
      </c>
      <c r="J15">
        <v>0.563025</v>
      </c>
      <c r="L15">
        <v>81752</v>
      </c>
      <c r="O15">
        <v>40301</v>
      </c>
      <c r="P15">
        <v>3557922</v>
      </c>
      <c r="S15">
        <v>164611</v>
      </c>
      <c r="T15">
        <v>140096</v>
      </c>
      <c r="U15">
        <v>687455</v>
      </c>
      <c r="V15">
        <v>18890</v>
      </c>
      <c r="W15">
        <v>16165</v>
      </c>
      <c r="AA15">
        <f t="shared" si="0"/>
        <v>6.1974410000000004</v>
      </c>
      <c r="AB15">
        <f t="shared" si="5"/>
        <v>81752000</v>
      </c>
      <c r="AC15">
        <f t="shared" si="6"/>
        <v>2.0285352720776157</v>
      </c>
      <c r="AD15">
        <f t="shared" si="7"/>
        <v>0.492966532928858</v>
      </c>
      <c r="AE15">
        <f t="shared" si="8"/>
        <v>8.8283715044291708E-2</v>
      </c>
      <c r="AF15">
        <f t="shared" si="9"/>
        <v>3.9375792948805513E-2</v>
      </c>
      <c r="AG15">
        <f t="shared" si="10"/>
        <v>115.38516445865692</v>
      </c>
      <c r="AH15">
        <f t="shared" si="1"/>
        <v>0.38338639034952054</v>
      </c>
      <c r="AJ15">
        <f t="shared" si="11"/>
        <v>4.3520916919463741E-2</v>
      </c>
      <c r="AK15">
        <f t="shared" si="12"/>
        <v>3.9375792948805513E-2</v>
      </c>
      <c r="AL15">
        <f t="shared" si="13"/>
        <v>4.9070280379168567</v>
      </c>
      <c r="AM15">
        <f t="shared" si="14"/>
        <v>23.514266388345419</v>
      </c>
      <c r="AN15">
        <f t="shared" si="15"/>
        <v>0.38338639034952054</v>
      </c>
      <c r="AP15">
        <f t="shared" si="2"/>
        <v>1.7136706135629709E-3</v>
      </c>
    </row>
    <row r="16" spans="1:42" ht="16" x14ac:dyDescent="0.2">
      <c r="A16" s="23">
        <v>2011</v>
      </c>
      <c r="B16">
        <v>28.071999999999999</v>
      </c>
      <c r="D16">
        <f t="shared" si="17"/>
        <v>0.13693248552104006</v>
      </c>
      <c r="F16">
        <v>27.1</v>
      </c>
      <c r="G16">
        <f t="shared" si="3"/>
        <v>7.6075120000000007</v>
      </c>
      <c r="I16">
        <v>0.77140730000000002</v>
      </c>
      <c r="J16">
        <v>0.74790970000000001</v>
      </c>
      <c r="L16">
        <v>80328</v>
      </c>
      <c r="O16">
        <v>39509</v>
      </c>
      <c r="P16">
        <v>3576539</v>
      </c>
      <c r="S16">
        <v>200061</v>
      </c>
      <c r="T16">
        <v>161186</v>
      </c>
      <c r="U16">
        <v>780174</v>
      </c>
      <c r="V16">
        <v>22958</v>
      </c>
      <c r="W16">
        <v>18636</v>
      </c>
      <c r="AA16">
        <f t="shared" si="0"/>
        <v>7.6075120000000007</v>
      </c>
      <c r="AB16">
        <f t="shared" si="5"/>
        <v>80328000</v>
      </c>
      <c r="AC16">
        <f t="shared" si="6"/>
        <v>2.0331570022020298</v>
      </c>
      <c r="AD16">
        <f t="shared" si="7"/>
        <v>0.49184593168011154</v>
      </c>
      <c r="AE16">
        <f t="shared" si="8"/>
        <v>9.052466526614189E-2</v>
      </c>
      <c r="AF16">
        <f t="shared" si="9"/>
        <v>4.5067591881425034E-2</v>
      </c>
      <c r="AG16">
        <f t="shared" si="10"/>
        <v>115.61798171057039</v>
      </c>
      <c r="AH16">
        <f t="shared" si="1"/>
        <v>0.40821592616441299</v>
      </c>
      <c r="AJ16">
        <f t="shared" si="11"/>
        <v>4.452418832785579E-2</v>
      </c>
      <c r="AK16">
        <f t="shared" si="12"/>
        <v>4.5067591881425034E-2</v>
      </c>
      <c r="AL16">
        <f t="shared" si="13"/>
        <v>4.8402094474706239</v>
      </c>
      <c r="AM16">
        <f t="shared" si="14"/>
        <v>23.886979058517714</v>
      </c>
      <c r="AN16">
        <f t="shared" si="15"/>
        <v>0.40821592616441299</v>
      </c>
      <c r="AP16">
        <f t="shared" si="2"/>
        <v>2.0065979484115127E-3</v>
      </c>
    </row>
    <row r="17" spans="1:42" ht="16" x14ac:dyDescent="0.2">
      <c r="A17" s="23">
        <v>2012</v>
      </c>
      <c r="B17">
        <v>26.77</v>
      </c>
      <c r="D17">
        <f t="shared" si="17"/>
        <v>-4.6380735252208594E-2</v>
      </c>
      <c r="F17">
        <v>27.7</v>
      </c>
      <c r="G17">
        <f t="shared" si="3"/>
        <v>7.4152899999999997</v>
      </c>
      <c r="H17">
        <v>2.418377</v>
      </c>
      <c r="I17">
        <v>0.77681829999999996</v>
      </c>
      <c r="J17">
        <v>0.68686729999999996</v>
      </c>
      <c r="K17">
        <f t="shared" si="16"/>
        <v>2.3284259999999999</v>
      </c>
      <c r="L17">
        <v>80524</v>
      </c>
      <c r="O17">
        <v>39707</v>
      </c>
      <c r="P17">
        <v>3597668</v>
      </c>
      <c r="S17">
        <v>212636</v>
      </c>
      <c r="T17">
        <v>176617</v>
      </c>
      <c r="U17">
        <v>832134</v>
      </c>
      <c r="V17">
        <v>23614</v>
      </c>
      <c r="W17">
        <v>20183</v>
      </c>
      <c r="AA17">
        <f t="shared" si="0"/>
        <v>7.4152899999999997</v>
      </c>
      <c r="AB17">
        <f t="shared" si="5"/>
        <v>80524000</v>
      </c>
      <c r="AC17">
        <f t="shared" si="6"/>
        <v>2.0279547686805852</v>
      </c>
      <c r="AD17">
        <f t="shared" si="7"/>
        <v>0.49310764492573644</v>
      </c>
      <c r="AE17">
        <f t="shared" si="8"/>
        <v>9.0605384441030543E-2</v>
      </c>
      <c r="AF17">
        <f t="shared" si="9"/>
        <v>4.9092078535317878E-2</v>
      </c>
      <c r="AG17">
        <f t="shared" si="10"/>
        <v>114.27552274129897</v>
      </c>
      <c r="AH17">
        <f t="shared" si="1"/>
        <v>0.36740276470296784</v>
      </c>
      <c r="AJ17">
        <f t="shared" si="11"/>
        <v>4.4678207739307536E-2</v>
      </c>
      <c r="AK17">
        <f t="shared" si="12"/>
        <v>4.9092078535317878E-2</v>
      </c>
      <c r="AL17">
        <f t="shared" si="13"/>
        <v>4.7115170113862197</v>
      </c>
      <c r="AM17">
        <f t="shared" si="14"/>
        <v>24.254507086599034</v>
      </c>
      <c r="AN17">
        <f t="shared" si="15"/>
        <v>0.36740276470296784</v>
      </c>
      <c r="AP17">
        <f t="shared" si="2"/>
        <v>2.1933460831553325E-3</v>
      </c>
    </row>
    <row r="18" spans="1:42" ht="16" x14ac:dyDescent="0.2">
      <c r="A18" s="23">
        <v>2013</v>
      </c>
      <c r="B18">
        <v>26.545000000000002</v>
      </c>
      <c r="D18">
        <f t="shared" si="17"/>
        <v>-8.404930892790357E-3</v>
      </c>
      <c r="F18">
        <v>29.2</v>
      </c>
      <c r="G18">
        <f t="shared" si="3"/>
        <v>7.7511400000000004</v>
      </c>
      <c r="H18">
        <v>2.4743599999999999</v>
      </c>
      <c r="I18">
        <v>0.72372749999999997</v>
      </c>
      <c r="J18">
        <v>0.52368210000000004</v>
      </c>
      <c r="K18">
        <f t="shared" si="16"/>
        <v>2.2743146000000003</v>
      </c>
      <c r="L18">
        <v>80767</v>
      </c>
      <c r="O18">
        <v>39933</v>
      </c>
      <c r="P18">
        <v>3620039</v>
      </c>
      <c r="S18">
        <v>237274</v>
      </c>
      <c r="T18">
        <v>188397</v>
      </c>
      <c r="U18">
        <v>864837</v>
      </c>
      <c r="V18">
        <v>25599</v>
      </c>
      <c r="W18">
        <v>21181</v>
      </c>
      <c r="AA18">
        <f t="shared" si="0"/>
        <v>7.7511400000000004</v>
      </c>
      <c r="AB18">
        <f t="shared" si="5"/>
        <v>80767000</v>
      </c>
      <c r="AC18">
        <f t="shared" si="6"/>
        <v>2.0225627926777352</v>
      </c>
      <c r="AD18">
        <f t="shared" si="7"/>
        <v>0.49442222689960008</v>
      </c>
      <c r="AE18">
        <f t="shared" si="8"/>
        <v>9.0652818470938826E-2</v>
      </c>
      <c r="AF18">
        <f t="shared" si="9"/>
        <v>5.2042809483544235E-2</v>
      </c>
      <c r="AG18">
        <f t="shared" si="10"/>
        <v>112.42748026773251</v>
      </c>
      <c r="AH18">
        <f t="shared" si="1"/>
        <v>0.36594778339077477</v>
      </c>
      <c r="AJ18">
        <f t="shared" si="11"/>
        <v>4.482076838312677E-2</v>
      </c>
      <c r="AK18">
        <f t="shared" si="12"/>
        <v>5.2042809483544235E-2</v>
      </c>
      <c r="AL18">
        <f t="shared" si="13"/>
        <v>4.5905030334877948</v>
      </c>
      <c r="AM18">
        <f t="shared" si="14"/>
        <v>24.491320329726875</v>
      </c>
      <c r="AN18">
        <f t="shared" si="15"/>
        <v>0.36594778339077477</v>
      </c>
      <c r="AP18">
        <f t="shared" si="2"/>
        <v>2.3325987098691296E-3</v>
      </c>
    </row>
    <row r="19" spans="1:42" ht="16" x14ac:dyDescent="0.2">
      <c r="A19" s="23">
        <v>2014</v>
      </c>
      <c r="B19">
        <v>27.059000000000001</v>
      </c>
      <c r="D19">
        <f t="shared" si="17"/>
        <v>1.9363345262761324E-2</v>
      </c>
      <c r="F19">
        <v>30.2</v>
      </c>
      <c r="G19">
        <f t="shared" si="3"/>
        <v>8.171818</v>
      </c>
      <c r="H19">
        <v>2.4220619999999999</v>
      </c>
      <c r="I19">
        <v>0.68040670000000003</v>
      </c>
      <c r="J19">
        <v>0.6230232</v>
      </c>
      <c r="K19">
        <f t="shared" si="16"/>
        <v>2.3646785000000001</v>
      </c>
      <c r="L19">
        <v>81198</v>
      </c>
      <c r="O19">
        <v>40223</v>
      </c>
      <c r="P19">
        <v>3645537</v>
      </c>
      <c r="S19">
        <v>246024</v>
      </c>
      <c r="T19">
        <v>216120</v>
      </c>
      <c r="U19">
        <v>959624</v>
      </c>
      <c r="V19">
        <v>26107</v>
      </c>
      <c r="W19">
        <v>23740</v>
      </c>
      <c r="AA19">
        <f t="shared" si="0"/>
        <v>8.171818</v>
      </c>
      <c r="AB19">
        <f t="shared" si="5"/>
        <v>81198000</v>
      </c>
      <c r="AC19">
        <f t="shared" si="6"/>
        <v>2.0186957710762501</v>
      </c>
      <c r="AD19">
        <f t="shared" si="7"/>
        <v>0.4953693440725141</v>
      </c>
      <c r="AE19">
        <f t="shared" si="8"/>
        <v>9.063314521542401E-2</v>
      </c>
      <c r="AF19">
        <f t="shared" si="9"/>
        <v>5.9283447130011296E-2</v>
      </c>
      <c r="AG19">
        <f t="shared" si="10"/>
        <v>109.84638163982973</v>
      </c>
      <c r="AH19">
        <f t="shared" si="1"/>
        <v>0.34422148272957037</v>
      </c>
      <c r="AJ19">
        <f t="shared" si="11"/>
        <v>4.4896881696593512E-2</v>
      </c>
      <c r="AK19">
        <f t="shared" si="12"/>
        <v>5.9283447130011296E-2</v>
      </c>
      <c r="AL19">
        <f t="shared" si="13"/>
        <v>4.4402369054229132</v>
      </c>
      <c r="AM19">
        <f t="shared" si="14"/>
        <v>24.738856051953682</v>
      </c>
      <c r="AN19">
        <f t="shared" si="15"/>
        <v>0.34422148272957037</v>
      </c>
      <c r="AP19">
        <f t="shared" si="2"/>
        <v>2.6616419123623733E-3</v>
      </c>
    </row>
    <row r="20" spans="1:42" ht="16" x14ac:dyDescent="0.2">
      <c r="A20" s="23">
        <v>2015</v>
      </c>
      <c r="B20">
        <v>26.6</v>
      </c>
      <c r="C20">
        <v>-0.02</v>
      </c>
      <c r="D20">
        <f xml:space="preserve"> (B20 - B19) / B19</f>
        <v>-1.6962932850437918E-2</v>
      </c>
      <c r="E20">
        <v>0.307</v>
      </c>
      <c r="F20">
        <v>29.7</v>
      </c>
      <c r="G20">
        <f t="shared" si="3"/>
        <v>7.9001999999999999</v>
      </c>
      <c r="H20">
        <v>2.6024340000000001</v>
      </c>
      <c r="I20">
        <v>0.74841000000000002</v>
      </c>
      <c r="J20">
        <v>0.64416309999999999</v>
      </c>
      <c r="K20">
        <f t="shared" si="16"/>
        <v>2.4981871</v>
      </c>
      <c r="L20">
        <v>82176</v>
      </c>
      <c r="O20">
        <v>40774</v>
      </c>
      <c r="P20">
        <v>3670870</v>
      </c>
      <c r="Q20">
        <v>3794976</v>
      </c>
      <c r="R20">
        <v>46.2</v>
      </c>
      <c r="S20">
        <v>267965</v>
      </c>
      <c r="T20">
        <v>216727</v>
      </c>
      <c r="U20">
        <v>943721</v>
      </c>
      <c r="V20">
        <v>28185</v>
      </c>
      <c r="W20">
        <v>23613</v>
      </c>
      <c r="AA20">
        <f t="shared" si="0"/>
        <v>7.9001999999999999</v>
      </c>
      <c r="AB20">
        <f t="shared" si="5"/>
        <v>82176000</v>
      </c>
      <c r="AC20">
        <f t="shared" si="6"/>
        <v>2.0154019718448031</v>
      </c>
      <c r="AD20">
        <f t="shared" si="7"/>
        <v>0.49617893302180688</v>
      </c>
      <c r="AE20">
        <f t="shared" si="8"/>
        <v>9.0029675773777407E-2</v>
      </c>
      <c r="AF20">
        <f t="shared" si="9"/>
        <v>5.9039682691024199E-2</v>
      </c>
      <c r="AG20">
        <f t="shared" si="10"/>
        <v>108.9527377760962</v>
      </c>
      <c r="AH20">
        <f t="shared" si="1"/>
        <v>0.33456994028713</v>
      </c>
      <c r="AJ20">
        <f t="shared" si="11"/>
        <v>4.4670828465732088E-2</v>
      </c>
      <c r="AK20">
        <f t="shared" si="12"/>
        <v>5.9039682691024199E-2</v>
      </c>
      <c r="AL20">
        <f t="shared" si="13"/>
        <v>4.3544228453307614</v>
      </c>
      <c r="AM20">
        <f t="shared" si="14"/>
        <v>25.021166213319404</v>
      </c>
      <c r="AN20">
        <f t="shared" si="15"/>
        <v>0.33456994028713</v>
      </c>
      <c r="AP20">
        <f t="shared" si="2"/>
        <v>2.6373515381619937E-3</v>
      </c>
    </row>
    <row r="21" spans="1:42" ht="16" x14ac:dyDescent="0.2">
      <c r="A21" s="23">
        <v>2016</v>
      </c>
      <c r="B21">
        <v>27.5</v>
      </c>
      <c r="C21">
        <v>3.2000000000000001E-2</v>
      </c>
      <c r="D21">
        <f t="shared" si="17"/>
        <v>3.3834586466165356E-2</v>
      </c>
      <c r="E21">
        <v>0.314</v>
      </c>
      <c r="F21">
        <v>30.2</v>
      </c>
      <c r="G21">
        <f t="shared" si="3"/>
        <v>8.3049999999999997</v>
      </c>
      <c r="H21">
        <v>2.5099179999999999</v>
      </c>
      <c r="I21">
        <v>0.7542953</v>
      </c>
      <c r="J21">
        <v>0.87849849999999996</v>
      </c>
      <c r="K21">
        <f t="shared" si="16"/>
        <v>2.6341212000000001</v>
      </c>
      <c r="L21">
        <v>82522</v>
      </c>
      <c r="O21">
        <v>40960</v>
      </c>
      <c r="P21">
        <v>3698008</v>
      </c>
      <c r="Q21">
        <v>3822507</v>
      </c>
      <c r="R21">
        <v>46.3</v>
      </c>
      <c r="S21">
        <v>316550</v>
      </c>
      <c r="T21">
        <v>235658</v>
      </c>
      <c r="U21">
        <v>988186</v>
      </c>
      <c r="V21">
        <v>31342</v>
      </c>
      <c r="W21">
        <v>24876</v>
      </c>
      <c r="AA21">
        <f t="shared" si="0"/>
        <v>8.3049999999999997</v>
      </c>
      <c r="AB21">
        <f t="shared" si="5"/>
        <v>82522000</v>
      </c>
      <c r="AC21">
        <f t="shared" si="6"/>
        <v>2.0146972656250002</v>
      </c>
      <c r="AD21">
        <f t="shared" si="7"/>
        <v>0.49635248782142943</v>
      </c>
      <c r="AE21">
        <f t="shared" si="8"/>
        <v>9.0283398437499995E-2</v>
      </c>
      <c r="AF21">
        <f xml:space="preserve"> T21 / P21</f>
        <v>6.3725659868772599E-2</v>
      </c>
      <c r="AG21">
        <f t="shared" si="10"/>
        <v>105.5597518437736</v>
      </c>
      <c r="AH21">
        <f t="shared" si="1"/>
        <v>0.33385592538993408</v>
      </c>
      <c r="AJ21">
        <f t="shared" si="11"/>
        <v>4.4812389423426482E-2</v>
      </c>
      <c r="AK21">
        <f t="shared" si="12"/>
        <v>6.3725659868772599E-2</v>
      </c>
      <c r="AL21">
        <f t="shared" si="13"/>
        <v>4.193305552962344</v>
      </c>
      <c r="AM21">
        <f t="shared" si="14"/>
        <v>25.173398530236209</v>
      </c>
      <c r="AN21">
        <f t="shared" si="15"/>
        <v>0.33385592538993408</v>
      </c>
      <c r="AP21">
        <f t="shared" si="2"/>
        <v>2.8556990863042582E-3</v>
      </c>
    </row>
    <row r="22" spans="1:42" ht="16" x14ac:dyDescent="0.2">
      <c r="A22" s="23">
        <v>2017</v>
      </c>
      <c r="B22">
        <v>28.8</v>
      </c>
      <c r="C22">
        <v>4.8000000000000001E-2</v>
      </c>
      <c r="D22">
        <f t="shared" si="17"/>
        <v>4.72727272727273E-2</v>
      </c>
      <c r="E22">
        <v>0.317</v>
      </c>
      <c r="F22">
        <v>29.9</v>
      </c>
      <c r="G22">
        <f t="shared" si="3"/>
        <v>8.6112000000000002</v>
      </c>
      <c r="H22">
        <v>2.646328</v>
      </c>
      <c r="I22">
        <v>0.68272580000000005</v>
      </c>
      <c r="J22">
        <v>0.89444809999999997</v>
      </c>
      <c r="K22">
        <f t="shared" si="16"/>
        <v>2.8580502999999999</v>
      </c>
      <c r="L22">
        <v>82792</v>
      </c>
      <c r="O22">
        <v>41304</v>
      </c>
      <c r="P22">
        <v>3725902</v>
      </c>
      <c r="Q22">
        <v>3850742</v>
      </c>
      <c r="R22">
        <v>46.5</v>
      </c>
      <c r="S22">
        <v>300349</v>
      </c>
      <c r="T22">
        <v>245304</v>
      </c>
      <c r="U22">
        <v>1004792</v>
      </c>
      <c r="V22">
        <v>29990</v>
      </c>
      <c r="W22">
        <v>25602</v>
      </c>
      <c r="AA22">
        <f t="shared" si="0"/>
        <v>8.6112000000000002</v>
      </c>
      <c r="AB22">
        <f t="shared" si="5"/>
        <v>82792000</v>
      </c>
      <c r="AC22">
        <f t="shared" si="6"/>
        <v>2.0044547743559944</v>
      </c>
      <c r="AD22">
        <f t="shared" si="7"/>
        <v>0.498888781524785</v>
      </c>
      <c r="AE22">
        <f t="shared" si="8"/>
        <v>9.0206808057331014E-2</v>
      </c>
      <c r="AF22">
        <f t="shared" si="9"/>
        <v>6.5837480427558215E-2</v>
      </c>
      <c r="AG22">
        <f t="shared" si="10"/>
        <v>104.3684570981313</v>
      </c>
      <c r="AH22">
        <f t="shared" si="1"/>
        <v>0.33634872275603467</v>
      </c>
      <c r="AJ22">
        <f t="shared" si="11"/>
        <v>4.5003164556962023E-2</v>
      </c>
      <c r="AK22">
        <f t="shared" si="12"/>
        <v>6.5837480427558215E-2</v>
      </c>
      <c r="AL22">
        <f t="shared" si="13"/>
        <v>4.0961093174183869</v>
      </c>
      <c r="AM22">
        <f t="shared" si="14"/>
        <v>25.479900317677689</v>
      </c>
      <c r="AN22">
        <f t="shared" si="15"/>
        <v>0.33634872275603467</v>
      </c>
      <c r="AP22">
        <f t="shared" si="2"/>
        <v>2.9628949656971687E-3</v>
      </c>
    </row>
    <row r="23" spans="1:42" ht="16" x14ac:dyDescent="0.2">
      <c r="A23" s="23">
        <v>2018</v>
      </c>
      <c r="B23">
        <v>29</v>
      </c>
      <c r="C23">
        <v>4.0000000000000001E-3</v>
      </c>
      <c r="D23">
        <f t="shared" si="17"/>
        <v>6.9444444444444198E-3</v>
      </c>
      <c r="E23">
        <v>0.32</v>
      </c>
      <c r="F23">
        <v>30.1</v>
      </c>
      <c r="G23">
        <f t="shared" si="3"/>
        <v>8.729000000000001</v>
      </c>
      <c r="H23">
        <v>2.3692500000000001</v>
      </c>
      <c r="I23">
        <v>0.698716</v>
      </c>
      <c r="J23">
        <v>0.93753299999999995</v>
      </c>
      <c r="K23">
        <f t="shared" si="16"/>
        <v>2.6080670000000001</v>
      </c>
      <c r="L23">
        <v>83019</v>
      </c>
      <c r="O23">
        <v>41378</v>
      </c>
      <c r="P23">
        <v>3753715</v>
      </c>
      <c r="Q23">
        <v>3878901</v>
      </c>
      <c r="R23">
        <v>46.7</v>
      </c>
      <c r="S23">
        <v>302209</v>
      </c>
      <c r="T23">
        <v>251338</v>
      </c>
      <c r="U23">
        <v>1004780</v>
      </c>
      <c r="V23">
        <v>30163</v>
      </c>
      <c r="W23">
        <v>25776</v>
      </c>
      <c r="AA23">
        <f t="shared" si="0"/>
        <v>8.729000000000001</v>
      </c>
      <c r="AB23">
        <f t="shared" si="5"/>
        <v>83019000</v>
      </c>
      <c r="AC23">
        <f t="shared" si="6"/>
        <v>2.0063560346077627</v>
      </c>
      <c r="AD23">
        <f t="shared" si="7"/>
        <v>0.49841602524723255</v>
      </c>
      <c r="AE23">
        <f t="shared" si="8"/>
        <v>9.0717651892309917E-2</v>
      </c>
      <c r="AF23">
        <f t="shared" si="9"/>
        <v>6.6957134465456217E-2</v>
      </c>
      <c r="AG23">
        <f t="shared" si="10"/>
        <v>102.55512497115438</v>
      </c>
      <c r="AH23">
        <f t="shared" si="1"/>
        <v>0.33864835505896967</v>
      </c>
      <c r="AJ23">
        <f t="shared" si="11"/>
        <v>4.5215131475927199E-2</v>
      </c>
      <c r="AK23">
        <f t="shared" si="12"/>
        <v>6.6957134465456217E-2</v>
      </c>
      <c r="AL23">
        <f t="shared" si="13"/>
        <v>3.9977241801876358</v>
      </c>
      <c r="AM23">
        <f t="shared" si="14"/>
        <v>25.653376858615815</v>
      </c>
      <c r="AN23">
        <f t="shared" si="15"/>
        <v>0.33864835505896967</v>
      </c>
      <c r="AP23">
        <f t="shared" si="2"/>
        <v>3.0274756381069392E-3</v>
      </c>
    </row>
    <row r="24" spans="1:42" ht="16" x14ac:dyDescent="0.2">
      <c r="A24" s="23">
        <v>2019</v>
      </c>
      <c r="B24">
        <v>28.7</v>
      </c>
      <c r="C24">
        <f>-1.6%</f>
        <v>-1.6E-2</v>
      </c>
      <c r="D24">
        <f t="shared" si="17"/>
        <v>-1.0344827586206921E-2</v>
      </c>
      <c r="E24">
        <v>0.33</v>
      </c>
      <c r="F24">
        <v>31.6</v>
      </c>
      <c r="G24">
        <f t="shared" si="3"/>
        <v>9.0692000000000004</v>
      </c>
      <c r="H24">
        <v>2.3691279999999999</v>
      </c>
      <c r="I24">
        <v>0.60031140000000005</v>
      </c>
      <c r="J24">
        <v>0.7812325</v>
      </c>
      <c r="K24">
        <f t="shared" si="16"/>
        <v>2.5500490999999998</v>
      </c>
      <c r="L24">
        <v>83167</v>
      </c>
      <c r="O24">
        <v>41506</v>
      </c>
      <c r="P24">
        <v>3782746</v>
      </c>
      <c r="Q24">
        <v>3908347</v>
      </c>
      <c r="R24">
        <v>47</v>
      </c>
      <c r="S24">
        <v>311138</v>
      </c>
      <c r="T24">
        <v>255925</v>
      </c>
      <c r="U24">
        <v>1021048</v>
      </c>
      <c r="V24">
        <v>31070</v>
      </c>
      <c r="W24">
        <v>26401</v>
      </c>
      <c r="AA24">
        <f t="shared" si="0"/>
        <v>9.0692000000000004</v>
      </c>
      <c r="AB24">
        <f t="shared" si="5"/>
        <v>83167000</v>
      </c>
      <c r="AC24">
        <f t="shared" si="6"/>
        <v>2.0037343998458055</v>
      </c>
      <c r="AD24">
        <f t="shared" si="7"/>
        <v>0.49906814000745486</v>
      </c>
      <c r="AE24">
        <f t="shared" si="8"/>
        <v>9.1137329542716722E-2</v>
      </c>
      <c r="AF24">
        <f t="shared" si="9"/>
        <v>6.7655877502745362E-2</v>
      </c>
      <c r="AG24">
        <f t="shared" si="10"/>
        <v>103.15912865097197</v>
      </c>
      <c r="AH24">
        <f t="shared" si="1"/>
        <v>0.34351729101170408</v>
      </c>
      <c r="AJ24">
        <f t="shared" si="11"/>
        <v>4.5483737540130097E-2</v>
      </c>
      <c r="AK24">
        <f t="shared" si="12"/>
        <v>6.7655877502745362E-2</v>
      </c>
      <c r="AL24">
        <f t="shared" si="13"/>
        <v>3.9896375891374425</v>
      </c>
      <c r="AM24">
        <f t="shared" si="14"/>
        <v>25.856766772962683</v>
      </c>
      <c r="AN24">
        <f t="shared" si="15"/>
        <v>0.34351729101170408</v>
      </c>
      <c r="AP24">
        <f t="shared" si="2"/>
        <v>3.0772421753820626E-3</v>
      </c>
    </row>
    <row r="25" spans="1:42" ht="16" x14ac:dyDescent="0.2">
      <c r="A25" s="23">
        <v>2020</v>
      </c>
      <c r="B25">
        <v>30.1</v>
      </c>
      <c r="C25">
        <v>4.7E-2</v>
      </c>
      <c r="D25">
        <f t="shared" si="17"/>
        <v>4.8780487804878127E-2</v>
      </c>
      <c r="E25">
        <v>0.312</v>
      </c>
      <c r="F25">
        <v>31.2</v>
      </c>
      <c r="G25">
        <f t="shared" si="3"/>
        <v>9.3911999999999995</v>
      </c>
      <c r="H25">
        <v>2.312929</v>
      </c>
      <c r="I25">
        <v>0.55642645000000002</v>
      </c>
      <c r="J25">
        <v>0.731898139</v>
      </c>
      <c r="K25">
        <f t="shared" si="16"/>
        <v>2.4884006890000001</v>
      </c>
      <c r="L25">
        <v>83155</v>
      </c>
      <c r="M25">
        <v>40540</v>
      </c>
      <c r="N25">
        <v>566</v>
      </c>
      <c r="O25">
        <f t="shared" si="4"/>
        <v>41106</v>
      </c>
      <c r="P25">
        <v>3812916</v>
      </c>
      <c r="Q25">
        <v>3938871</v>
      </c>
      <c r="R25">
        <v>47.4</v>
      </c>
      <c r="S25">
        <v>320362</v>
      </c>
      <c r="T25">
        <v>268774</v>
      </c>
      <c r="U25">
        <v>1068823</v>
      </c>
      <c r="V25">
        <v>31899</v>
      </c>
      <c r="W25">
        <v>27747</v>
      </c>
      <c r="AA25">
        <f t="shared" si="0"/>
        <v>9.3911999999999995</v>
      </c>
      <c r="AB25">
        <f t="shared" si="5"/>
        <v>83155000</v>
      </c>
      <c r="AC25">
        <f t="shared" si="6"/>
        <v>2.0229406899236122</v>
      </c>
      <c r="AD25">
        <f t="shared" si="7"/>
        <v>0.49432986591305395</v>
      </c>
      <c r="AE25">
        <f t="shared" si="8"/>
        <v>9.275813749817545E-2</v>
      </c>
      <c r="AF25">
        <f t="shared" si="9"/>
        <v>7.0490406817249579E-2</v>
      </c>
      <c r="AG25">
        <f t="shared" si="10"/>
        <v>103.23543199863082</v>
      </c>
      <c r="AH25">
        <f t="shared" si="1"/>
        <v>0.33845821169856199</v>
      </c>
      <c r="AJ25">
        <f t="shared" si="11"/>
        <v>4.5853117671817691E-2</v>
      </c>
      <c r="AK25">
        <f t="shared" si="12"/>
        <v>7.0490406817249579E-2</v>
      </c>
      <c r="AL25">
        <f t="shared" si="13"/>
        <v>3.9766606889059211</v>
      </c>
      <c r="AM25">
        <f t="shared" si="14"/>
        <v>25.960332066207407</v>
      </c>
      <c r="AN25">
        <f t="shared" si="15"/>
        <v>0.33845821169856199</v>
      </c>
      <c r="AP25">
        <f t="shared" si="2"/>
        <v>3.2322049185256447E-3</v>
      </c>
    </row>
    <row r="26" spans="1:42" ht="16" x14ac:dyDescent="0.2">
      <c r="A26" s="23">
        <v>2021</v>
      </c>
      <c r="B26">
        <v>29.1</v>
      </c>
      <c r="C26">
        <v>-3.3000000000000002E-2</v>
      </c>
      <c r="D26">
        <f t="shared" si="17"/>
        <v>-3.3222591362126241E-2</v>
      </c>
      <c r="E26">
        <v>0.30199999999999999</v>
      </c>
      <c r="F26">
        <v>30.2</v>
      </c>
      <c r="G26">
        <f t="shared" si="3"/>
        <v>8.7881999999999998</v>
      </c>
      <c r="H26">
        <v>2.2487020000000002</v>
      </c>
      <c r="I26">
        <v>0.66027969900000005</v>
      </c>
      <c r="J26">
        <v>0.86254282500000001</v>
      </c>
      <c r="K26">
        <f t="shared" si="16"/>
        <v>2.4509651259999998</v>
      </c>
      <c r="L26">
        <v>83237</v>
      </c>
      <c r="M26">
        <v>40974</v>
      </c>
      <c r="N26">
        <v>725</v>
      </c>
      <c r="O26">
        <f t="shared" si="4"/>
        <v>41699</v>
      </c>
      <c r="P26">
        <v>3841438</v>
      </c>
      <c r="Q26">
        <v>3967765</v>
      </c>
      <c r="R26">
        <v>47.7</v>
      </c>
      <c r="S26">
        <v>328489</v>
      </c>
      <c r="T26">
        <v>256352</v>
      </c>
      <c r="U26">
        <v>991956</v>
      </c>
      <c r="V26">
        <v>33085</v>
      </c>
      <c r="W26">
        <v>25845</v>
      </c>
      <c r="AA26">
        <f t="shared" si="0"/>
        <v>8.7881999999999998</v>
      </c>
      <c r="AB26">
        <f t="shared" si="5"/>
        <v>83237000</v>
      </c>
      <c r="AC26">
        <f t="shared" si="6"/>
        <v>1.9961389961389961</v>
      </c>
      <c r="AD26">
        <f t="shared" si="7"/>
        <v>0.50096711798839455</v>
      </c>
      <c r="AE26">
        <f t="shared" si="8"/>
        <v>9.2123024532962422E-2</v>
      </c>
      <c r="AF26">
        <f t="shared" si="9"/>
        <v>6.6733343086625374E-2</v>
      </c>
      <c r="AG26">
        <f t="shared" si="10"/>
        <v>100.81840594182998</v>
      </c>
      <c r="AH26">
        <f t="shared" si="1"/>
        <v>0.34003482298316889</v>
      </c>
      <c r="AJ26">
        <f t="shared" si="11"/>
        <v>4.6150606100652351E-2</v>
      </c>
      <c r="AK26">
        <f t="shared" si="12"/>
        <v>6.6733343086625374E-2</v>
      </c>
      <c r="AL26">
        <f t="shared" si="13"/>
        <v>3.8695075521158406</v>
      </c>
      <c r="AM26">
        <f t="shared" si="14"/>
        <v>26.054583066184389</v>
      </c>
      <c r="AN26">
        <f t="shared" si="15"/>
        <v>0.34003482298316889</v>
      </c>
      <c r="AP26">
        <f t="shared" si="2"/>
        <v>3.0797842305705396E-3</v>
      </c>
    </row>
    <row r="27" spans="1:42" ht="16" x14ac:dyDescent="0.2">
      <c r="A27" s="23">
        <v>2022</v>
      </c>
      <c r="B27">
        <v>28</v>
      </c>
      <c r="C27">
        <v>-3.9E-2</v>
      </c>
      <c r="D27">
        <f t="shared" si="17"/>
        <v>-3.7800687285223414E-2</v>
      </c>
      <c r="E27">
        <v>0.31</v>
      </c>
      <c r="F27">
        <v>30.5</v>
      </c>
      <c r="G27">
        <f t="shared" si="3"/>
        <v>8.5399999999999991</v>
      </c>
      <c r="H27">
        <v>2.001617</v>
      </c>
      <c r="I27">
        <v>0.54960635999999996</v>
      </c>
      <c r="J27">
        <v>0.97546490799999996</v>
      </c>
      <c r="K27">
        <f t="shared" si="16"/>
        <v>2.4274755480000003</v>
      </c>
      <c r="L27">
        <v>84359</v>
      </c>
      <c r="M27">
        <v>40965</v>
      </c>
      <c r="N27">
        <v>754</v>
      </c>
      <c r="O27">
        <f t="shared" si="4"/>
        <v>41719</v>
      </c>
      <c r="P27">
        <v>3870328</v>
      </c>
      <c r="Q27">
        <v>3996995</v>
      </c>
      <c r="R27">
        <v>47.4</v>
      </c>
      <c r="S27">
        <v>304323</v>
      </c>
      <c r="T27">
        <v>258794</v>
      </c>
      <c r="U27">
        <v>999591</v>
      </c>
      <c r="V27">
        <v>29990</v>
      </c>
      <c r="W27">
        <v>26201</v>
      </c>
      <c r="AA27">
        <f t="shared" si="0"/>
        <v>8.5399999999999991</v>
      </c>
      <c r="AB27">
        <f t="shared" si="5"/>
        <v>84359000</v>
      </c>
      <c r="AC27">
        <f t="shared" si="6"/>
        <v>2.0220762722021139</v>
      </c>
      <c r="AD27">
        <f t="shared" si="7"/>
        <v>0.49454118706954803</v>
      </c>
      <c r="AE27">
        <f t="shared" si="8"/>
        <v>9.2771351182914255E-2</v>
      </c>
      <c r="AF27">
        <f t="shared" si="9"/>
        <v>6.6866167415268157E-2</v>
      </c>
      <c r="AG27">
        <f t="shared" si="10"/>
        <v>101.24268723386169</v>
      </c>
      <c r="AH27">
        <f t="shared" si="1"/>
        <v>0.32594175794816993</v>
      </c>
      <c r="AJ27">
        <f t="shared" si="11"/>
        <v>4.5879254140044332E-2</v>
      </c>
      <c r="AK27">
        <f t="shared" si="12"/>
        <v>6.6866167415268157E-2</v>
      </c>
      <c r="AL27">
        <f t="shared" si="13"/>
        <v>3.8624968121362939</v>
      </c>
      <c r="AM27">
        <f t="shared" si="14"/>
        <v>26.211720593722834</v>
      </c>
      <c r="AN27">
        <f t="shared" si="15"/>
        <v>0.32594175794816993</v>
      </c>
      <c r="AP27">
        <f t="shared" si="2"/>
        <v>3.0677698882158396E-3</v>
      </c>
    </row>
    <row r="28" spans="1:42" ht="16" x14ac:dyDescent="0.2">
      <c r="A28" s="23">
        <v>2023</v>
      </c>
      <c r="M28">
        <v>41330</v>
      </c>
      <c r="N28">
        <v>935</v>
      </c>
      <c r="O28">
        <f t="shared" si="4"/>
        <v>42265</v>
      </c>
      <c r="S28">
        <v>213646</v>
      </c>
      <c r="V28">
        <v>19931</v>
      </c>
      <c r="AA28">
        <f t="shared" si="0"/>
        <v>0</v>
      </c>
      <c r="AB28">
        <f t="shared" si="5"/>
        <v>0</v>
      </c>
      <c r="AC28">
        <f t="shared" si="6"/>
        <v>0</v>
      </c>
      <c r="AD28" t="e">
        <f t="shared" si="7"/>
        <v>#DIV/0!</v>
      </c>
      <c r="AE28">
        <f t="shared" si="8"/>
        <v>0</v>
      </c>
      <c r="AF28" t="e">
        <f t="shared" si="9"/>
        <v>#DIV/0!</v>
      </c>
      <c r="AG28" t="e">
        <f t="shared" si="10"/>
        <v>#DIV/0!</v>
      </c>
      <c r="AH28" t="e">
        <f t="shared" si="1"/>
        <v>#DIV/0!</v>
      </c>
      <c r="AJ28" t="e">
        <f t="shared" si="11"/>
        <v>#DIV/0!</v>
      </c>
      <c r="AK28" t="e">
        <f t="shared" si="12"/>
        <v>#DIV/0!</v>
      </c>
      <c r="AL28" t="e">
        <f t="shared" si="13"/>
        <v>#DIV/0!</v>
      </c>
      <c r="AM28" t="e">
        <f t="shared" si="14"/>
        <v>#DIV/0!</v>
      </c>
      <c r="AN28" t="e">
        <f t="shared" si="15"/>
        <v>#DIV/0!</v>
      </c>
      <c r="AP28" t="e">
        <f t="shared" si="2"/>
        <v>#DIV/0!</v>
      </c>
    </row>
    <row r="30" spans="1:42" ht="16" x14ac:dyDescent="0.2">
      <c r="AA30" t="s">
        <v>36</v>
      </c>
      <c r="AB30" t="s">
        <v>37</v>
      </c>
      <c r="AC30" t="s">
        <v>38</v>
      </c>
      <c r="AD30" t="s">
        <v>39</v>
      </c>
      <c r="AE30" t="s">
        <v>40</v>
      </c>
      <c r="AF30" t="s">
        <v>41</v>
      </c>
      <c r="AG30" t="s">
        <v>42</v>
      </c>
      <c r="AH30" t="s">
        <v>43</v>
      </c>
    </row>
    <row r="31" spans="1:42" ht="16" x14ac:dyDescent="0.2">
      <c r="B31" t="s">
        <v>65</v>
      </c>
      <c r="C31" t="s">
        <v>65</v>
      </c>
      <c r="D31" t="s">
        <v>65</v>
      </c>
      <c r="E31" t="s">
        <v>65</v>
      </c>
      <c r="G31" t="s">
        <v>65</v>
      </c>
      <c r="H31" t="s">
        <v>66</v>
      </c>
      <c r="L31" t="s">
        <v>67</v>
      </c>
      <c r="P31" t="s">
        <v>68</v>
      </c>
      <c r="Q31" t="s">
        <v>68</v>
      </c>
      <c r="R31" t="s">
        <v>68</v>
      </c>
      <c r="S31" t="s">
        <v>69</v>
      </c>
      <c r="V31" t="s">
        <v>69</v>
      </c>
    </row>
    <row r="32" spans="1:42" ht="16" x14ac:dyDescent="0.2">
      <c r="B32" t="s">
        <v>70</v>
      </c>
      <c r="P32" t="s">
        <v>71</v>
      </c>
      <c r="Q32" t="s">
        <v>71</v>
      </c>
      <c r="R32" t="s">
        <v>71</v>
      </c>
      <c r="T32" t="s">
        <v>72</v>
      </c>
      <c r="W32" t="s">
        <v>72</v>
      </c>
    </row>
    <row r="39" spans="21:22" ht="16" x14ac:dyDescent="0.2">
      <c r="U39">
        <f xml:space="preserve"> 1436982 / 285925</f>
        <v>5.0257305237387424</v>
      </c>
      <c r="V39">
        <f xml:space="preserve"> 31378 * 1000 / 1436982</f>
        <v>21.836042483482743</v>
      </c>
    </row>
    <row r="40" spans="21:22" ht="16" x14ac:dyDescent="0.2">
      <c r="U40">
        <f xml:space="preserve"> 999591 / 258794</f>
        <v>3.8624968121362939</v>
      </c>
      <c r="V40">
        <f xml:space="preserve"> 26201 * 1000 / 999591</f>
        <v>26.211720593722834</v>
      </c>
    </row>
  </sheetData>
  <hyperlinks>
    <hyperlink ref="B32" r:id="rId1" xr:uid="{6411EEE9-DD4A-43EF-BDC3-D1799774E2D8}"/>
    <hyperlink ref="L31" r:id="rId2" xr:uid="{C6C71115-F1CD-4B40-99CD-F78505218EC7}"/>
    <hyperlink ref="H31" r:id="rId3" xr:uid="{44BE4E2D-5302-4E8A-A9CB-167C230033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5A66-7538-470D-909C-C2AD3FBFB501}">
  <dimension ref="A1:AQ45"/>
  <sheetViews>
    <sheetView zoomScaleNormal="100" workbookViewId="0">
      <pane xSplit="1" topLeftCell="B1" activePane="topRight" state="frozen"/>
      <selection pane="topRight" activeCell="F15" sqref="F15"/>
    </sheetView>
  </sheetViews>
  <sheetFormatPr baseColWidth="10" defaultColWidth="11" defaultRowHeight="15.75" customHeight="1" x14ac:dyDescent="0.2"/>
  <cols>
    <col min="1" max="1" width="12" style="4" customWidth="1"/>
    <col min="2" max="2" width="20.83203125" style="4" customWidth="1"/>
    <col min="3" max="3" width="14.1640625" style="4" customWidth="1"/>
    <col min="4" max="4" width="14.83203125" style="4" customWidth="1"/>
    <col min="5" max="5" width="11.33203125" style="4" customWidth="1"/>
    <col min="6" max="10" width="11.6640625" style="8" customWidth="1"/>
    <col min="11" max="11" width="11.1640625" style="4" customWidth="1"/>
    <col min="12" max="12" width="19" style="4" customWidth="1"/>
    <col min="13" max="13" width="14.6640625" style="4" customWidth="1"/>
    <col min="14" max="14" width="14.83203125" style="4" customWidth="1"/>
    <col min="15" max="22" width="20.83203125" style="4" customWidth="1"/>
    <col min="23" max="25" width="9" style="4" bestFit="1" customWidth="1"/>
    <col min="26" max="26" width="20.83203125" style="9" customWidth="1"/>
    <col min="27" max="27" width="20.83203125" style="4" customWidth="1"/>
    <col min="28" max="30" width="20.83203125" style="9" customWidth="1"/>
    <col min="31" max="31" width="20.83203125" style="10" customWidth="1"/>
    <col min="32" max="33" width="20.83203125" style="9" customWidth="1"/>
    <col min="34" max="34" width="9" style="4" bestFit="1" customWidth="1"/>
    <col min="35" max="39" width="20.83203125" style="11" customWidth="1"/>
    <col min="40" max="40" width="9" style="4" bestFit="1" customWidth="1"/>
    <col min="41" max="41" width="20.83203125" style="4" customWidth="1"/>
    <col min="42" max="16384" width="11" style="4"/>
  </cols>
  <sheetData>
    <row r="1" spans="1:43" ht="17" x14ac:dyDescent="0.2">
      <c r="A1" s="8" t="s">
        <v>0</v>
      </c>
      <c r="B1" s="8" t="s">
        <v>31</v>
      </c>
      <c r="F1" s="8" t="s">
        <v>75</v>
      </c>
      <c r="G1" s="8" t="s">
        <v>32</v>
      </c>
      <c r="K1" s="8" t="s">
        <v>2</v>
      </c>
      <c r="L1" s="8" t="s">
        <v>33</v>
      </c>
      <c r="O1" s="4" t="s">
        <v>76</v>
      </c>
      <c r="P1" s="4" t="s">
        <v>77</v>
      </c>
      <c r="R1" s="4" t="s">
        <v>34</v>
      </c>
      <c r="S1" s="4" t="s">
        <v>5</v>
      </c>
      <c r="T1" s="4" t="s">
        <v>78</v>
      </c>
      <c r="U1" s="4" t="s">
        <v>35</v>
      </c>
      <c r="V1" s="4" t="s">
        <v>79</v>
      </c>
      <c r="Z1" s="9" t="s">
        <v>36</v>
      </c>
      <c r="AA1" s="4" t="s">
        <v>37</v>
      </c>
      <c r="AB1" s="9" t="s">
        <v>38</v>
      </c>
      <c r="AC1" s="9" t="s">
        <v>39</v>
      </c>
      <c r="AD1" s="9" t="s">
        <v>40</v>
      </c>
      <c r="AE1" s="10" t="s">
        <v>41</v>
      </c>
      <c r="AF1" s="9" t="s">
        <v>42</v>
      </c>
      <c r="AG1" s="9" t="s">
        <v>43</v>
      </c>
      <c r="AI1" s="11" t="s">
        <v>44</v>
      </c>
      <c r="AJ1" s="11" t="s">
        <v>45</v>
      </c>
      <c r="AK1" s="11" t="s">
        <v>46</v>
      </c>
      <c r="AL1" s="12" t="s">
        <v>47</v>
      </c>
      <c r="AM1" s="11" t="s">
        <v>43</v>
      </c>
      <c r="AO1" s="4" t="s">
        <v>73</v>
      </c>
      <c r="AQ1" s="4" t="s">
        <v>80</v>
      </c>
    </row>
    <row r="2" spans="1:43" s="5" customFormat="1" ht="69" customHeight="1" x14ac:dyDescent="0.2">
      <c r="A2" s="13"/>
      <c r="B2" s="5" t="s">
        <v>48</v>
      </c>
      <c r="C2" s="5" t="s">
        <v>49</v>
      </c>
      <c r="D2" s="5" t="s">
        <v>50</v>
      </c>
      <c r="E2" s="5" t="s">
        <v>51</v>
      </c>
      <c r="F2" s="13" t="s">
        <v>52</v>
      </c>
      <c r="G2" s="3" t="s">
        <v>53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48</v>
      </c>
      <c r="O2" s="5" t="s">
        <v>74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62</v>
      </c>
      <c r="V2" s="5" t="s">
        <v>63</v>
      </c>
      <c r="Z2" s="7"/>
      <c r="AB2" s="7"/>
      <c r="AC2" s="7"/>
      <c r="AD2" s="7"/>
      <c r="AE2" s="14"/>
      <c r="AF2" s="7"/>
      <c r="AG2" s="7"/>
      <c r="AI2" s="12"/>
      <c r="AJ2" s="12"/>
      <c r="AK2" s="12"/>
      <c r="AM2" s="12"/>
    </row>
    <row r="3" spans="1:43" ht="16" x14ac:dyDescent="0.2">
      <c r="A3" s="8"/>
      <c r="AQ3" s="4">
        <f t="shared" ref="AQ3:AQ30" si="0">J4/B4</f>
        <v>0</v>
      </c>
    </row>
    <row r="4" spans="1:43" ht="16" x14ac:dyDescent="0.2">
      <c r="A4" s="8">
        <v>1980</v>
      </c>
      <c r="B4" s="9">
        <v>32.520000000000003</v>
      </c>
      <c r="E4" s="4">
        <f t="shared" ref="E4:E14" si="1">AVERAGE($E$16:$E$30)</f>
        <v>28.56</v>
      </c>
      <c r="F4" s="8">
        <f t="shared" ref="F4:F12" si="2" xml:space="preserve"> B4 * E4</f>
        <v>928.77120000000002</v>
      </c>
      <c r="AQ4" s="4">
        <f t="shared" si="0"/>
        <v>0</v>
      </c>
    </row>
    <row r="5" spans="1:43" ht="16" x14ac:dyDescent="0.2">
      <c r="A5" s="8">
        <v>1985</v>
      </c>
      <c r="B5" s="9">
        <v>22.808</v>
      </c>
      <c r="E5" s="4">
        <f t="shared" si="1"/>
        <v>28.56</v>
      </c>
      <c r="F5" s="8">
        <f t="shared" si="2"/>
        <v>651.39648</v>
      </c>
      <c r="AQ5" s="4">
        <f t="shared" si="0"/>
        <v>0</v>
      </c>
    </row>
    <row r="6" spans="1:43" ht="16" x14ac:dyDescent="0.2">
      <c r="A6" s="8">
        <v>1990</v>
      </c>
      <c r="B6" s="9">
        <v>27.501999999999999</v>
      </c>
      <c r="E6" s="4">
        <f t="shared" si="1"/>
        <v>28.56</v>
      </c>
      <c r="F6" s="8">
        <f t="shared" si="2"/>
        <v>785.45711999999992</v>
      </c>
      <c r="N6" s="4">
        <f xml:space="preserve"> L6 + M6</f>
        <v>0</v>
      </c>
      <c r="Z6" s="9">
        <f t="shared" ref="Z6:Z31" si="3" xml:space="preserve"> F6</f>
        <v>785.45711999999992</v>
      </c>
      <c r="AA6" s="4">
        <f t="shared" ref="AA6:AA31" si="4" xml:space="preserve"> K6 * 1000</f>
        <v>0</v>
      </c>
      <c r="AB6" s="9" t="e">
        <f t="shared" ref="AB6:AB31" si="5" xml:space="preserve"> K6 / N6</f>
        <v>#DIV/0!</v>
      </c>
      <c r="AC6" s="9" t="e">
        <f t="shared" ref="AC6:AC31" si="6" xml:space="preserve"> N6 / K6</f>
        <v>#DIV/0!</v>
      </c>
      <c r="AD6" s="9" t="e">
        <f t="shared" ref="AD6:AD31" si="7" xml:space="preserve"> O6 / (N6 * 1000)</f>
        <v>#DIV/0!</v>
      </c>
      <c r="AE6" s="10" t="e">
        <f t="shared" ref="AE6:AE31" si="8" xml:space="preserve"> S6 / O6</f>
        <v>#DIV/0!</v>
      </c>
      <c r="AF6" s="9" t="e">
        <f t="shared" ref="AF6:AF31" si="9" xml:space="preserve"> V6 * 1000 / S6</f>
        <v>#DIV/0!</v>
      </c>
      <c r="AG6" s="9" t="e">
        <f t="shared" ref="AG6:AG31" si="10" xml:space="preserve"> F6 * 1000000 / (V6 * 1000)</f>
        <v>#DIV/0!</v>
      </c>
      <c r="AI6" s="11" t="e">
        <f t="shared" ref="AI6:AI31" si="11" xml:space="preserve"> O6 / (K6*1000)</f>
        <v>#DIV/0!</v>
      </c>
      <c r="AJ6" s="11" t="e">
        <f t="shared" ref="AJ6:AJ31" si="12" xml:space="preserve"> S6 / O6</f>
        <v>#DIV/0!</v>
      </c>
      <c r="AK6" s="11" t="e">
        <f t="shared" ref="AK6:AK31" si="13" xml:space="preserve"> T6 / S6</f>
        <v>#DIV/0!</v>
      </c>
      <c r="AL6" s="11" t="e">
        <f t="shared" ref="AL6:AL31" si="14" xml:space="preserve"> (V6 * 1000) / T6</f>
        <v>#DIV/0!</v>
      </c>
      <c r="AM6" s="11" t="e">
        <f t="shared" ref="AM6:AM31" si="15" xml:space="preserve"> F6 * 1000000 / (V6 * 1000)</f>
        <v>#DIV/0!</v>
      </c>
      <c r="AO6" s="4" t="e">
        <f t="shared" ref="AO6:AO31" si="16" xml:space="preserve"> S6 / (K6 * 1000)</f>
        <v>#DIV/0!</v>
      </c>
      <c r="AQ6" s="4">
        <f t="shared" si="0"/>
        <v>0</v>
      </c>
    </row>
    <row r="7" spans="1:43" ht="16" x14ac:dyDescent="0.2">
      <c r="A7" s="8">
        <v>1995</v>
      </c>
      <c r="B7" s="9">
        <v>38.491999999999997</v>
      </c>
      <c r="E7" s="4">
        <f t="shared" si="1"/>
        <v>28.56</v>
      </c>
      <c r="F7" s="8">
        <f t="shared" si="2"/>
        <v>1099.33152</v>
      </c>
      <c r="K7" s="4">
        <v>81817</v>
      </c>
      <c r="S7" s="4">
        <v>534606</v>
      </c>
      <c r="T7" s="4">
        <v>2220355</v>
      </c>
      <c r="V7" s="4">
        <v>46135</v>
      </c>
      <c r="Z7" s="9">
        <f t="shared" si="3"/>
        <v>1099.33152</v>
      </c>
      <c r="AA7" s="4">
        <f t="shared" si="4"/>
        <v>81817000</v>
      </c>
      <c r="AB7" s="9" t="e">
        <f t="shared" si="5"/>
        <v>#DIV/0!</v>
      </c>
      <c r="AC7" s="9">
        <f t="shared" si="6"/>
        <v>0</v>
      </c>
      <c r="AD7" s="9" t="e">
        <f t="shared" si="7"/>
        <v>#DIV/0!</v>
      </c>
      <c r="AE7" s="10" t="e">
        <f t="shared" si="8"/>
        <v>#DIV/0!</v>
      </c>
      <c r="AF7" s="9">
        <f t="shared" si="9"/>
        <v>86.297198310531499</v>
      </c>
      <c r="AG7" s="9">
        <f t="shared" si="10"/>
        <v>23.828579603338028</v>
      </c>
      <c r="AI7" s="11">
        <f t="shared" si="11"/>
        <v>0</v>
      </c>
      <c r="AJ7" s="11" t="e">
        <f t="shared" si="12"/>
        <v>#DIV/0!</v>
      </c>
      <c r="AK7" s="11">
        <f t="shared" si="13"/>
        <v>4.1532549204460851</v>
      </c>
      <c r="AL7" s="11">
        <f t="shared" si="14"/>
        <v>20.77820889001984</v>
      </c>
      <c r="AM7" s="11">
        <f t="shared" si="15"/>
        <v>23.828579603338028</v>
      </c>
      <c r="AO7" s="4">
        <f t="shared" si="16"/>
        <v>6.5341677157558942E-3</v>
      </c>
      <c r="AQ7" s="4">
        <f t="shared" ref="AQ7" si="17">J8/B8</f>
        <v>0</v>
      </c>
    </row>
    <row r="8" spans="1:43" ht="16" x14ac:dyDescent="0.2">
      <c r="A8" s="8">
        <v>2000</v>
      </c>
      <c r="B8" s="4">
        <v>35.781999999999996</v>
      </c>
      <c r="E8" s="4">
        <f t="shared" si="1"/>
        <v>28.56</v>
      </c>
      <c r="F8" s="8">
        <f t="shared" si="2"/>
        <v>1021.9339199999998</v>
      </c>
      <c r="G8" s="4"/>
      <c r="I8" s="4"/>
      <c r="J8" s="4"/>
      <c r="K8" s="4">
        <v>82260</v>
      </c>
      <c r="N8" s="4">
        <f xml:space="preserve"> L8 + M8</f>
        <v>0</v>
      </c>
      <c r="O8" s="6">
        <v>3179728</v>
      </c>
      <c r="S8" s="4">
        <v>368531</v>
      </c>
      <c r="T8" s="4">
        <v>1818050</v>
      </c>
      <c r="V8" s="4">
        <v>39115</v>
      </c>
      <c r="Z8" s="9">
        <f t="shared" si="3"/>
        <v>1021.9339199999998</v>
      </c>
      <c r="AA8" s="4">
        <f t="shared" si="4"/>
        <v>82260000</v>
      </c>
      <c r="AB8" s="9" t="e">
        <f t="shared" si="5"/>
        <v>#DIV/0!</v>
      </c>
      <c r="AC8" s="9">
        <f t="shared" si="6"/>
        <v>0</v>
      </c>
      <c r="AD8" s="9" t="e">
        <f t="shared" si="7"/>
        <v>#DIV/0!</v>
      </c>
      <c r="AE8" s="10">
        <f t="shared" si="8"/>
        <v>0.11590016504556365</v>
      </c>
      <c r="AF8" s="9">
        <f t="shared" si="9"/>
        <v>106.13761121859491</v>
      </c>
      <c r="AG8" s="9">
        <f t="shared" si="10"/>
        <v>26.126394477821805</v>
      </c>
      <c r="AI8" s="11">
        <f t="shared" si="11"/>
        <v>3.8654607342572332E-2</v>
      </c>
      <c r="AJ8" s="11">
        <f t="shared" si="12"/>
        <v>0.11590016504556365</v>
      </c>
      <c r="AK8" s="11">
        <f t="shared" si="13"/>
        <v>4.9332349246060714</v>
      </c>
      <c r="AL8" s="11">
        <f t="shared" si="14"/>
        <v>21.51480982371222</v>
      </c>
      <c r="AM8" s="11">
        <f t="shared" si="15"/>
        <v>26.126394477821805</v>
      </c>
      <c r="AO8" s="4">
        <f t="shared" si="16"/>
        <v>4.4800753707755899E-3</v>
      </c>
      <c r="AQ8" s="4" t="e">
        <f t="shared" si="0"/>
        <v>#DIV/0!</v>
      </c>
    </row>
    <row r="9" spans="1:43" ht="16" hidden="1" x14ac:dyDescent="0.2">
      <c r="A9" s="8">
        <v>2001</v>
      </c>
      <c r="E9" s="4">
        <f t="shared" si="1"/>
        <v>28.56</v>
      </c>
      <c r="F9" s="8">
        <f t="shared" si="2"/>
        <v>0</v>
      </c>
      <c r="G9" s="4"/>
      <c r="I9" s="4"/>
      <c r="J9" s="4"/>
      <c r="K9" s="4">
        <v>82440</v>
      </c>
      <c r="N9" s="4">
        <v>38456</v>
      </c>
      <c r="O9" s="6">
        <v>3213967</v>
      </c>
      <c r="R9" s="4">
        <v>256564</v>
      </c>
      <c r="S9" s="4">
        <v>285925</v>
      </c>
      <c r="T9" s="6">
        <v>1436982</v>
      </c>
      <c r="U9" s="4">
        <v>28868</v>
      </c>
      <c r="V9" s="4">
        <v>31378</v>
      </c>
      <c r="Z9" s="9">
        <f t="shared" si="3"/>
        <v>0</v>
      </c>
      <c r="AA9" s="4">
        <f t="shared" si="4"/>
        <v>82440000</v>
      </c>
      <c r="AB9" s="9">
        <f t="shared" si="5"/>
        <v>2.1437486998127731</v>
      </c>
      <c r="AC9" s="9">
        <f t="shared" si="6"/>
        <v>0.46647258612324116</v>
      </c>
      <c r="AD9" s="9">
        <f t="shared" si="7"/>
        <v>8.3575176825462866E-2</v>
      </c>
      <c r="AE9" s="10">
        <f t="shared" si="8"/>
        <v>8.8963265646473652E-2</v>
      </c>
      <c r="AF9" s="9">
        <f t="shared" si="9"/>
        <v>109.74206522689516</v>
      </c>
      <c r="AG9" s="9">
        <f t="shared" si="10"/>
        <v>0</v>
      </c>
      <c r="AI9" s="11">
        <f t="shared" si="11"/>
        <v>3.8985528869480833E-2</v>
      </c>
      <c r="AJ9" s="11">
        <f t="shared" si="12"/>
        <v>8.8963265646473652E-2</v>
      </c>
      <c r="AK9" s="11">
        <f t="shared" si="13"/>
        <v>5.0257305237387424</v>
      </c>
      <c r="AL9" s="11">
        <f t="shared" si="14"/>
        <v>21.836042483482743</v>
      </c>
      <c r="AM9" s="11">
        <f t="shared" si="15"/>
        <v>0</v>
      </c>
      <c r="AO9" s="4">
        <f t="shared" si="16"/>
        <v>3.4682799611838915E-3</v>
      </c>
      <c r="AQ9" s="4" t="e">
        <f t="shared" si="0"/>
        <v>#DIV/0!</v>
      </c>
    </row>
    <row r="10" spans="1:43" ht="16" hidden="1" x14ac:dyDescent="0.2">
      <c r="A10" s="8">
        <v>2002</v>
      </c>
      <c r="E10" s="4">
        <f t="shared" si="1"/>
        <v>28.56</v>
      </c>
      <c r="F10" s="8">
        <f t="shared" si="2"/>
        <v>0</v>
      </c>
      <c r="G10" s="4"/>
      <c r="I10" s="4"/>
      <c r="J10" s="4"/>
      <c r="K10" s="4">
        <v>82537</v>
      </c>
      <c r="N10" s="4">
        <v>38720</v>
      </c>
      <c r="O10" s="6">
        <v>3243361</v>
      </c>
      <c r="R10" s="4">
        <v>243222</v>
      </c>
      <c r="S10" s="4">
        <v>253700</v>
      </c>
      <c r="T10" s="6">
        <v>1296151</v>
      </c>
      <c r="U10" s="4">
        <v>28120</v>
      </c>
      <c r="V10" s="4">
        <v>28618</v>
      </c>
      <c r="Z10" s="9">
        <f t="shared" si="3"/>
        <v>0</v>
      </c>
      <c r="AA10" s="4">
        <f t="shared" si="4"/>
        <v>82537000</v>
      </c>
      <c r="AB10" s="9">
        <f t="shared" si="5"/>
        <v>2.1316373966942148</v>
      </c>
      <c r="AC10" s="9">
        <f t="shared" si="6"/>
        <v>0.46912293880320344</v>
      </c>
      <c r="AD10" s="9">
        <f t="shared" si="7"/>
        <v>8.376448863636364E-2</v>
      </c>
      <c r="AE10" s="10">
        <f t="shared" si="8"/>
        <v>7.8221326580667397E-2</v>
      </c>
      <c r="AF10" s="9">
        <f t="shared" si="9"/>
        <v>112.80252266456445</v>
      </c>
      <c r="AG10" s="9">
        <f t="shared" si="10"/>
        <v>0</v>
      </c>
      <c r="AI10" s="11">
        <f t="shared" si="11"/>
        <v>3.9295843076438443E-2</v>
      </c>
      <c r="AJ10" s="11">
        <f t="shared" si="12"/>
        <v>7.8221326580667397E-2</v>
      </c>
      <c r="AK10" s="11">
        <f t="shared" si="13"/>
        <v>5.1089909341742219</v>
      </c>
      <c r="AL10" s="11">
        <f t="shared" si="14"/>
        <v>22.079217622020892</v>
      </c>
      <c r="AM10" s="11">
        <f t="shared" si="15"/>
        <v>0</v>
      </c>
      <c r="AO10" s="4">
        <f t="shared" si="16"/>
        <v>3.0737729745447498E-3</v>
      </c>
      <c r="AQ10" s="4" t="e">
        <f t="shared" si="0"/>
        <v>#DIV/0!</v>
      </c>
    </row>
    <row r="11" spans="1:43" ht="16" hidden="1" x14ac:dyDescent="0.2">
      <c r="A11" s="8">
        <v>2003</v>
      </c>
      <c r="E11" s="4">
        <f t="shared" si="1"/>
        <v>28.56</v>
      </c>
      <c r="F11" s="8">
        <f t="shared" si="2"/>
        <v>0</v>
      </c>
      <c r="G11" s="15">
        <v>1.8030889999999999</v>
      </c>
      <c r="H11" s="15">
        <v>0.61658749999999996</v>
      </c>
      <c r="I11" s="15">
        <v>0.5016777</v>
      </c>
      <c r="J11" s="4">
        <f>G11-H11+I11</f>
        <v>1.6881792</v>
      </c>
      <c r="K11" s="4">
        <v>82532</v>
      </c>
      <c r="N11" s="4">
        <v>38944</v>
      </c>
      <c r="O11" s="6">
        <v>3271962</v>
      </c>
      <c r="R11" s="4">
        <v>263317</v>
      </c>
      <c r="S11" s="4">
        <v>236088</v>
      </c>
      <c r="T11" s="6">
        <v>1222172</v>
      </c>
      <c r="U11" s="4">
        <v>31048</v>
      </c>
      <c r="V11" s="4">
        <v>27045</v>
      </c>
      <c r="Z11" s="9">
        <f t="shared" si="3"/>
        <v>0</v>
      </c>
      <c r="AA11" s="4">
        <f t="shared" si="4"/>
        <v>82532000</v>
      </c>
      <c r="AB11" s="9">
        <f t="shared" si="5"/>
        <v>2.1192481511914543</v>
      </c>
      <c r="AC11" s="9">
        <f t="shared" si="6"/>
        <v>0.47186545824649834</v>
      </c>
      <c r="AD11" s="9">
        <f t="shared" si="7"/>
        <v>8.4017101479046841E-2</v>
      </c>
      <c r="AE11" s="10">
        <f t="shared" si="8"/>
        <v>7.2154872214286112E-2</v>
      </c>
      <c r="AF11" s="9">
        <f t="shared" si="9"/>
        <v>114.55474229948155</v>
      </c>
      <c r="AG11" s="9">
        <f t="shared" si="10"/>
        <v>0</v>
      </c>
      <c r="AI11" s="11">
        <f t="shared" si="11"/>
        <v>3.9644768089952986E-2</v>
      </c>
      <c r="AJ11" s="11">
        <f t="shared" si="12"/>
        <v>7.2154872214286112E-2</v>
      </c>
      <c r="AK11" s="11">
        <f t="shared" si="13"/>
        <v>5.1767645962522453</v>
      </c>
      <c r="AL11" s="11">
        <f t="shared" si="14"/>
        <v>22.128636558520405</v>
      </c>
      <c r="AM11" s="11">
        <f t="shared" si="15"/>
        <v>0</v>
      </c>
      <c r="AO11" s="4">
        <f t="shared" si="16"/>
        <v>2.8605631754955656E-3</v>
      </c>
      <c r="AQ11" s="4" t="e">
        <f t="shared" si="0"/>
        <v>#DIV/0!</v>
      </c>
    </row>
    <row r="12" spans="1:43" ht="16" hidden="1" x14ac:dyDescent="0.2">
      <c r="A12" s="8">
        <v>2004</v>
      </c>
      <c r="E12" s="4">
        <f t="shared" si="1"/>
        <v>28.56</v>
      </c>
      <c r="F12" s="8">
        <f t="shared" si="2"/>
        <v>0</v>
      </c>
      <c r="G12" s="15"/>
      <c r="H12" s="15">
        <v>0.77823339999999996</v>
      </c>
      <c r="I12" s="15">
        <v>0.53616379999999997</v>
      </c>
      <c r="J12" s="4"/>
      <c r="K12" s="4">
        <v>82501</v>
      </c>
      <c r="N12" s="4">
        <v>39122</v>
      </c>
      <c r="O12" s="6">
        <v>3301278</v>
      </c>
      <c r="R12" s="4">
        <v>236378</v>
      </c>
      <c r="S12" s="4">
        <v>247795</v>
      </c>
      <c r="T12" s="6">
        <v>1294358</v>
      </c>
      <c r="U12" s="4">
        <v>27636</v>
      </c>
      <c r="V12" s="4">
        <v>28784</v>
      </c>
      <c r="Z12" s="9">
        <f t="shared" si="3"/>
        <v>0</v>
      </c>
      <c r="AA12" s="4">
        <f t="shared" si="4"/>
        <v>82501000</v>
      </c>
      <c r="AB12" s="9">
        <f t="shared" si="5"/>
        <v>2.1088134553448188</v>
      </c>
      <c r="AC12" s="9">
        <f t="shared" si="6"/>
        <v>0.47420031272348212</v>
      </c>
      <c r="AD12" s="9">
        <f t="shared" si="7"/>
        <v>8.4384182812739641E-2</v>
      </c>
      <c r="AE12" s="10">
        <f t="shared" si="8"/>
        <v>7.506032512257374E-2</v>
      </c>
      <c r="AF12" s="9">
        <f t="shared" si="9"/>
        <v>116.16053592687504</v>
      </c>
      <c r="AG12" s="9">
        <f t="shared" si="10"/>
        <v>0</v>
      </c>
      <c r="AI12" s="11">
        <f t="shared" si="11"/>
        <v>4.001500587871662E-2</v>
      </c>
      <c r="AJ12" s="11">
        <f t="shared" si="12"/>
        <v>7.506032512257374E-2</v>
      </c>
      <c r="AK12" s="11">
        <f t="shared" si="13"/>
        <v>5.223503299098045</v>
      </c>
      <c r="AL12" s="11">
        <f t="shared" si="14"/>
        <v>22.23805160550636</v>
      </c>
      <c r="AM12" s="11">
        <f t="shared" si="15"/>
        <v>0</v>
      </c>
      <c r="AO12" s="4">
        <f t="shared" si="16"/>
        <v>3.0035393510381694E-3</v>
      </c>
      <c r="AQ12" s="4">
        <f t="shared" si="0"/>
        <v>4.8052033873234229E-2</v>
      </c>
    </row>
    <row r="13" spans="1:43" ht="16" x14ac:dyDescent="0.2">
      <c r="A13" s="8">
        <v>2005</v>
      </c>
      <c r="B13" s="4">
        <v>27.042000000000002</v>
      </c>
      <c r="E13" s="4">
        <f t="shared" si="1"/>
        <v>28.56</v>
      </c>
      <c r="F13" s="8">
        <f t="shared" ref="F13:F30" si="18" xml:space="preserve"> B13 * E13</f>
        <v>772.31952000000001</v>
      </c>
      <c r="G13" s="15">
        <v>1.832962</v>
      </c>
      <c r="H13" s="15">
        <v>0.91016900000000001</v>
      </c>
      <c r="I13" s="15">
        <v>0.37663010000000002</v>
      </c>
      <c r="J13" s="4">
        <f>G13-H13+I13</f>
        <v>1.2994231000000001</v>
      </c>
      <c r="K13" s="4">
        <v>82438</v>
      </c>
      <c r="N13" s="4">
        <v>39178</v>
      </c>
      <c r="O13" s="6">
        <v>3326849</v>
      </c>
      <c r="R13" s="4">
        <v>211706</v>
      </c>
      <c r="S13" s="4">
        <v>213766</v>
      </c>
      <c r="T13" s="6">
        <v>1117255</v>
      </c>
      <c r="U13" s="4">
        <v>24703</v>
      </c>
      <c r="V13" s="4">
        <v>24983</v>
      </c>
      <c r="Z13" s="9">
        <f t="shared" si="3"/>
        <v>772.31952000000001</v>
      </c>
      <c r="AA13" s="4">
        <f t="shared" si="4"/>
        <v>82438000</v>
      </c>
      <c r="AB13" s="9">
        <f t="shared" si="5"/>
        <v>2.1041911276736944</v>
      </c>
      <c r="AC13" s="9">
        <f t="shared" si="6"/>
        <v>0.4752420000485213</v>
      </c>
      <c r="AD13" s="9">
        <f t="shared" si="7"/>
        <v>8.4916254020113324E-2</v>
      </c>
      <c r="AE13" s="10">
        <f t="shared" si="8"/>
        <v>6.4254794852426425E-2</v>
      </c>
      <c r="AF13" s="9">
        <f t="shared" si="9"/>
        <v>116.87078394131902</v>
      </c>
      <c r="AG13" s="9">
        <f t="shared" si="10"/>
        <v>30.91380218548613</v>
      </c>
      <c r="AI13" s="11">
        <f t="shared" si="11"/>
        <v>4.0355770397146946E-2</v>
      </c>
      <c r="AJ13" s="11">
        <f t="shared" si="12"/>
        <v>6.4254794852426425E-2</v>
      </c>
      <c r="AK13" s="11">
        <f t="shared" si="13"/>
        <v>5.2265327507648554</v>
      </c>
      <c r="AL13" s="11">
        <f t="shared" si="14"/>
        <v>22.361054548872012</v>
      </c>
      <c r="AM13" s="11">
        <f t="shared" si="15"/>
        <v>30.91380218548613</v>
      </c>
      <c r="AO13" s="4">
        <f t="shared" si="16"/>
        <v>2.5930517479803004E-3</v>
      </c>
      <c r="AQ13" s="4">
        <f t="shared" si="0"/>
        <v>4.9321970954356843E-2</v>
      </c>
    </row>
    <row r="14" spans="1:43" ht="16" x14ac:dyDescent="0.2">
      <c r="A14" s="8">
        <v>2006</v>
      </c>
      <c r="B14" s="4">
        <v>28.92</v>
      </c>
      <c r="E14" s="4">
        <f t="shared" si="1"/>
        <v>28.56</v>
      </c>
      <c r="F14" s="8">
        <f t="shared" si="18"/>
        <v>825.95519999999999</v>
      </c>
      <c r="G14" s="15">
        <v>1.878816</v>
      </c>
      <c r="H14" s="15">
        <v>0.92756989999999995</v>
      </c>
      <c r="I14" s="15">
        <v>0.47514529999999999</v>
      </c>
      <c r="J14" s="4">
        <f>G14-H14+I14</f>
        <v>1.4263914</v>
      </c>
      <c r="K14" s="4">
        <v>82315</v>
      </c>
      <c r="N14" s="4">
        <v>39766</v>
      </c>
      <c r="O14" s="6">
        <v>3353117</v>
      </c>
      <c r="R14" s="4">
        <v>216580</v>
      </c>
      <c r="S14" s="4">
        <v>220637</v>
      </c>
      <c r="T14" s="6">
        <v>1133153</v>
      </c>
      <c r="U14" s="4">
        <v>25363</v>
      </c>
      <c r="V14" s="4">
        <v>25498</v>
      </c>
      <c r="Z14" s="9">
        <f t="shared" si="3"/>
        <v>825.95519999999999</v>
      </c>
      <c r="AA14" s="4">
        <f t="shared" si="4"/>
        <v>82315000</v>
      </c>
      <c r="AB14" s="9">
        <f t="shared" si="5"/>
        <v>2.0699844087914299</v>
      </c>
      <c r="AC14" s="9">
        <f t="shared" si="6"/>
        <v>0.48309542610702788</v>
      </c>
      <c r="AD14" s="9">
        <f t="shared" si="7"/>
        <v>8.4321204043655382E-2</v>
      </c>
      <c r="AE14" s="10">
        <f t="shared" si="8"/>
        <v>6.5800567054474984E-2</v>
      </c>
      <c r="AF14" s="9">
        <f t="shared" si="9"/>
        <v>115.56538567873929</v>
      </c>
      <c r="AG14" s="9">
        <f t="shared" si="10"/>
        <v>32.392940622793944</v>
      </c>
      <c r="AI14" s="11">
        <f t="shared" si="11"/>
        <v>4.0735187997327338E-2</v>
      </c>
      <c r="AJ14" s="11">
        <f t="shared" si="12"/>
        <v>6.5800567054474984E-2</v>
      </c>
      <c r="AK14" s="11">
        <f t="shared" si="13"/>
        <v>5.1358249069738982</v>
      </c>
      <c r="AL14" s="11">
        <f t="shared" si="14"/>
        <v>22.50181573009117</v>
      </c>
      <c r="AM14" s="11">
        <f t="shared" si="15"/>
        <v>32.392940622793944</v>
      </c>
      <c r="AO14" s="4">
        <f t="shared" si="16"/>
        <v>2.6803984692947824E-3</v>
      </c>
      <c r="AQ14" s="4">
        <f t="shared" si="0"/>
        <v>5.6174619771863117E-2</v>
      </c>
    </row>
    <row r="15" spans="1:43" ht="16" x14ac:dyDescent="0.2">
      <c r="A15" s="8">
        <v>2007</v>
      </c>
      <c r="B15" s="4">
        <v>27.352</v>
      </c>
      <c r="E15" s="4">
        <f>AVERAGE($E$16:$E$30)</f>
        <v>28.56</v>
      </c>
      <c r="F15" s="8">
        <f t="shared" si="18"/>
        <v>781.17311999999993</v>
      </c>
      <c r="G15" s="15">
        <v>2.144107</v>
      </c>
      <c r="H15" s="15">
        <v>1.0743507000000001</v>
      </c>
      <c r="I15" s="15">
        <v>0.46673189999999998</v>
      </c>
      <c r="J15" s="4">
        <f>G15-H15+I15</f>
        <v>1.5364882</v>
      </c>
      <c r="K15" s="4">
        <v>82218</v>
      </c>
      <c r="N15" s="4">
        <v>39722</v>
      </c>
      <c r="O15" s="6">
        <v>3375171</v>
      </c>
      <c r="R15" s="4">
        <v>157198</v>
      </c>
      <c r="S15" s="4">
        <v>185315</v>
      </c>
      <c r="T15" s="6">
        <v>945827</v>
      </c>
      <c r="U15" s="4">
        <v>17940</v>
      </c>
      <c r="V15" s="4">
        <v>21657</v>
      </c>
      <c r="Z15" s="9">
        <f t="shared" si="3"/>
        <v>781.17311999999993</v>
      </c>
      <c r="AA15" s="4">
        <f t="shared" si="4"/>
        <v>82218000</v>
      </c>
      <c r="AB15" s="9">
        <f t="shared" si="5"/>
        <v>2.0698353557222697</v>
      </c>
      <c r="AC15" s="9">
        <f t="shared" si="6"/>
        <v>0.48313021479481377</v>
      </c>
      <c r="AD15" s="9">
        <f t="shared" si="7"/>
        <v>8.4969815215749464E-2</v>
      </c>
      <c r="AE15" s="10">
        <f t="shared" si="8"/>
        <v>5.490536627625682E-2</v>
      </c>
      <c r="AF15" s="9">
        <f t="shared" si="9"/>
        <v>116.86587702020883</v>
      </c>
      <c r="AG15" s="9">
        <f t="shared" si="10"/>
        <v>36.070236874913419</v>
      </c>
      <c r="AI15" s="11">
        <f t="shared" si="11"/>
        <v>4.105148507626067E-2</v>
      </c>
      <c r="AJ15" s="11">
        <f t="shared" si="12"/>
        <v>5.490536627625682E-2</v>
      </c>
      <c r="AK15" s="11">
        <f t="shared" si="13"/>
        <v>5.1038879745298544</v>
      </c>
      <c r="AL15" s="11">
        <f t="shared" si="14"/>
        <v>22.897422044411929</v>
      </c>
      <c r="AM15" s="11">
        <f t="shared" si="15"/>
        <v>36.070236874913419</v>
      </c>
      <c r="AO15" s="4">
        <f t="shared" si="16"/>
        <v>2.2539468242963826E-3</v>
      </c>
      <c r="AQ15" s="4">
        <f t="shared" si="0"/>
        <v>6.2976365481497584E-2</v>
      </c>
    </row>
    <row r="16" spans="1:43" s="17" customFormat="1" ht="16" x14ac:dyDescent="0.2">
      <c r="A16" s="16">
        <v>2008</v>
      </c>
      <c r="B16" s="17">
        <v>27.591000000000001</v>
      </c>
      <c r="E16" s="17">
        <v>23.2</v>
      </c>
      <c r="F16" s="16">
        <f t="shared" si="18"/>
        <v>640.11120000000005</v>
      </c>
      <c r="G16" s="18">
        <v>2.192218</v>
      </c>
      <c r="H16" s="18">
        <v>1.0180718</v>
      </c>
      <c r="I16" s="18">
        <v>0.56343469999999996</v>
      </c>
      <c r="J16" s="17">
        <f>G16-H16+I16</f>
        <v>1.7375809</v>
      </c>
      <c r="K16" s="17">
        <v>82002</v>
      </c>
      <c r="N16" s="17">
        <v>40076</v>
      </c>
      <c r="O16" s="19">
        <v>3393400</v>
      </c>
      <c r="R16" s="17">
        <v>148340</v>
      </c>
      <c r="S16" s="17">
        <v>152237</v>
      </c>
      <c r="T16" s="19">
        <v>762739</v>
      </c>
      <c r="U16" s="17">
        <v>17015</v>
      </c>
      <c r="V16" s="17">
        <v>17628</v>
      </c>
      <c r="Z16" s="20">
        <f t="shared" si="3"/>
        <v>640.11120000000005</v>
      </c>
      <c r="AA16" s="17">
        <f t="shared" si="4"/>
        <v>82002000</v>
      </c>
      <c r="AB16" s="20">
        <f t="shared" si="5"/>
        <v>2.046162291645873</v>
      </c>
      <c r="AC16" s="20">
        <f t="shared" si="6"/>
        <v>0.48871978732226046</v>
      </c>
      <c r="AD16" s="20">
        <f t="shared" si="7"/>
        <v>8.467411917357022E-2</v>
      </c>
      <c r="AE16" s="21">
        <f t="shared" si="8"/>
        <v>4.4862674603642363E-2</v>
      </c>
      <c r="AF16" s="20">
        <f t="shared" si="9"/>
        <v>115.79313833036647</v>
      </c>
      <c r="AG16" s="20">
        <f t="shared" si="10"/>
        <v>36.312185159972771</v>
      </c>
      <c r="AI16" s="22">
        <f t="shared" si="11"/>
        <v>4.1381917514206973E-2</v>
      </c>
      <c r="AJ16" s="22">
        <f t="shared" si="12"/>
        <v>4.4862674603642363E-2</v>
      </c>
      <c r="AK16" s="22">
        <f t="shared" si="13"/>
        <v>5.0102077681509751</v>
      </c>
      <c r="AL16" s="22">
        <f t="shared" si="14"/>
        <v>23.111444412833222</v>
      </c>
      <c r="AM16" s="22">
        <f t="shared" si="15"/>
        <v>36.312185159972771</v>
      </c>
      <c r="AO16" s="17">
        <f t="shared" si="16"/>
        <v>1.8565034999146362E-3</v>
      </c>
      <c r="AQ16" s="17">
        <f t="shared" si="0"/>
        <v>0</v>
      </c>
    </row>
    <row r="17" spans="1:43" ht="16" x14ac:dyDescent="0.2">
      <c r="A17" s="8">
        <v>2009</v>
      </c>
      <c r="B17" s="4">
        <v>25.256</v>
      </c>
      <c r="D17" s="4">
        <f t="shared" ref="D17:D30" si="19" xml:space="preserve"> (B17 - B16) / B16</f>
        <v>-8.4629045703309078E-2</v>
      </c>
      <c r="E17" s="4">
        <v>22.5</v>
      </c>
      <c r="F17" s="8">
        <f t="shared" si="18"/>
        <v>568.26</v>
      </c>
      <c r="G17" s="15"/>
      <c r="H17" s="15">
        <v>0.83811469999999999</v>
      </c>
      <c r="I17" s="15">
        <v>0.63623529999999995</v>
      </c>
      <c r="J17" s="4"/>
      <c r="K17" s="4">
        <v>81802</v>
      </c>
      <c r="N17" s="4">
        <v>40188</v>
      </c>
      <c r="O17" s="6">
        <v>3409819</v>
      </c>
      <c r="R17" s="4">
        <v>153736</v>
      </c>
      <c r="S17" s="4">
        <v>136518</v>
      </c>
      <c r="T17" s="6">
        <v>676403</v>
      </c>
      <c r="U17" s="4">
        <v>17608</v>
      </c>
      <c r="V17" s="4">
        <v>15781</v>
      </c>
      <c r="Z17" s="9">
        <f t="shared" si="3"/>
        <v>568.26</v>
      </c>
      <c r="AA17" s="4">
        <f t="shared" si="4"/>
        <v>81802000</v>
      </c>
      <c r="AB17" s="9">
        <f t="shared" si="5"/>
        <v>2.0354832288245248</v>
      </c>
      <c r="AC17" s="9">
        <f t="shared" si="6"/>
        <v>0.49128383169115669</v>
      </c>
      <c r="AD17" s="9">
        <f t="shared" si="7"/>
        <v>8.4846695531004282E-2</v>
      </c>
      <c r="AE17" s="10">
        <f t="shared" si="8"/>
        <v>4.0036729222284233E-2</v>
      </c>
      <c r="AF17" s="9">
        <f t="shared" si="9"/>
        <v>115.59647812010138</v>
      </c>
      <c r="AG17" s="9">
        <f t="shared" si="10"/>
        <v>36.009124897028073</v>
      </c>
      <c r="AI17" s="11">
        <f t="shared" si="11"/>
        <v>4.1683809686804726E-2</v>
      </c>
      <c r="AJ17" s="11">
        <f t="shared" si="12"/>
        <v>4.0036729222284233E-2</v>
      </c>
      <c r="AK17" s="11">
        <f t="shared" si="13"/>
        <v>4.9546799689418242</v>
      </c>
      <c r="AL17" s="11">
        <f t="shared" si="14"/>
        <v>23.330765830429492</v>
      </c>
      <c r="AM17" s="11">
        <f t="shared" si="15"/>
        <v>36.009124897028073</v>
      </c>
      <c r="AO17" s="4">
        <f t="shared" si="16"/>
        <v>1.6688834013838293E-3</v>
      </c>
      <c r="AQ17" s="4">
        <f t="shared" si="0"/>
        <v>0</v>
      </c>
    </row>
    <row r="18" spans="1:43" ht="16" x14ac:dyDescent="0.2">
      <c r="A18" s="8">
        <v>2010</v>
      </c>
      <c r="B18" s="4">
        <v>24.690999999999999</v>
      </c>
      <c r="D18" s="4">
        <f t="shared" si="19"/>
        <v>-2.2370921761165716E-2</v>
      </c>
      <c r="E18" s="4">
        <v>25.1</v>
      </c>
      <c r="F18" s="8">
        <f t="shared" si="18"/>
        <v>619.7441</v>
      </c>
      <c r="G18" s="15"/>
      <c r="H18" s="15">
        <v>0.81945900000000005</v>
      </c>
      <c r="I18" s="15">
        <v>0.563025</v>
      </c>
      <c r="J18" s="4"/>
      <c r="K18" s="4">
        <v>81752</v>
      </c>
      <c r="N18" s="4">
        <v>40301</v>
      </c>
      <c r="O18" s="6">
        <v>3557922</v>
      </c>
      <c r="R18" s="4">
        <v>164611</v>
      </c>
      <c r="S18" s="4">
        <v>140096</v>
      </c>
      <c r="T18" s="6">
        <v>687455</v>
      </c>
      <c r="U18" s="4">
        <v>18890</v>
      </c>
      <c r="V18" s="4">
        <v>16165</v>
      </c>
      <c r="Z18" s="9">
        <f t="shared" si="3"/>
        <v>619.7441</v>
      </c>
      <c r="AA18" s="4">
        <f t="shared" si="4"/>
        <v>81752000</v>
      </c>
      <c r="AB18" s="9">
        <f t="shared" si="5"/>
        <v>2.0285352720776157</v>
      </c>
      <c r="AC18" s="9">
        <f t="shared" si="6"/>
        <v>0.492966532928858</v>
      </c>
      <c r="AD18" s="9">
        <f t="shared" si="7"/>
        <v>8.8283715044291708E-2</v>
      </c>
      <c r="AE18" s="10">
        <f t="shared" si="8"/>
        <v>3.9375792948805513E-2</v>
      </c>
      <c r="AF18" s="9">
        <f t="shared" si="9"/>
        <v>115.38516445865692</v>
      </c>
      <c r="AG18" s="9">
        <f t="shared" si="10"/>
        <v>38.33863903495206</v>
      </c>
      <c r="AI18" s="11">
        <f t="shared" si="11"/>
        <v>4.3520916919463741E-2</v>
      </c>
      <c r="AJ18" s="11">
        <f t="shared" si="12"/>
        <v>3.9375792948805513E-2</v>
      </c>
      <c r="AK18" s="11">
        <f t="shared" si="13"/>
        <v>4.9070280379168567</v>
      </c>
      <c r="AL18" s="11">
        <f t="shared" si="14"/>
        <v>23.514266388345419</v>
      </c>
      <c r="AM18" s="11">
        <f t="shared" si="15"/>
        <v>38.33863903495206</v>
      </c>
      <c r="AO18" s="4">
        <f t="shared" si="16"/>
        <v>1.7136706135629709E-3</v>
      </c>
      <c r="AQ18" s="4">
        <f t="shared" si="0"/>
        <v>0</v>
      </c>
    </row>
    <row r="19" spans="1:43" ht="16" x14ac:dyDescent="0.2">
      <c r="A19" s="8">
        <v>2011</v>
      </c>
      <c r="B19" s="4">
        <v>28.071999999999999</v>
      </c>
      <c r="D19" s="4">
        <f t="shared" si="19"/>
        <v>0.13693248552104006</v>
      </c>
      <c r="E19" s="4">
        <v>27.1</v>
      </c>
      <c r="F19" s="8">
        <f t="shared" si="18"/>
        <v>760.75120000000004</v>
      </c>
      <c r="G19" s="15"/>
      <c r="H19" s="15">
        <v>0.77140730000000002</v>
      </c>
      <c r="I19" s="15">
        <v>0.74790970000000001</v>
      </c>
      <c r="J19" s="4"/>
      <c r="K19" s="4">
        <v>80328</v>
      </c>
      <c r="N19" s="4">
        <v>39509</v>
      </c>
      <c r="O19" s="6">
        <v>3576539</v>
      </c>
      <c r="R19" s="4">
        <v>200061</v>
      </c>
      <c r="S19" s="4">
        <v>161186</v>
      </c>
      <c r="T19" s="6">
        <v>780174</v>
      </c>
      <c r="U19" s="4">
        <v>22958</v>
      </c>
      <c r="V19" s="4">
        <v>18636</v>
      </c>
      <c r="Z19" s="9">
        <f t="shared" si="3"/>
        <v>760.75120000000004</v>
      </c>
      <c r="AA19" s="4">
        <f t="shared" si="4"/>
        <v>80328000</v>
      </c>
      <c r="AB19" s="9">
        <f t="shared" si="5"/>
        <v>2.0331570022020298</v>
      </c>
      <c r="AC19" s="9">
        <f t="shared" si="6"/>
        <v>0.49184593168011154</v>
      </c>
      <c r="AD19" s="9">
        <f t="shared" si="7"/>
        <v>9.052466526614189E-2</v>
      </c>
      <c r="AE19" s="10">
        <f t="shared" si="8"/>
        <v>4.5067591881425034E-2</v>
      </c>
      <c r="AF19" s="9">
        <f t="shared" si="9"/>
        <v>115.61798171057039</v>
      </c>
      <c r="AG19" s="9">
        <f t="shared" si="10"/>
        <v>40.821592616441293</v>
      </c>
      <c r="AI19" s="11">
        <f t="shared" si="11"/>
        <v>4.452418832785579E-2</v>
      </c>
      <c r="AJ19" s="11">
        <f t="shared" si="12"/>
        <v>4.5067591881425034E-2</v>
      </c>
      <c r="AK19" s="11">
        <f t="shared" si="13"/>
        <v>4.8402094474706239</v>
      </c>
      <c r="AL19" s="11">
        <f t="shared" si="14"/>
        <v>23.886979058517714</v>
      </c>
      <c r="AM19" s="11">
        <f t="shared" si="15"/>
        <v>40.821592616441293</v>
      </c>
      <c r="AO19" s="4">
        <f t="shared" si="16"/>
        <v>2.0065979484115127E-3</v>
      </c>
      <c r="AQ19" s="4">
        <f t="shared" si="0"/>
        <v>8.6982180880869661E-2</v>
      </c>
    </row>
    <row r="20" spans="1:43" ht="16" x14ac:dyDescent="0.2">
      <c r="A20" s="8">
        <v>2012</v>
      </c>
      <c r="B20" s="4">
        <v>26.768999999999998</v>
      </c>
      <c r="D20" s="4">
        <f t="shared" si="19"/>
        <v>-4.641635793673414E-2</v>
      </c>
      <c r="E20" s="4">
        <v>27.7</v>
      </c>
      <c r="F20" s="8">
        <f t="shared" si="18"/>
        <v>741.5012999999999</v>
      </c>
      <c r="G20" s="15">
        <v>2.418377</v>
      </c>
      <c r="H20" s="15">
        <v>0.77681829999999996</v>
      </c>
      <c r="I20" s="15">
        <v>0.68686729999999996</v>
      </c>
      <c r="J20" s="4">
        <f t="shared" ref="J20:J30" si="20">G20-H20+I20</f>
        <v>2.3284259999999999</v>
      </c>
      <c r="K20" s="4">
        <v>80524</v>
      </c>
      <c r="N20" s="4">
        <v>39707</v>
      </c>
      <c r="O20" s="6">
        <v>3597668</v>
      </c>
      <c r="R20" s="4">
        <v>212636</v>
      </c>
      <c r="S20" s="4">
        <v>176617</v>
      </c>
      <c r="T20" s="6">
        <v>832134</v>
      </c>
      <c r="U20" s="4">
        <v>23614</v>
      </c>
      <c r="V20" s="4">
        <v>20183</v>
      </c>
      <c r="Z20" s="9">
        <f t="shared" si="3"/>
        <v>741.5012999999999</v>
      </c>
      <c r="AA20" s="4">
        <f t="shared" si="4"/>
        <v>80524000</v>
      </c>
      <c r="AB20" s="9">
        <f t="shared" si="5"/>
        <v>2.0279547686805852</v>
      </c>
      <c r="AC20" s="9">
        <f t="shared" si="6"/>
        <v>0.49310764492573644</v>
      </c>
      <c r="AD20" s="9">
        <f t="shared" si="7"/>
        <v>9.0605384441030543E-2</v>
      </c>
      <c r="AE20" s="10">
        <f t="shared" si="8"/>
        <v>4.9092078535317878E-2</v>
      </c>
      <c r="AF20" s="9">
        <f t="shared" si="9"/>
        <v>114.27552274129897</v>
      </c>
      <c r="AG20" s="9">
        <f t="shared" si="10"/>
        <v>36.738904028142493</v>
      </c>
      <c r="AI20" s="11">
        <f t="shared" si="11"/>
        <v>4.4678207739307536E-2</v>
      </c>
      <c r="AJ20" s="11">
        <f t="shared" si="12"/>
        <v>4.9092078535317878E-2</v>
      </c>
      <c r="AK20" s="11">
        <f t="shared" si="13"/>
        <v>4.7115170113862197</v>
      </c>
      <c r="AL20" s="11">
        <f t="shared" si="14"/>
        <v>24.254507086599034</v>
      </c>
      <c r="AM20" s="11">
        <f t="shared" si="15"/>
        <v>36.738904028142493</v>
      </c>
      <c r="AO20" s="4">
        <f t="shared" si="16"/>
        <v>2.1933460831553325E-3</v>
      </c>
      <c r="AQ20" s="4">
        <f t="shared" si="0"/>
        <v>8.5677702015445473E-2</v>
      </c>
    </row>
    <row r="21" spans="1:43" ht="16" x14ac:dyDescent="0.2">
      <c r="A21" s="8">
        <v>2013</v>
      </c>
      <c r="B21" s="4">
        <v>26.545000000000002</v>
      </c>
      <c r="D21" s="4">
        <f t="shared" si="19"/>
        <v>-8.3678882289213892E-3</v>
      </c>
      <c r="E21" s="4">
        <v>29.2</v>
      </c>
      <c r="F21" s="8">
        <f t="shared" si="18"/>
        <v>775.11400000000003</v>
      </c>
      <c r="G21" s="15">
        <v>2.4743599999999999</v>
      </c>
      <c r="H21" s="15">
        <v>0.72372749999999997</v>
      </c>
      <c r="I21" s="15">
        <v>0.52368210000000004</v>
      </c>
      <c r="J21" s="4">
        <f t="shared" si="20"/>
        <v>2.2743146000000003</v>
      </c>
      <c r="K21" s="4">
        <v>80767</v>
      </c>
      <c r="N21" s="4">
        <v>39933</v>
      </c>
      <c r="O21" s="6">
        <v>3620039</v>
      </c>
      <c r="R21" s="4">
        <v>237274</v>
      </c>
      <c r="S21" s="4">
        <v>188397</v>
      </c>
      <c r="T21" s="6">
        <v>864837</v>
      </c>
      <c r="U21" s="4">
        <v>25599</v>
      </c>
      <c r="V21" s="4">
        <v>21181</v>
      </c>
      <c r="Z21" s="9">
        <f t="shared" si="3"/>
        <v>775.11400000000003</v>
      </c>
      <c r="AA21" s="4">
        <f t="shared" si="4"/>
        <v>80767000</v>
      </c>
      <c r="AB21" s="9">
        <f t="shared" si="5"/>
        <v>2.0225627926777352</v>
      </c>
      <c r="AC21" s="9">
        <f t="shared" si="6"/>
        <v>0.49442222689960008</v>
      </c>
      <c r="AD21" s="9">
        <f t="shared" si="7"/>
        <v>9.0652818470938826E-2</v>
      </c>
      <c r="AE21" s="10">
        <f t="shared" si="8"/>
        <v>5.2042809483544235E-2</v>
      </c>
      <c r="AF21" s="9">
        <f t="shared" si="9"/>
        <v>112.42748026773251</v>
      </c>
      <c r="AG21" s="9">
        <f t="shared" si="10"/>
        <v>36.594778339077472</v>
      </c>
      <c r="AI21" s="11">
        <f t="shared" si="11"/>
        <v>4.482076838312677E-2</v>
      </c>
      <c r="AJ21" s="11">
        <f t="shared" si="12"/>
        <v>5.2042809483544235E-2</v>
      </c>
      <c r="AK21" s="11">
        <f t="shared" si="13"/>
        <v>4.5905030334877948</v>
      </c>
      <c r="AL21" s="11">
        <f t="shared" si="14"/>
        <v>24.491320329726875</v>
      </c>
      <c r="AM21" s="11">
        <f t="shared" si="15"/>
        <v>36.594778339077472</v>
      </c>
      <c r="AO21" s="4">
        <f t="shared" si="16"/>
        <v>2.3325987098691296E-3</v>
      </c>
      <c r="AQ21" s="4">
        <f t="shared" si="0"/>
        <v>8.7016688132474707E-2</v>
      </c>
    </row>
    <row r="22" spans="1:43" ht="16" x14ac:dyDescent="0.2">
      <c r="A22" s="8">
        <v>2014</v>
      </c>
      <c r="B22" s="4">
        <v>27.175000000000001</v>
      </c>
      <c r="D22" s="4">
        <f t="shared" si="19"/>
        <v>2.3733283104162704E-2</v>
      </c>
      <c r="E22" s="4">
        <v>30.2</v>
      </c>
      <c r="F22" s="8">
        <f t="shared" si="18"/>
        <v>820.68499999999995</v>
      </c>
      <c r="G22" s="15">
        <v>2.4220619999999999</v>
      </c>
      <c r="H22" s="15">
        <v>0.68040670000000003</v>
      </c>
      <c r="I22" s="15">
        <v>0.6230232</v>
      </c>
      <c r="J22" s="4">
        <f t="shared" si="20"/>
        <v>2.3646785000000001</v>
      </c>
      <c r="K22" s="4">
        <v>81198</v>
      </c>
      <c r="N22" s="4">
        <v>40223</v>
      </c>
      <c r="O22" s="6">
        <v>3645537</v>
      </c>
      <c r="R22" s="4">
        <v>246024</v>
      </c>
      <c r="S22" s="4">
        <v>216120</v>
      </c>
      <c r="T22" s="6">
        <v>959624</v>
      </c>
      <c r="U22" s="4">
        <v>26107</v>
      </c>
      <c r="V22" s="4">
        <v>23740</v>
      </c>
      <c r="Z22" s="9">
        <f t="shared" si="3"/>
        <v>820.68499999999995</v>
      </c>
      <c r="AA22" s="4">
        <f t="shared" si="4"/>
        <v>81198000</v>
      </c>
      <c r="AB22" s="9">
        <f t="shared" si="5"/>
        <v>2.0186957710762501</v>
      </c>
      <c r="AC22" s="9">
        <f t="shared" si="6"/>
        <v>0.4953693440725141</v>
      </c>
      <c r="AD22" s="9">
        <f t="shared" si="7"/>
        <v>9.063314521542401E-2</v>
      </c>
      <c r="AE22" s="10">
        <f t="shared" si="8"/>
        <v>5.9283447130011296E-2</v>
      </c>
      <c r="AF22" s="9">
        <f t="shared" si="9"/>
        <v>109.84638163982973</v>
      </c>
      <c r="AG22" s="9">
        <f t="shared" si="10"/>
        <v>34.569713563605731</v>
      </c>
      <c r="AI22" s="11">
        <f t="shared" si="11"/>
        <v>4.4896881696593512E-2</v>
      </c>
      <c r="AJ22" s="11">
        <f t="shared" si="12"/>
        <v>5.9283447130011296E-2</v>
      </c>
      <c r="AK22" s="11">
        <f t="shared" si="13"/>
        <v>4.4402369054229132</v>
      </c>
      <c r="AL22" s="11">
        <f t="shared" si="14"/>
        <v>24.738856051953682</v>
      </c>
      <c r="AM22" s="11">
        <f t="shared" si="15"/>
        <v>34.569713563605731</v>
      </c>
      <c r="AO22" s="4">
        <f t="shared" si="16"/>
        <v>2.6616419123623733E-3</v>
      </c>
      <c r="AQ22" s="4">
        <f t="shared" si="0"/>
        <v>9.3768752345919984E-2</v>
      </c>
    </row>
    <row r="23" spans="1:43" ht="16" x14ac:dyDescent="0.2">
      <c r="A23" s="8">
        <v>2015</v>
      </c>
      <c r="B23" s="4">
        <v>26.641999999999999</v>
      </c>
      <c r="C23" s="4">
        <v>-0.02</v>
      </c>
      <c r="D23" s="4">
        <f t="shared" si="19"/>
        <v>-1.961361545538183E-2</v>
      </c>
      <c r="E23" s="4">
        <v>29.7</v>
      </c>
      <c r="F23" s="8">
        <f t="shared" si="18"/>
        <v>791.26739999999995</v>
      </c>
      <c r="G23" s="15">
        <v>2.6024340000000001</v>
      </c>
      <c r="H23" s="15">
        <v>0.74841000000000002</v>
      </c>
      <c r="I23" s="15">
        <v>0.64416309999999999</v>
      </c>
      <c r="J23" s="4">
        <f t="shared" si="20"/>
        <v>2.4981871</v>
      </c>
      <c r="K23" s="4">
        <v>82176</v>
      </c>
      <c r="N23" s="4">
        <v>40774</v>
      </c>
      <c r="O23" s="6">
        <v>3670870</v>
      </c>
      <c r="P23" s="4">
        <v>3794976</v>
      </c>
      <c r="Q23" s="4">
        <v>46.2</v>
      </c>
      <c r="R23" s="4">
        <v>267965</v>
      </c>
      <c r="S23" s="4">
        <v>216727</v>
      </c>
      <c r="T23" s="6">
        <v>943721</v>
      </c>
      <c r="U23" s="4">
        <v>28185</v>
      </c>
      <c r="V23" s="4">
        <v>23613</v>
      </c>
      <c r="Z23" s="9">
        <f t="shared" si="3"/>
        <v>791.26739999999995</v>
      </c>
      <c r="AA23" s="4">
        <f t="shared" si="4"/>
        <v>82176000</v>
      </c>
      <c r="AB23" s="9">
        <f t="shared" si="5"/>
        <v>2.0154019718448031</v>
      </c>
      <c r="AC23" s="9">
        <f t="shared" si="6"/>
        <v>0.49617893302180688</v>
      </c>
      <c r="AD23" s="9">
        <f t="shared" si="7"/>
        <v>9.0029675773777407E-2</v>
      </c>
      <c r="AE23" s="10">
        <f t="shared" si="8"/>
        <v>5.9039682691024199E-2</v>
      </c>
      <c r="AF23" s="9">
        <f t="shared" si="9"/>
        <v>108.9527377760962</v>
      </c>
      <c r="AG23" s="9">
        <f t="shared" si="10"/>
        <v>33.509820861389912</v>
      </c>
      <c r="AI23" s="11">
        <f t="shared" si="11"/>
        <v>4.4670828465732088E-2</v>
      </c>
      <c r="AJ23" s="11">
        <f t="shared" si="12"/>
        <v>5.9039682691024199E-2</v>
      </c>
      <c r="AK23" s="11">
        <f t="shared" si="13"/>
        <v>4.3544228453307614</v>
      </c>
      <c r="AL23" s="11">
        <f t="shared" si="14"/>
        <v>25.021166213319404</v>
      </c>
      <c r="AM23" s="11">
        <f t="shared" si="15"/>
        <v>33.509820861389912</v>
      </c>
      <c r="AO23" s="4">
        <f t="shared" si="16"/>
        <v>2.6373515381619937E-3</v>
      </c>
      <c r="AQ23" s="4">
        <f t="shared" si="0"/>
        <v>9.5768812943101259E-2</v>
      </c>
    </row>
    <row r="24" spans="1:43" ht="16" x14ac:dyDescent="0.2">
      <c r="A24" s="8">
        <v>2016</v>
      </c>
      <c r="B24" s="4">
        <v>27.504999999999999</v>
      </c>
      <c r="C24" s="4">
        <v>3.2000000000000001E-2</v>
      </c>
      <c r="D24" s="4">
        <f t="shared" si="19"/>
        <v>3.2392463028301163E-2</v>
      </c>
      <c r="E24" s="4">
        <v>30.2</v>
      </c>
      <c r="F24" s="8">
        <f t="shared" si="18"/>
        <v>830.65099999999995</v>
      </c>
      <c r="G24" s="15">
        <v>2.5099179999999999</v>
      </c>
      <c r="H24" s="15">
        <v>0.7542953</v>
      </c>
      <c r="I24" s="15">
        <v>0.87849849999999996</v>
      </c>
      <c r="J24" s="4">
        <f t="shared" si="20"/>
        <v>2.6341212000000001</v>
      </c>
      <c r="K24" s="4">
        <v>82522</v>
      </c>
      <c r="N24" s="4">
        <v>40960</v>
      </c>
      <c r="O24" s="6">
        <v>3698008</v>
      </c>
      <c r="P24" s="4">
        <v>3822507</v>
      </c>
      <c r="Q24" s="4">
        <v>46.3</v>
      </c>
      <c r="R24" s="4">
        <v>316550</v>
      </c>
      <c r="S24" s="4">
        <v>235658</v>
      </c>
      <c r="T24" s="6">
        <v>988186</v>
      </c>
      <c r="U24" s="4">
        <v>31342</v>
      </c>
      <c r="V24" s="4">
        <v>24876</v>
      </c>
      <c r="Z24" s="9">
        <f t="shared" si="3"/>
        <v>830.65099999999995</v>
      </c>
      <c r="AA24" s="4">
        <f t="shared" si="4"/>
        <v>82522000</v>
      </c>
      <c r="AB24" s="9">
        <f t="shared" si="5"/>
        <v>2.0146972656250002</v>
      </c>
      <c r="AC24" s="9">
        <f t="shared" si="6"/>
        <v>0.49635248782142943</v>
      </c>
      <c r="AD24" s="9">
        <f t="shared" si="7"/>
        <v>9.0283398437499995E-2</v>
      </c>
      <c r="AE24" s="10">
        <f t="shared" si="8"/>
        <v>6.3725659868772599E-2</v>
      </c>
      <c r="AF24" s="9">
        <f t="shared" si="9"/>
        <v>105.5597518437736</v>
      </c>
      <c r="AG24" s="9">
        <f t="shared" si="10"/>
        <v>33.391662646727767</v>
      </c>
      <c r="AI24" s="11">
        <f t="shared" si="11"/>
        <v>4.4812389423426482E-2</v>
      </c>
      <c r="AJ24" s="11">
        <f t="shared" si="12"/>
        <v>6.3725659868772599E-2</v>
      </c>
      <c r="AK24" s="11">
        <f t="shared" si="13"/>
        <v>4.193305552962344</v>
      </c>
      <c r="AL24" s="11">
        <f t="shared" si="14"/>
        <v>25.173398530236209</v>
      </c>
      <c r="AM24" s="11">
        <f t="shared" si="15"/>
        <v>33.391662646727767</v>
      </c>
      <c r="AO24" s="4">
        <f t="shared" si="16"/>
        <v>2.8556990863042582E-3</v>
      </c>
      <c r="AQ24" s="4">
        <f t="shared" si="0"/>
        <v>9.8993810397977208E-2</v>
      </c>
    </row>
    <row r="25" spans="1:43" ht="16" x14ac:dyDescent="0.2">
      <c r="A25" s="8">
        <v>2017</v>
      </c>
      <c r="B25" s="4">
        <v>28.870999999999999</v>
      </c>
      <c r="C25" s="4">
        <v>4.8000000000000001E-2</v>
      </c>
      <c r="D25" s="4">
        <f t="shared" si="19"/>
        <v>4.9663697509543706E-2</v>
      </c>
      <c r="E25" s="4">
        <v>29.9</v>
      </c>
      <c r="F25" s="8">
        <f t="shared" si="18"/>
        <v>863.24289999999996</v>
      </c>
      <c r="G25" s="15">
        <v>2.646328</v>
      </c>
      <c r="H25" s="15">
        <v>0.68272580000000005</v>
      </c>
      <c r="I25" s="15">
        <v>0.89444809999999997</v>
      </c>
      <c r="J25" s="4">
        <f t="shared" si="20"/>
        <v>2.8580502999999999</v>
      </c>
      <c r="K25" s="4">
        <v>82792</v>
      </c>
      <c r="N25" s="4">
        <v>41304</v>
      </c>
      <c r="O25" s="6">
        <v>3725902</v>
      </c>
      <c r="P25" s="4">
        <v>3850742</v>
      </c>
      <c r="Q25" s="4">
        <v>46.5</v>
      </c>
      <c r="R25" s="4">
        <v>300349</v>
      </c>
      <c r="S25" s="4">
        <v>245304</v>
      </c>
      <c r="T25" s="6">
        <v>1004792</v>
      </c>
      <c r="U25" s="4">
        <v>29990</v>
      </c>
      <c r="V25" s="4">
        <v>25602</v>
      </c>
      <c r="Z25" s="9">
        <f t="shared" si="3"/>
        <v>863.24289999999996</v>
      </c>
      <c r="AA25" s="4">
        <f t="shared" si="4"/>
        <v>82792000</v>
      </c>
      <c r="AB25" s="9">
        <f t="shared" si="5"/>
        <v>2.0044547743559944</v>
      </c>
      <c r="AC25" s="9">
        <f t="shared" si="6"/>
        <v>0.498888781524785</v>
      </c>
      <c r="AD25" s="9">
        <f t="shared" si="7"/>
        <v>9.0206808057331014E-2</v>
      </c>
      <c r="AE25" s="10">
        <f t="shared" si="8"/>
        <v>6.5837480427558215E-2</v>
      </c>
      <c r="AF25" s="9">
        <f t="shared" si="9"/>
        <v>104.3684570981313</v>
      </c>
      <c r="AG25" s="9">
        <f t="shared" si="10"/>
        <v>33.717791578782908</v>
      </c>
      <c r="AI25" s="11">
        <f t="shared" si="11"/>
        <v>4.5003164556962023E-2</v>
      </c>
      <c r="AJ25" s="11">
        <f t="shared" si="12"/>
        <v>6.5837480427558215E-2</v>
      </c>
      <c r="AK25" s="11">
        <f t="shared" si="13"/>
        <v>4.0961093174183869</v>
      </c>
      <c r="AL25" s="11">
        <f t="shared" si="14"/>
        <v>25.479900317677689</v>
      </c>
      <c r="AM25" s="11">
        <f t="shared" si="15"/>
        <v>33.717791578782908</v>
      </c>
      <c r="AO25" s="4">
        <f t="shared" si="16"/>
        <v>2.9628949656971687E-3</v>
      </c>
      <c r="AQ25" s="4">
        <f t="shared" si="0"/>
        <v>8.9535068145147445E-2</v>
      </c>
    </row>
    <row r="26" spans="1:43" ht="16" x14ac:dyDescent="0.2">
      <c r="A26" s="8">
        <v>2018</v>
      </c>
      <c r="B26" s="4">
        <v>29.129000000000001</v>
      </c>
      <c r="C26" s="4">
        <v>4.0000000000000001E-3</v>
      </c>
      <c r="D26" s="4">
        <f t="shared" si="19"/>
        <v>8.9363028644661655E-3</v>
      </c>
      <c r="E26" s="4">
        <v>30.1</v>
      </c>
      <c r="F26" s="8">
        <f t="shared" si="18"/>
        <v>876.78290000000004</v>
      </c>
      <c r="G26" s="15">
        <v>2.3692500000000001</v>
      </c>
      <c r="H26" s="15">
        <v>0.698716</v>
      </c>
      <c r="I26" s="15">
        <v>0.93753299999999995</v>
      </c>
      <c r="J26" s="4">
        <f t="shared" si="20"/>
        <v>2.6080670000000001</v>
      </c>
      <c r="K26" s="4">
        <v>83019</v>
      </c>
      <c r="N26" s="4">
        <v>41378</v>
      </c>
      <c r="O26" s="6">
        <v>3753715</v>
      </c>
      <c r="P26" s="4">
        <v>3878901</v>
      </c>
      <c r="Q26" s="4">
        <v>46.7</v>
      </c>
      <c r="R26" s="4">
        <v>302209</v>
      </c>
      <c r="S26" s="4">
        <v>251338</v>
      </c>
      <c r="T26" s="6">
        <v>1004780</v>
      </c>
      <c r="U26" s="4">
        <v>30163</v>
      </c>
      <c r="V26" s="4">
        <v>25776</v>
      </c>
      <c r="Z26" s="9">
        <f t="shared" si="3"/>
        <v>876.78290000000004</v>
      </c>
      <c r="AA26" s="4">
        <f t="shared" si="4"/>
        <v>83019000</v>
      </c>
      <c r="AB26" s="9">
        <f t="shared" si="5"/>
        <v>2.0063560346077627</v>
      </c>
      <c r="AC26" s="9">
        <f t="shared" si="6"/>
        <v>0.49841602524723255</v>
      </c>
      <c r="AD26" s="9">
        <f t="shared" si="7"/>
        <v>9.0717651892309917E-2</v>
      </c>
      <c r="AE26" s="10">
        <f t="shared" si="8"/>
        <v>6.6957134465456217E-2</v>
      </c>
      <c r="AF26" s="9">
        <f t="shared" si="9"/>
        <v>102.55512497115438</v>
      </c>
      <c r="AG26" s="9">
        <f t="shared" si="10"/>
        <v>34.015475636250777</v>
      </c>
      <c r="AI26" s="11">
        <f t="shared" si="11"/>
        <v>4.5215131475927199E-2</v>
      </c>
      <c r="AJ26" s="11">
        <f t="shared" si="12"/>
        <v>6.6957134465456217E-2</v>
      </c>
      <c r="AK26" s="11">
        <f t="shared" si="13"/>
        <v>3.9977241801876358</v>
      </c>
      <c r="AL26" s="11">
        <f t="shared" si="14"/>
        <v>25.653376858615815</v>
      </c>
      <c r="AM26" s="11">
        <f t="shared" si="15"/>
        <v>34.015475636250777</v>
      </c>
      <c r="AO26" s="4">
        <f t="shared" si="16"/>
        <v>3.0274756381069392E-3</v>
      </c>
      <c r="AQ26" s="4">
        <f t="shared" si="0"/>
        <v>8.8691190178074572E-2</v>
      </c>
    </row>
    <row r="27" spans="1:43" ht="16" x14ac:dyDescent="0.2">
      <c r="A27" s="8">
        <v>2019</v>
      </c>
      <c r="B27" s="4">
        <v>28.751999999999999</v>
      </c>
      <c r="C27" s="4">
        <f>-1.6%</f>
        <v>-1.6E-2</v>
      </c>
      <c r="D27" s="4">
        <f t="shared" si="19"/>
        <v>-1.2942428507672849E-2</v>
      </c>
      <c r="E27" s="4">
        <v>31.6</v>
      </c>
      <c r="F27" s="8">
        <f t="shared" si="18"/>
        <v>908.56320000000005</v>
      </c>
      <c r="G27" s="15">
        <v>2.3691279999999999</v>
      </c>
      <c r="H27" s="15">
        <v>0.60031140000000005</v>
      </c>
      <c r="I27" s="15">
        <v>0.7812325</v>
      </c>
      <c r="J27" s="4">
        <f t="shared" si="20"/>
        <v>2.5500490999999998</v>
      </c>
      <c r="K27" s="4">
        <v>83167</v>
      </c>
      <c r="N27" s="4">
        <v>41506</v>
      </c>
      <c r="O27" s="6">
        <v>3782746</v>
      </c>
      <c r="P27" s="4">
        <v>3908347</v>
      </c>
      <c r="Q27" s="4">
        <v>47</v>
      </c>
      <c r="R27" s="4">
        <v>311138</v>
      </c>
      <c r="S27" s="4">
        <v>255925</v>
      </c>
      <c r="T27" s="6">
        <v>1021048</v>
      </c>
      <c r="U27" s="4">
        <v>31070</v>
      </c>
      <c r="V27" s="4">
        <v>26401</v>
      </c>
      <c r="Z27" s="9">
        <f t="shared" si="3"/>
        <v>908.56320000000005</v>
      </c>
      <c r="AA27" s="4">
        <f t="shared" si="4"/>
        <v>83167000</v>
      </c>
      <c r="AB27" s="9">
        <f t="shared" si="5"/>
        <v>2.0037343998458055</v>
      </c>
      <c r="AC27" s="9">
        <f t="shared" si="6"/>
        <v>0.49906814000745486</v>
      </c>
      <c r="AD27" s="9">
        <f t="shared" si="7"/>
        <v>9.1137329542716722E-2</v>
      </c>
      <c r="AE27" s="10">
        <f t="shared" si="8"/>
        <v>6.7655877502745362E-2</v>
      </c>
      <c r="AF27" s="9">
        <f t="shared" si="9"/>
        <v>103.15912865097197</v>
      </c>
      <c r="AG27" s="9">
        <f t="shared" si="10"/>
        <v>34.413969167834551</v>
      </c>
      <c r="AI27" s="11">
        <f t="shared" si="11"/>
        <v>4.5483737540130097E-2</v>
      </c>
      <c r="AJ27" s="11">
        <f t="shared" si="12"/>
        <v>6.7655877502745362E-2</v>
      </c>
      <c r="AK27" s="11">
        <f t="shared" si="13"/>
        <v>3.9896375891374425</v>
      </c>
      <c r="AL27" s="11">
        <f t="shared" si="14"/>
        <v>25.856766772962683</v>
      </c>
      <c r="AM27" s="11">
        <f t="shared" si="15"/>
        <v>34.413969167834551</v>
      </c>
      <c r="AO27" s="4">
        <f t="shared" si="16"/>
        <v>3.0772421753820626E-3</v>
      </c>
      <c r="AQ27" s="4">
        <f t="shared" si="0"/>
        <v>8.2591545985595274E-2</v>
      </c>
    </row>
    <row r="28" spans="1:43" ht="16" x14ac:dyDescent="0.2">
      <c r="A28" s="8">
        <v>2020</v>
      </c>
      <c r="B28" s="4">
        <v>30.129000000000001</v>
      </c>
      <c r="C28" s="4">
        <v>4.7E-2</v>
      </c>
      <c r="D28" s="4">
        <f t="shared" si="19"/>
        <v>4.7892320534223792E-2</v>
      </c>
      <c r="E28" s="4">
        <v>31.2</v>
      </c>
      <c r="F28" s="8">
        <f t="shared" si="18"/>
        <v>940.02480000000003</v>
      </c>
      <c r="G28" s="15">
        <v>2.312929</v>
      </c>
      <c r="H28" s="15">
        <v>0.55642645000000002</v>
      </c>
      <c r="I28" s="15">
        <v>0.731898139</v>
      </c>
      <c r="J28" s="4">
        <f t="shared" si="20"/>
        <v>2.4884006890000001</v>
      </c>
      <c r="K28" s="4">
        <v>83155</v>
      </c>
      <c r="L28" s="4">
        <v>40540</v>
      </c>
      <c r="M28" s="4">
        <v>566</v>
      </c>
      <c r="N28" s="4">
        <f xml:space="preserve"> L28 + M28</f>
        <v>41106</v>
      </c>
      <c r="O28" s="6">
        <v>3812916</v>
      </c>
      <c r="P28" s="4">
        <v>3938871</v>
      </c>
      <c r="Q28" s="4">
        <v>47.4</v>
      </c>
      <c r="R28" s="4">
        <v>320362</v>
      </c>
      <c r="S28" s="4">
        <v>268774</v>
      </c>
      <c r="T28" s="6">
        <v>1068823</v>
      </c>
      <c r="U28" s="4">
        <v>31899</v>
      </c>
      <c r="V28" s="4">
        <v>27747</v>
      </c>
      <c r="Z28" s="9">
        <f t="shared" si="3"/>
        <v>940.02480000000003</v>
      </c>
      <c r="AA28" s="4">
        <f t="shared" si="4"/>
        <v>83155000</v>
      </c>
      <c r="AB28" s="9">
        <f t="shared" si="5"/>
        <v>2.0229406899236122</v>
      </c>
      <c r="AC28" s="9">
        <f t="shared" si="6"/>
        <v>0.49432986591305395</v>
      </c>
      <c r="AD28" s="9">
        <f t="shared" si="7"/>
        <v>9.275813749817545E-2</v>
      </c>
      <c r="AE28" s="10">
        <f t="shared" si="8"/>
        <v>7.0490406817249579E-2</v>
      </c>
      <c r="AF28" s="9">
        <f t="shared" si="9"/>
        <v>103.23543199863082</v>
      </c>
      <c r="AG28" s="9">
        <f t="shared" si="10"/>
        <v>33.878430100551412</v>
      </c>
      <c r="AI28" s="11">
        <f t="shared" si="11"/>
        <v>4.5853117671817691E-2</v>
      </c>
      <c r="AJ28" s="11">
        <f t="shared" si="12"/>
        <v>7.0490406817249579E-2</v>
      </c>
      <c r="AK28" s="11">
        <f t="shared" si="13"/>
        <v>3.9766606889059211</v>
      </c>
      <c r="AL28" s="11">
        <f t="shared" si="14"/>
        <v>25.960332066207407</v>
      </c>
      <c r="AM28" s="11">
        <f t="shared" si="15"/>
        <v>33.878430100551412</v>
      </c>
      <c r="AO28" s="4">
        <f t="shared" si="16"/>
        <v>3.2322049185256447E-3</v>
      </c>
      <c r="AQ28" s="4">
        <f t="shared" si="0"/>
        <v>8.4032129667089506E-2</v>
      </c>
    </row>
    <row r="29" spans="1:43" ht="16" x14ac:dyDescent="0.2">
      <c r="A29" s="8">
        <v>2021</v>
      </c>
      <c r="B29" s="4">
        <v>29.167000000000002</v>
      </c>
      <c r="C29" s="4">
        <v>-3.3000000000000002E-2</v>
      </c>
      <c r="D29" s="4">
        <f t="shared" si="19"/>
        <v>-3.1929370374058207E-2</v>
      </c>
      <c r="E29" s="4">
        <v>30.2</v>
      </c>
      <c r="F29" s="8">
        <f t="shared" si="18"/>
        <v>880.84339999999997</v>
      </c>
      <c r="G29" s="15">
        <v>2.2487020000000002</v>
      </c>
      <c r="H29" s="15">
        <v>0.66027969900000005</v>
      </c>
      <c r="I29" s="15">
        <v>0.86254282500000001</v>
      </c>
      <c r="J29" s="4">
        <f t="shared" si="20"/>
        <v>2.4509651259999998</v>
      </c>
      <c r="K29" s="4">
        <v>83237</v>
      </c>
      <c r="L29" s="4">
        <v>40974</v>
      </c>
      <c r="M29" s="4">
        <v>725</v>
      </c>
      <c r="N29" s="4">
        <f xml:space="preserve"> L29 + M29</f>
        <v>41699</v>
      </c>
      <c r="O29" s="6">
        <v>3841438</v>
      </c>
      <c r="P29" s="4">
        <v>3967765</v>
      </c>
      <c r="Q29" s="4">
        <v>47.7</v>
      </c>
      <c r="R29" s="4">
        <v>328489</v>
      </c>
      <c r="S29" s="4">
        <v>256352</v>
      </c>
      <c r="T29" s="6">
        <v>991956</v>
      </c>
      <c r="U29" s="4">
        <v>33085</v>
      </c>
      <c r="V29" s="4">
        <v>25845</v>
      </c>
      <c r="Z29" s="9">
        <f t="shared" si="3"/>
        <v>880.84339999999997</v>
      </c>
      <c r="AA29" s="4">
        <f t="shared" si="4"/>
        <v>83237000</v>
      </c>
      <c r="AB29" s="9">
        <f t="shared" si="5"/>
        <v>1.9961389961389961</v>
      </c>
      <c r="AC29" s="9">
        <f t="shared" si="6"/>
        <v>0.50096711798839455</v>
      </c>
      <c r="AD29" s="9">
        <f t="shared" si="7"/>
        <v>9.2123024532962422E-2</v>
      </c>
      <c r="AE29" s="10">
        <f t="shared" si="8"/>
        <v>6.6733343086625374E-2</v>
      </c>
      <c r="AF29" s="9">
        <f t="shared" si="9"/>
        <v>100.81840594182998</v>
      </c>
      <c r="AG29" s="9">
        <f t="shared" si="10"/>
        <v>34.081772102921263</v>
      </c>
      <c r="AI29" s="11">
        <f t="shared" si="11"/>
        <v>4.6150606100652351E-2</v>
      </c>
      <c r="AJ29" s="11">
        <f t="shared" si="12"/>
        <v>6.6733343086625374E-2</v>
      </c>
      <c r="AK29" s="11">
        <f t="shared" si="13"/>
        <v>3.8695075521158406</v>
      </c>
      <c r="AL29" s="11">
        <f t="shared" si="14"/>
        <v>26.054583066184389</v>
      </c>
      <c r="AM29" s="11">
        <f t="shared" si="15"/>
        <v>34.081772102921263</v>
      </c>
      <c r="AO29" s="4">
        <f t="shared" si="16"/>
        <v>3.0797842305705396E-3</v>
      </c>
      <c r="AQ29" s="4">
        <f t="shared" si="0"/>
        <v>8.6599677071813361E-2</v>
      </c>
    </row>
    <row r="30" spans="1:43" ht="16" x14ac:dyDescent="0.2">
      <c r="A30" s="8">
        <v>2022</v>
      </c>
      <c r="B30" s="4">
        <v>28.030999999999999</v>
      </c>
      <c r="C30" s="4">
        <v>-3.9E-2</v>
      </c>
      <c r="D30" s="4">
        <f t="shared" si="19"/>
        <v>-3.894812630712801E-2</v>
      </c>
      <c r="E30" s="4">
        <v>30.5</v>
      </c>
      <c r="F30" s="8">
        <f t="shared" si="18"/>
        <v>854.94549999999992</v>
      </c>
      <c r="G30" s="15">
        <v>2.001617</v>
      </c>
      <c r="H30" s="15">
        <v>0.54960635999999996</v>
      </c>
      <c r="I30" s="15">
        <v>0.97546490799999996</v>
      </c>
      <c r="J30" s="4">
        <f t="shared" si="20"/>
        <v>2.4274755480000003</v>
      </c>
      <c r="K30" s="4">
        <v>84359</v>
      </c>
      <c r="L30" s="4">
        <v>40965</v>
      </c>
      <c r="M30" s="4">
        <v>754</v>
      </c>
      <c r="N30" s="4">
        <f xml:space="preserve"> L30 + M30</f>
        <v>41719</v>
      </c>
      <c r="O30" s="6">
        <v>3870328</v>
      </c>
      <c r="P30" s="4">
        <v>3996995</v>
      </c>
      <c r="Q30" s="4">
        <v>47.4</v>
      </c>
      <c r="R30" s="4">
        <v>304323</v>
      </c>
      <c r="S30" s="4">
        <v>258794</v>
      </c>
      <c r="T30" s="6">
        <v>999591</v>
      </c>
      <c r="U30" s="4">
        <v>29990</v>
      </c>
      <c r="V30" s="4">
        <v>26201</v>
      </c>
      <c r="Z30" s="9">
        <f t="shared" si="3"/>
        <v>854.94549999999992</v>
      </c>
      <c r="AA30" s="4">
        <f t="shared" si="4"/>
        <v>84359000</v>
      </c>
      <c r="AB30" s="9">
        <f t="shared" si="5"/>
        <v>2.0220762722021139</v>
      </c>
      <c r="AC30" s="9">
        <f t="shared" si="6"/>
        <v>0.49454118706954803</v>
      </c>
      <c r="AD30" s="9">
        <f t="shared" si="7"/>
        <v>9.2771351182914255E-2</v>
      </c>
      <c r="AE30" s="10">
        <f t="shared" si="8"/>
        <v>6.6866167415268157E-2</v>
      </c>
      <c r="AF30" s="9">
        <f t="shared" si="9"/>
        <v>101.24268723386169</v>
      </c>
      <c r="AG30" s="9">
        <f t="shared" si="10"/>
        <v>32.630262203732677</v>
      </c>
      <c r="AI30" s="11">
        <f t="shared" si="11"/>
        <v>4.5879254140044332E-2</v>
      </c>
      <c r="AJ30" s="11">
        <f t="shared" si="12"/>
        <v>6.6866167415268157E-2</v>
      </c>
      <c r="AK30" s="11">
        <f t="shared" si="13"/>
        <v>3.8624968121362939</v>
      </c>
      <c r="AL30" s="11">
        <f t="shared" si="14"/>
        <v>26.211720593722834</v>
      </c>
      <c r="AM30" s="11">
        <f t="shared" si="15"/>
        <v>32.630262203732677</v>
      </c>
      <c r="AO30" s="4">
        <f t="shared" si="16"/>
        <v>3.0677698882158396E-3</v>
      </c>
      <c r="AQ30" s="4" t="e">
        <f t="shared" si="0"/>
        <v>#DIV/0!</v>
      </c>
    </row>
    <row r="31" spans="1:43" ht="16" x14ac:dyDescent="0.2">
      <c r="A31" s="8">
        <v>2023</v>
      </c>
      <c r="L31" s="4">
        <v>41330</v>
      </c>
      <c r="M31" s="4">
        <v>935</v>
      </c>
      <c r="N31" s="4">
        <f xml:space="preserve"> L31 + M31</f>
        <v>42265</v>
      </c>
      <c r="R31" s="4">
        <v>213646</v>
      </c>
      <c r="U31" s="4">
        <v>19931</v>
      </c>
      <c r="Z31" s="9">
        <f t="shared" si="3"/>
        <v>0</v>
      </c>
      <c r="AA31" s="4">
        <f t="shared" si="4"/>
        <v>0</v>
      </c>
      <c r="AB31" s="9">
        <f t="shared" si="5"/>
        <v>0</v>
      </c>
      <c r="AC31" s="9" t="e">
        <f t="shared" si="6"/>
        <v>#DIV/0!</v>
      </c>
      <c r="AD31" s="9">
        <f t="shared" si="7"/>
        <v>0</v>
      </c>
      <c r="AE31" s="10" t="e">
        <f t="shared" si="8"/>
        <v>#DIV/0!</v>
      </c>
      <c r="AF31" s="9" t="e">
        <f t="shared" si="9"/>
        <v>#DIV/0!</v>
      </c>
      <c r="AG31" s="9" t="e">
        <f t="shared" si="10"/>
        <v>#DIV/0!</v>
      </c>
      <c r="AI31" s="11" t="e">
        <f t="shared" si="11"/>
        <v>#DIV/0!</v>
      </c>
      <c r="AJ31" s="11" t="e">
        <f t="shared" si="12"/>
        <v>#DIV/0!</v>
      </c>
      <c r="AK31" s="11" t="e">
        <f t="shared" si="13"/>
        <v>#DIV/0!</v>
      </c>
      <c r="AL31" s="11" t="e">
        <f t="shared" si="14"/>
        <v>#DIV/0!</v>
      </c>
      <c r="AM31" s="11" t="e">
        <f t="shared" si="15"/>
        <v>#DIV/0!</v>
      </c>
      <c r="AO31" s="4" t="e">
        <f t="shared" si="16"/>
        <v>#DIV/0!</v>
      </c>
    </row>
    <row r="33" spans="2:42" ht="16" x14ac:dyDescent="0.2">
      <c r="Z33" s="9" t="s">
        <v>36</v>
      </c>
      <c r="AA33" s="4" t="s">
        <v>37</v>
      </c>
      <c r="AB33" s="9" t="s">
        <v>38</v>
      </c>
      <c r="AC33" s="9" t="s">
        <v>39</v>
      </c>
      <c r="AD33" s="9" t="s">
        <v>40</v>
      </c>
      <c r="AE33" s="10" t="s">
        <v>41</v>
      </c>
      <c r="AF33" s="9" t="s">
        <v>42</v>
      </c>
      <c r="AG33" s="9" t="s">
        <v>43</v>
      </c>
    </row>
    <row r="34" spans="2:42" ht="16" x14ac:dyDescent="0.2">
      <c r="F34" s="4"/>
      <c r="G34" s="4"/>
      <c r="H34" s="4"/>
      <c r="I34" s="4"/>
      <c r="J34" s="4"/>
      <c r="Z34" s="4"/>
      <c r="AB34" s="4"/>
      <c r="AC34" s="4"/>
      <c r="AD34" s="4"/>
      <c r="AE34" s="4"/>
      <c r="AF34" s="4"/>
      <c r="AG34" s="4"/>
      <c r="AI34" s="4"/>
      <c r="AJ34" s="4"/>
      <c r="AK34" s="4"/>
      <c r="AL34" s="4"/>
      <c r="AM34" s="4"/>
    </row>
    <row r="35" spans="2:42" ht="16" x14ac:dyDescent="0.2"/>
    <row r="36" spans="2:42" ht="16" x14ac:dyDescent="0.2">
      <c r="B36" s="4" t="s">
        <v>65</v>
      </c>
      <c r="C36" s="4" t="s">
        <v>65</v>
      </c>
      <c r="D36" s="4" t="s">
        <v>65</v>
      </c>
      <c r="E36" s="4" t="s">
        <v>65</v>
      </c>
      <c r="F36" s="8" t="s">
        <v>65</v>
      </c>
      <c r="G36" s="2" t="s">
        <v>66</v>
      </c>
      <c r="K36" s="2" t="s">
        <v>67</v>
      </c>
      <c r="O36" s="4" t="s">
        <v>68</v>
      </c>
      <c r="P36" s="4" t="s">
        <v>68</v>
      </c>
      <c r="Q36" s="4" t="s">
        <v>68</v>
      </c>
      <c r="R36" s="4" t="s">
        <v>69</v>
      </c>
      <c r="U36" s="4" t="s">
        <v>69</v>
      </c>
    </row>
    <row r="37" spans="2:42" ht="16" x14ac:dyDescent="0.2">
      <c r="B37" s="2" t="s">
        <v>70</v>
      </c>
      <c r="O37" s="4" t="s">
        <v>71</v>
      </c>
      <c r="P37" s="4" t="s">
        <v>71</v>
      </c>
      <c r="Q37" s="4" t="s">
        <v>71</v>
      </c>
      <c r="S37" s="4" t="s">
        <v>72</v>
      </c>
      <c r="V37" s="4" t="s">
        <v>72</v>
      </c>
    </row>
    <row r="41" spans="2:42" ht="15.75" customHeight="1" x14ac:dyDescent="0.2">
      <c r="AP41" s="4" t="s">
        <v>81</v>
      </c>
    </row>
    <row r="44" spans="2:42" ht="16" x14ac:dyDescent="0.2">
      <c r="T44" s="6">
        <f xml:space="preserve"> 1436982 / 285925</f>
        <v>5.0257305237387424</v>
      </c>
      <c r="U44" s="6">
        <f xml:space="preserve"> 31378 * 1000 / 1436982</f>
        <v>21.836042483482743</v>
      </c>
    </row>
    <row r="45" spans="2:42" ht="16" x14ac:dyDescent="0.2">
      <c r="T45" s="4">
        <f xml:space="preserve"> 999591 / 258794</f>
        <v>3.8624968121362939</v>
      </c>
      <c r="U45" s="6">
        <f xml:space="preserve"> 26201 * 1000 / 999591</f>
        <v>26.211720593722834</v>
      </c>
    </row>
  </sheetData>
  <hyperlinks>
    <hyperlink ref="B37" r:id="rId1" xr:uid="{A1B7A081-29AB-4EDB-9B2B-B5908EA15098}"/>
    <hyperlink ref="K36" r:id="rId2" xr:uid="{1407B769-7278-473B-827F-5C9AF98741E8}"/>
    <hyperlink ref="G36" r:id="rId3" xr:uid="{1994B07D-36B6-4C40-9CE7-AF7A5372836C}"/>
  </hyperlinks>
  <pageMargins left="0.7" right="0.7" top="0.75" bottom="0.75" header="0.3" footer="0.3"/>
  <pageSetup orientation="portrait" r:id="rId4"/>
  <drawing r:id="rId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9C4D49D-3A92-4D66-BB56-50EC17DAD89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Germany_hp!B8:B30</xm:f>
              <xm:sqref>B34</xm:sqref>
            </x14:sparkline>
            <x14:sparkline>
              <xm:f>Germany_hp!C8:C30</xm:f>
              <xm:sqref>C34</xm:sqref>
            </x14:sparkline>
            <x14:sparkline>
              <xm:f>Germany_hp!D8:D30</xm:f>
              <xm:sqref>D34</xm:sqref>
            </x14:sparkline>
            <x14:sparkline>
              <xm:f>Germany_hp!E8:E30</xm:f>
              <xm:sqref>E34</xm:sqref>
            </x14:sparkline>
            <x14:sparkline>
              <xm:f>Germany_hp!F8:F30</xm:f>
              <xm:sqref>F34</xm:sqref>
            </x14:sparkline>
            <x14:sparkline>
              <xm:f>Germany_hp!G8:G30</xm:f>
              <xm:sqref>G34</xm:sqref>
            </x14:sparkline>
            <x14:sparkline>
              <xm:f>Germany_hp!H8:H30</xm:f>
              <xm:sqref>H34</xm:sqref>
            </x14:sparkline>
            <x14:sparkline>
              <xm:f>Germany_hp!I8:I30</xm:f>
              <xm:sqref>I34</xm:sqref>
            </x14:sparkline>
            <x14:sparkline>
              <xm:f>Germany_hp!J8:J30</xm:f>
              <xm:sqref>J34</xm:sqref>
            </x14:sparkline>
            <x14:sparkline>
              <xm:f>Germany_hp!K8:K30</xm:f>
              <xm:sqref>K34</xm:sqref>
            </x14:sparkline>
            <x14:sparkline>
              <xm:f>Germany_hp!L8:L30</xm:f>
              <xm:sqref>L34</xm:sqref>
            </x14:sparkline>
            <x14:sparkline>
              <xm:f>Germany_hp!M8:M30</xm:f>
              <xm:sqref>M34</xm:sqref>
            </x14:sparkline>
            <x14:sparkline>
              <xm:f>Germany_hp!N8:N30</xm:f>
              <xm:sqref>N34</xm:sqref>
            </x14:sparkline>
            <x14:sparkline>
              <xm:f>Germany_hp!O8:O30</xm:f>
              <xm:sqref>O34</xm:sqref>
            </x14:sparkline>
            <x14:sparkline>
              <xm:f>Germany_hp!P8:P30</xm:f>
              <xm:sqref>P34</xm:sqref>
            </x14:sparkline>
            <x14:sparkline>
              <xm:f>Germany_hp!Q8:Q30</xm:f>
              <xm:sqref>Q34</xm:sqref>
            </x14:sparkline>
            <x14:sparkline>
              <xm:f>Germany_hp!R8:R30</xm:f>
              <xm:sqref>R34</xm:sqref>
            </x14:sparkline>
            <x14:sparkline>
              <xm:f>Germany_hp!S8:S30</xm:f>
              <xm:sqref>S34</xm:sqref>
            </x14:sparkline>
            <x14:sparkline>
              <xm:f>Germany_hp!T8:T30</xm:f>
              <xm:sqref>T34</xm:sqref>
            </x14:sparkline>
            <x14:sparkline>
              <xm:f>Germany_hp!U8:U30</xm:f>
              <xm:sqref>U34</xm:sqref>
            </x14:sparkline>
            <x14:sparkline>
              <xm:f>Germany_hp!V8:V30</xm:f>
              <xm:sqref>V34</xm:sqref>
            </x14:sparkline>
            <x14:sparkline>
              <xm:f>Germany_hp!W8:W30</xm:f>
              <xm:sqref>W34</xm:sqref>
            </x14:sparkline>
            <x14:sparkline>
              <xm:f>Germany_hp!X8:X30</xm:f>
              <xm:sqref>X34</xm:sqref>
            </x14:sparkline>
            <x14:sparkline>
              <xm:f>Germany_hp!Y8:Y30</xm:f>
              <xm:sqref>Y34</xm:sqref>
            </x14:sparkline>
            <x14:sparkline>
              <xm:f>Germany_hp!Z8:Z30</xm:f>
              <xm:sqref>Z34</xm:sqref>
            </x14:sparkline>
            <x14:sparkline>
              <xm:f>Germany_hp!AA8:AA30</xm:f>
              <xm:sqref>AA34</xm:sqref>
            </x14:sparkline>
            <x14:sparkline>
              <xm:f>Germany_hp!AB8:AB30</xm:f>
              <xm:sqref>AB34</xm:sqref>
            </x14:sparkline>
            <x14:sparkline>
              <xm:f>Germany_hp!AC8:AC30</xm:f>
              <xm:sqref>AC34</xm:sqref>
            </x14:sparkline>
            <x14:sparkline>
              <xm:f>Germany_hp!AD8:AD30</xm:f>
              <xm:sqref>AD34</xm:sqref>
            </x14:sparkline>
            <x14:sparkline>
              <xm:f>Germany_hp!AE8:AE30</xm:f>
              <xm:sqref>AE34</xm:sqref>
            </x14:sparkline>
            <x14:sparkline>
              <xm:f>Germany_hp!AF8:AF30</xm:f>
              <xm:sqref>AF34</xm:sqref>
            </x14:sparkline>
            <x14:sparkline>
              <xm:f>Germany_hp!AG8:AG30</xm:f>
              <xm:sqref>AG34</xm:sqref>
            </x14:sparkline>
            <x14:sparkline>
              <xm:f>Germany_hp!AH8:AH30</xm:f>
              <xm:sqref>AH34</xm:sqref>
            </x14:sparkline>
            <x14:sparkline>
              <xm:f>Germany_hp!AI8:AI30</xm:f>
              <xm:sqref>AI34</xm:sqref>
            </x14:sparkline>
            <x14:sparkline>
              <xm:f>Germany_hp!AJ8:AJ30</xm:f>
              <xm:sqref>AJ34</xm:sqref>
            </x14:sparkline>
            <x14:sparkline>
              <xm:f>Germany_hp!AK8:AK30</xm:f>
              <xm:sqref>AK34</xm:sqref>
            </x14:sparkline>
            <x14:sparkline>
              <xm:f>Germany_hp!AL8:AL30</xm:f>
              <xm:sqref>AL34</xm:sqref>
            </x14:sparkline>
            <x14:sparkline>
              <xm:f>Germany_hp!AM8:AM30</xm:f>
              <xm:sqref>AM34</xm:sqref>
            </x14:sparkline>
            <x14:sparkline>
              <xm:f>Germany_hp!AN8:AN30</xm:f>
              <xm:sqref>AN34</xm:sqref>
            </x14:sparkline>
            <x14:sparkline>
              <xm:f>Germany_hp!AO8:AO30</xm:f>
              <xm:sqref>AO34</xm:sqref>
            </x14:sparkline>
            <x14:sparkline>
              <xm:f>Germany_hp!AP8:AP30</xm:f>
              <xm:sqref>AP34</xm:sqref>
            </x14:sparkline>
            <x14:sparkline>
              <xm:f>Germany_hp!AQ8:AQ30</xm:f>
              <xm:sqref>AQ34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7209-3AB9-4141-91EC-DE3830C66092}">
  <dimension ref="A1:AQ45"/>
  <sheetViews>
    <sheetView zoomScaleNormal="100" workbookViewId="0">
      <pane xSplit="1" topLeftCell="B1" activePane="topRight" state="frozen"/>
      <selection pane="topRight" activeCell="L26" sqref="L26"/>
    </sheetView>
  </sheetViews>
  <sheetFormatPr baseColWidth="10" defaultColWidth="11" defaultRowHeight="15.75" customHeight="1" x14ac:dyDescent="0.2"/>
  <cols>
    <col min="1" max="1" width="12" style="4" customWidth="1"/>
    <col min="2" max="2" width="20.83203125" style="4" customWidth="1"/>
    <col min="3" max="3" width="14.1640625" style="4" customWidth="1"/>
    <col min="4" max="4" width="14.83203125" style="4" customWidth="1"/>
    <col min="5" max="5" width="11.33203125" style="4" customWidth="1"/>
    <col min="6" max="10" width="11.6640625" style="8" customWidth="1"/>
    <col min="11" max="11" width="11.1640625" style="4" customWidth="1"/>
    <col min="12" max="12" width="19" style="4" customWidth="1"/>
    <col min="13" max="13" width="14.6640625" style="4" customWidth="1"/>
    <col min="14" max="14" width="14.83203125" style="4" customWidth="1"/>
    <col min="15" max="22" width="20.83203125" style="4" customWidth="1"/>
    <col min="23" max="25" width="9" style="4" bestFit="1" customWidth="1"/>
    <col min="26" max="26" width="20.83203125" style="9" customWidth="1"/>
    <col min="27" max="27" width="20.83203125" style="4" customWidth="1"/>
    <col min="28" max="30" width="20.83203125" style="9" customWidth="1"/>
    <col min="31" max="31" width="20.83203125" style="10" customWidth="1"/>
    <col min="32" max="33" width="20.83203125" style="9" customWidth="1"/>
    <col min="34" max="34" width="9" style="4" bestFit="1" customWidth="1"/>
    <col min="35" max="39" width="20.83203125" style="11" customWidth="1"/>
    <col min="40" max="40" width="9" style="4" bestFit="1" customWidth="1"/>
    <col min="41" max="41" width="20.83203125" style="4" customWidth="1"/>
    <col min="42" max="16384" width="11" style="4"/>
  </cols>
  <sheetData>
    <row r="1" spans="1:43" ht="17" x14ac:dyDescent="0.2">
      <c r="A1" s="8" t="s">
        <v>0</v>
      </c>
      <c r="B1" s="8" t="s">
        <v>31</v>
      </c>
      <c r="F1" s="8" t="s">
        <v>75</v>
      </c>
      <c r="G1" s="8" t="s">
        <v>32</v>
      </c>
      <c r="K1" s="8" t="s">
        <v>2</v>
      </c>
      <c r="L1" s="8" t="s">
        <v>33</v>
      </c>
      <c r="O1" s="4" t="s">
        <v>76</v>
      </c>
      <c r="P1" s="4" t="s">
        <v>77</v>
      </c>
      <c r="R1" s="4" t="s">
        <v>34</v>
      </c>
      <c r="S1" s="4" t="s">
        <v>5</v>
      </c>
      <c r="T1" s="4" t="s">
        <v>78</v>
      </c>
      <c r="U1" s="4" t="s">
        <v>35</v>
      </c>
      <c r="V1" s="4" t="s">
        <v>79</v>
      </c>
      <c r="Z1" s="9" t="s">
        <v>36</v>
      </c>
      <c r="AA1" s="4" t="s">
        <v>37</v>
      </c>
      <c r="AB1" s="9" t="s">
        <v>38</v>
      </c>
      <c r="AC1" s="9" t="s">
        <v>39</v>
      </c>
      <c r="AD1" s="9" t="s">
        <v>40</v>
      </c>
      <c r="AE1" s="10" t="s">
        <v>41</v>
      </c>
      <c r="AF1" s="9" t="s">
        <v>42</v>
      </c>
      <c r="AG1" s="9" t="s">
        <v>43</v>
      </c>
      <c r="AI1" s="11" t="s">
        <v>44</v>
      </c>
      <c r="AJ1" s="11" t="s">
        <v>45</v>
      </c>
      <c r="AK1" s="11" t="s">
        <v>46</v>
      </c>
      <c r="AL1" s="12" t="s">
        <v>47</v>
      </c>
      <c r="AM1" s="11" t="s">
        <v>43</v>
      </c>
      <c r="AO1" s="4" t="s">
        <v>73</v>
      </c>
      <c r="AQ1" s="4" t="s">
        <v>80</v>
      </c>
    </row>
    <row r="2" spans="1:43" s="5" customFormat="1" ht="69" customHeight="1" x14ac:dyDescent="0.2">
      <c r="A2" s="13"/>
      <c r="B2" s="5" t="s">
        <v>48</v>
      </c>
      <c r="C2" s="5" t="s">
        <v>49</v>
      </c>
      <c r="D2" s="5" t="s">
        <v>50</v>
      </c>
      <c r="E2" s="5" t="s">
        <v>51</v>
      </c>
      <c r="F2" s="13" t="s">
        <v>52</v>
      </c>
      <c r="G2" s="3" t="s">
        <v>53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48</v>
      </c>
      <c r="O2" s="5" t="s">
        <v>74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62</v>
      </c>
      <c r="V2" s="5" t="s">
        <v>63</v>
      </c>
      <c r="Z2" s="7"/>
      <c r="AB2" s="7"/>
      <c r="AC2" s="7"/>
      <c r="AD2" s="7"/>
      <c r="AE2" s="14"/>
      <c r="AF2" s="7"/>
      <c r="AG2" s="7"/>
      <c r="AI2" s="12"/>
      <c r="AJ2" s="12"/>
      <c r="AK2" s="12"/>
      <c r="AM2" s="12"/>
    </row>
    <row r="3" spans="1:43" ht="16" x14ac:dyDescent="0.2">
      <c r="A3" s="8"/>
    </row>
    <row r="4" spans="1:43" ht="16" x14ac:dyDescent="0.2">
      <c r="A4" s="8">
        <v>1980</v>
      </c>
      <c r="B4" s="9"/>
    </row>
    <row r="5" spans="1:43" ht="16" x14ac:dyDescent="0.2">
      <c r="A5" s="8">
        <v>1985</v>
      </c>
      <c r="B5" s="9"/>
    </row>
    <row r="6" spans="1:43" ht="16" x14ac:dyDescent="0.2">
      <c r="A6" s="8">
        <v>1990</v>
      </c>
      <c r="B6" s="9"/>
    </row>
    <row r="7" spans="1:43" ht="16" x14ac:dyDescent="0.2">
      <c r="A7" s="8">
        <v>1995</v>
      </c>
      <c r="B7" s="9"/>
    </row>
    <row r="8" spans="1:43" ht="16" x14ac:dyDescent="0.2">
      <c r="A8" s="8">
        <v>2000</v>
      </c>
      <c r="G8" s="4"/>
      <c r="I8" s="4"/>
      <c r="J8" s="4"/>
      <c r="O8" s="6"/>
    </row>
    <row r="9" spans="1:43" ht="16" x14ac:dyDescent="0.2">
      <c r="A9" s="8">
        <v>2001</v>
      </c>
      <c r="G9" s="4"/>
      <c r="I9" s="4"/>
      <c r="J9" s="4"/>
      <c r="O9" s="6"/>
      <c r="T9" s="6"/>
    </row>
    <row r="10" spans="1:43" ht="16" x14ac:dyDescent="0.2">
      <c r="A10" s="8">
        <v>2002</v>
      </c>
      <c r="G10" s="4"/>
      <c r="I10" s="4"/>
      <c r="J10" s="4"/>
      <c r="O10" s="6"/>
      <c r="T10" s="6"/>
    </row>
    <row r="11" spans="1:43" ht="16" x14ac:dyDescent="0.2">
      <c r="A11" s="8">
        <v>2003</v>
      </c>
      <c r="G11" s="15"/>
      <c r="H11" s="15"/>
      <c r="I11" s="15"/>
      <c r="J11" s="4"/>
      <c r="O11" s="6"/>
      <c r="T11" s="6"/>
    </row>
    <row r="12" spans="1:43" ht="16" x14ac:dyDescent="0.2">
      <c r="A12" s="8">
        <v>2004</v>
      </c>
      <c r="G12" s="15"/>
      <c r="H12" s="15"/>
      <c r="I12" s="15"/>
      <c r="J12" s="4"/>
      <c r="O12" s="6"/>
      <c r="T12" s="6"/>
    </row>
    <row r="13" spans="1:43" ht="16" x14ac:dyDescent="0.2">
      <c r="A13" s="8">
        <v>2005</v>
      </c>
      <c r="G13" s="15"/>
      <c r="H13" s="15"/>
      <c r="I13" s="15"/>
      <c r="J13" s="4"/>
      <c r="O13" s="6"/>
      <c r="T13" s="6"/>
    </row>
    <row r="14" spans="1:43" ht="16" x14ac:dyDescent="0.2">
      <c r="A14" s="8">
        <v>2006</v>
      </c>
      <c r="G14" s="15"/>
      <c r="H14" s="15"/>
      <c r="I14" s="15"/>
      <c r="J14" s="4"/>
      <c r="O14" s="6"/>
      <c r="T14" s="6"/>
    </row>
    <row r="15" spans="1:43" ht="16" x14ac:dyDescent="0.2">
      <c r="A15" s="8">
        <v>2007</v>
      </c>
      <c r="G15" s="15"/>
      <c r="H15" s="15"/>
      <c r="I15" s="15"/>
      <c r="J15" s="4"/>
      <c r="O15" s="6"/>
      <c r="T15" s="6"/>
    </row>
    <row r="16" spans="1:43" ht="16" x14ac:dyDescent="0.2">
      <c r="A16" s="8">
        <v>2008</v>
      </c>
      <c r="G16" s="15"/>
      <c r="H16" s="15"/>
      <c r="I16" s="15"/>
      <c r="J16" s="4"/>
      <c r="O16" s="6"/>
      <c r="T16" s="6"/>
    </row>
    <row r="17" spans="1:20" ht="16" x14ac:dyDescent="0.2">
      <c r="A17" s="8">
        <v>2009</v>
      </c>
      <c r="G17" s="15"/>
      <c r="H17" s="15"/>
      <c r="I17" s="15"/>
      <c r="J17" s="4"/>
      <c r="O17" s="6"/>
      <c r="T17" s="6"/>
    </row>
    <row r="18" spans="1:20" ht="16" x14ac:dyDescent="0.2">
      <c r="A18" s="8">
        <v>2010</v>
      </c>
      <c r="G18" s="15"/>
      <c r="H18" s="15"/>
      <c r="I18" s="15"/>
      <c r="J18" s="4"/>
      <c r="O18" s="6"/>
      <c r="T18" s="6"/>
    </row>
    <row r="19" spans="1:20" ht="16" x14ac:dyDescent="0.2">
      <c r="A19" s="8">
        <v>2011</v>
      </c>
      <c r="G19" s="15"/>
      <c r="H19" s="15"/>
      <c r="I19" s="15"/>
      <c r="J19" s="4"/>
      <c r="O19" s="6"/>
      <c r="T19" s="6"/>
    </row>
    <row r="20" spans="1:20" ht="16" x14ac:dyDescent="0.2">
      <c r="A20" s="8">
        <v>2012</v>
      </c>
      <c r="G20" s="15"/>
      <c r="H20" s="15"/>
      <c r="I20" s="15"/>
      <c r="J20" s="4"/>
      <c r="O20" s="6"/>
      <c r="T20" s="6"/>
    </row>
    <row r="21" spans="1:20" ht="16" x14ac:dyDescent="0.2">
      <c r="A21" s="8">
        <v>2013</v>
      </c>
      <c r="G21" s="15"/>
      <c r="H21" s="15"/>
      <c r="I21" s="15"/>
      <c r="J21" s="4"/>
      <c r="O21" s="6"/>
      <c r="T21" s="6"/>
    </row>
    <row r="22" spans="1:20" ht="16" x14ac:dyDescent="0.2">
      <c r="A22" s="8">
        <v>2014</v>
      </c>
      <c r="G22" s="15"/>
      <c r="H22" s="15"/>
      <c r="I22" s="15"/>
      <c r="J22" s="4"/>
      <c r="O22" s="6"/>
      <c r="T22" s="6"/>
    </row>
    <row r="23" spans="1:20" ht="16" x14ac:dyDescent="0.2">
      <c r="A23" s="8">
        <v>2015</v>
      </c>
      <c r="G23" s="15"/>
      <c r="H23" s="15"/>
      <c r="I23" s="15"/>
      <c r="J23" s="4"/>
      <c r="O23" s="6"/>
      <c r="T23" s="6"/>
    </row>
    <row r="24" spans="1:20" ht="16" x14ac:dyDescent="0.2">
      <c r="A24" s="8">
        <v>2016</v>
      </c>
      <c r="G24" s="15"/>
      <c r="H24" s="15"/>
      <c r="I24" s="15"/>
      <c r="J24" s="4"/>
      <c r="O24" s="6"/>
      <c r="T24" s="6"/>
    </row>
    <row r="25" spans="1:20" ht="16" x14ac:dyDescent="0.2">
      <c r="A25" s="8">
        <v>2017</v>
      </c>
      <c r="G25" s="15"/>
      <c r="H25" s="15"/>
      <c r="I25" s="15"/>
      <c r="J25" s="4"/>
      <c r="O25" s="6"/>
      <c r="T25" s="6"/>
    </row>
    <row r="26" spans="1:20" ht="16" x14ac:dyDescent="0.2">
      <c r="A26" s="8">
        <v>2018</v>
      </c>
      <c r="G26" s="15"/>
      <c r="H26" s="15"/>
      <c r="I26" s="15"/>
      <c r="J26" s="4"/>
      <c r="O26" s="6"/>
      <c r="T26" s="6"/>
    </row>
    <row r="27" spans="1:20" ht="16" x14ac:dyDescent="0.2">
      <c r="A27" s="8">
        <v>2019</v>
      </c>
      <c r="G27" s="15"/>
      <c r="H27" s="15"/>
      <c r="I27" s="15"/>
      <c r="J27" s="4"/>
      <c r="O27" s="6"/>
      <c r="T27" s="6"/>
    </row>
    <row r="28" spans="1:20" ht="16" x14ac:dyDescent="0.2">
      <c r="A28" s="8">
        <v>2020</v>
      </c>
      <c r="G28" s="15"/>
      <c r="H28" s="15"/>
      <c r="I28" s="15"/>
      <c r="J28" s="4"/>
      <c r="O28" s="6"/>
      <c r="T28" s="6"/>
    </row>
    <row r="29" spans="1:20" ht="16" x14ac:dyDescent="0.2">
      <c r="A29" s="8">
        <v>2021</v>
      </c>
      <c r="G29" s="15"/>
      <c r="H29" s="15"/>
      <c r="I29" s="15"/>
      <c r="J29" s="4"/>
      <c r="O29" s="6"/>
      <c r="T29" s="6"/>
    </row>
    <row r="30" spans="1:20" ht="16" x14ac:dyDescent="0.2">
      <c r="A30" s="8">
        <v>2022</v>
      </c>
      <c r="G30" s="15"/>
      <c r="H30" s="15"/>
      <c r="I30" s="15"/>
      <c r="J30" s="4"/>
      <c r="O30" s="6"/>
      <c r="T30" s="6"/>
    </row>
    <row r="31" spans="1:20" ht="16" x14ac:dyDescent="0.2">
      <c r="A31" s="8">
        <v>2023</v>
      </c>
    </row>
    <row r="33" spans="2:39" ht="16" x14ac:dyDescent="0.2">
      <c r="Z33" s="9" t="s">
        <v>36</v>
      </c>
      <c r="AA33" s="4" t="s">
        <v>37</v>
      </c>
      <c r="AB33" s="9" t="s">
        <v>38</v>
      </c>
      <c r="AC33" s="9" t="s">
        <v>39</v>
      </c>
      <c r="AD33" s="9" t="s">
        <v>40</v>
      </c>
      <c r="AE33" s="10" t="s">
        <v>41</v>
      </c>
      <c r="AF33" s="9" t="s">
        <v>42</v>
      </c>
      <c r="AG33" s="9" t="s">
        <v>43</v>
      </c>
    </row>
    <row r="34" spans="2:39" ht="16" x14ac:dyDescent="0.2">
      <c r="F34" s="4"/>
      <c r="G34" s="4"/>
      <c r="H34" s="4"/>
      <c r="I34" s="4"/>
      <c r="J34" s="4"/>
      <c r="Z34" s="4"/>
      <c r="AB34" s="4"/>
      <c r="AC34" s="4"/>
      <c r="AD34" s="4"/>
      <c r="AE34" s="4"/>
      <c r="AF34" s="4"/>
      <c r="AG34" s="4"/>
      <c r="AI34" s="4"/>
      <c r="AJ34" s="4"/>
      <c r="AK34" s="4"/>
      <c r="AL34" s="4"/>
      <c r="AM34" s="4"/>
    </row>
    <row r="35" spans="2:39" ht="16" x14ac:dyDescent="0.2"/>
    <row r="36" spans="2:39" ht="16" x14ac:dyDescent="0.2">
      <c r="B36" s="4" t="s">
        <v>65</v>
      </c>
      <c r="C36" s="4" t="s">
        <v>65</v>
      </c>
      <c r="D36" s="4" t="s">
        <v>65</v>
      </c>
      <c r="E36" s="4" t="s">
        <v>65</v>
      </c>
      <c r="F36" s="8" t="s">
        <v>65</v>
      </c>
      <c r="G36" s="2" t="s">
        <v>66</v>
      </c>
      <c r="K36" s="2" t="s">
        <v>67</v>
      </c>
      <c r="O36" s="4" t="s">
        <v>68</v>
      </c>
      <c r="P36" s="4" t="s">
        <v>68</v>
      </c>
      <c r="Q36" s="4" t="s">
        <v>68</v>
      </c>
      <c r="R36" s="4" t="s">
        <v>69</v>
      </c>
      <c r="U36" s="4" t="s">
        <v>69</v>
      </c>
    </row>
    <row r="37" spans="2:39" ht="16" x14ac:dyDescent="0.2">
      <c r="B37" s="2" t="s">
        <v>70</v>
      </c>
      <c r="O37" s="4" t="s">
        <v>71</v>
      </c>
      <c r="P37" s="4" t="s">
        <v>71</v>
      </c>
      <c r="Q37" s="4" t="s">
        <v>71</v>
      </c>
      <c r="S37" s="4" t="s">
        <v>72</v>
      </c>
      <c r="V37" s="4" t="s">
        <v>72</v>
      </c>
    </row>
    <row r="44" spans="2:39" ht="16" x14ac:dyDescent="0.2">
      <c r="T44" s="6">
        <f xml:space="preserve"> 1436982 / 285925</f>
        <v>5.0257305237387424</v>
      </c>
      <c r="U44" s="6">
        <f xml:space="preserve"> 31378 * 1000 / 1436982</f>
        <v>21.836042483482743</v>
      </c>
    </row>
    <row r="45" spans="2:39" ht="16" x14ac:dyDescent="0.2">
      <c r="T45" s="4">
        <f xml:space="preserve"> 999591 / 258794</f>
        <v>3.8624968121362939</v>
      </c>
      <c r="U45" s="6">
        <f xml:space="preserve"> 26201 * 1000 / 999591</f>
        <v>26.211720593722834</v>
      </c>
    </row>
  </sheetData>
  <hyperlinks>
    <hyperlink ref="B37" r:id="rId1" xr:uid="{CEFEB40D-4B0A-4390-B4DF-0D9DAE0D03B2}"/>
    <hyperlink ref="K36" r:id="rId2" xr:uid="{3917E25A-12AA-4610-8D19-36524E339928}"/>
    <hyperlink ref="G36" r:id="rId3" xr:uid="{9E557BF7-FE04-4270-9F1B-C1731A8965E6}"/>
  </hyperlinks>
  <pageMargins left="0.7" right="0.7" top="0.75" bottom="0.75" header="0.3" footer="0.3"/>
  <pageSetup orientation="portrait" r:id="rId4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290A0C6-F9D3-478A-822C-A110D5512A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Italy!B8:B30</xm:f>
              <xm:sqref>B34</xm:sqref>
            </x14:sparkline>
            <x14:sparkline>
              <xm:f>Italy!C8:C30</xm:f>
              <xm:sqref>C34</xm:sqref>
            </x14:sparkline>
            <x14:sparkline>
              <xm:f>Italy!D8:D30</xm:f>
              <xm:sqref>D34</xm:sqref>
            </x14:sparkline>
            <x14:sparkline>
              <xm:f>Italy!E8:E30</xm:f>
              <xm:sqref>E34</xm:sqref>
            </x14:sparkline>
            <x14:sparkline>
              <xm:f>Italy!F8:F30</xm:f>
              <xm:sqref>F34</xm:sqref>
            </x14:sparkline>
            <x14:sparkline>
              <xm:f>Italy!G8:G30</xm:f>
              <xm:sqref>G34</xm:sqref>
            </x14:sparkline>
            <x14:sparkline>
              <xm:f>Italy!H8:H30</xm:f>
              <xm:sqref>H34</xm:sqref>
            </x14:sparkline>
            <x14:sparkline>
              <xm:f>Italy!I8:I30</xm:f>
              <xm:sqref>I34</xm:sqref>
            </x14:sparkline>
            <x14:sparkline>
              <xm:f>Italy!J8:J30</xm:f>
              <xm:sqref>J34</xm:sqref>
            </x14:sparkline>
            <x14:sparkline>
              <xm:f>Italy!K8:K30</xm:f>
              <xm:sqref>K34</xm:sqref>
            </x14:sparkline>
            <x14:sparkline>
              <xm:f>Italy!L8:L30</xm:f>
              <xm:sqref>L34</xm:sqref>
            </x14:sparkline>
            <x14:sparkline>
              <xm:f>Italy!M8:M30</xm:f>
              <xm:sqref>M34</xm:sqref>
            </x14:sparkline>
            <x14:sparkline>
              <xm:f>Italy!N8:N30</xm:f>
              <xm:sqref>N34</xm:sqref>
            </x14:sparkline>
            <x14:sparkline>
              <xm:f>Italy!O8:O30</xm:f>
              <xm:sqref>O34</xm:sqref>
            </x14:sparkline>
            <x14:sparkline>
              <xm:f>Italy!P8:P30</xm:f>
              <xm:sqref>P34</xm:sqref>
            </x14:sparkline>
            <x14:sparkline>
              <xm:f>Italy!Q8:Q30</xm:f>
              <xm:sqref>Q34</xm:sqref>
            </x14:sparkline>
            <x14:sparkline>
              <xm:f>Italy!R8:R30</xm:f>
              <xm:sqref>R34</xm:sqref>
            </x14:sparkline>
            <x14:sparkline>
              <xm:f>Italy!S8:S30</xm:f>
              <xm:sqref>S34</xm:sqref>
            </x14:sparkline>
            <x14:sparkline>
              <xm:f>Italy!T8:T30</xm:f>
              <xm:sqref>T34</xm:sqref>
            </x14:sparkline>
            <x14:sparkline>
              <xm:f>Italy!U8:U30</xm:f>
              <xm:sqref>U34</xm:sqref>
            </x14:sparkline>
            <x14:sparkline>
              <xm:f>Italy!V8:V30</xm:f>
              <xm:sqref>V34</xm:sqref>
            </x14:sparkline>
            <x14:sparkline>
              <xm:f>Italy!W8:W30</xm:f>
              <xm:sqref>W34</xm:sqref>
            </x14:sparkline>
            <x14:sparkline>
              <xm:f>Italy!X8:X30</xm:f>
              <xm:sqref>X34</xm:sqref>
            </x14:sparkline>
            <x14:sparkline>
              <xm:f>Italy!Y8:Y30</xm:f>
              <xm:sqref>Y34</xm:sqref>
            </x14:sparkline>
            <x14:sparkline>
              <xm:f>Italy!Z8:Z30</xm:f>
              <xm:sqref>Z34</xm:sqref>
            </x14:sparkline>
            <x14:sparkline>
              <xm:f>Italy!AA8:AA30</xm:f>
              <xm:sqref>AA34</xm:sqref>
            </x14:sparkline>
            <x14:sparkline>
              <xm:f>Italy!AB8:AB30</xm:f>
              <xm:sqref>AB34</xm:sqref>
            </x14:sparkline>
            <x14:sparkline>
              <xm:f>Italy!AC8:AC30</xm:f>
              <xm:sqref>AC34</xm:sqref>
            </x14:sparkline>
            <x14:sparkline>
              <xm:f>Italy!AD8:AD30</xm:f>
              <xm:sqref>AD34</xm:sqref>
            </x14:sparkline>
            <x14:sparkline>
              <xm:f>Italy!AE8:AE30</xm:f>
              <xm:sqref>AE34</xm:sqref>
            </x14:sparkline>
            <x14:sparkline>
              <xm:f>Italy!AF8:AF30</xm:f>
              <xm:sqref>AF34</xm:sqref>
            </x14:sparkline>
            <x14:sparkline>
              <xm:f>Italy!AG8:AG30</xm:f>
              <xm:sqref>AG34</xm:sqref>
            </x14:sparkline>
            <x14:sparkline>
              <xm:f>Italy!AH8:AH30</xm:f>
              <xm:sqref>AH34</xm:sqref>
            </x14:sparkline>
            <x14:sparkline>
              <xm:f>Italy!AI8:AI30</xm:f>
              <xm:sqref>AI34</xm:sqref>
            </x14:sparkline>
            <x14:sparkline>
              <xm:f>Italy!AJ8:AJ30</xm:f>
              <xm:sqref>AJ34</xm:sqref>
            </x14:sparkline>
            <x14:sparkline>
              <xm:f>Italy!AK8:AK30</xm:f>
              <xm:sqref>AK34</xm:sqref>
            </x14:sparkline>
            <x14:sparkline>
              <xm:f>Italy!AL8:AL30</xm:f>
              <xm:sqref>AL34</xm:sqref>
            </x14:sparkline>
            <x14:sparkline>
              <xm:f>Italy!AM8:AM30</xm:f>
              <xm:sqref>AM34</xm:sqref>
            </x14:sparkline>
            <x14:sparkline>
              <xm:f>Italy!AN8:AN30</xm:f>
              <xm:sqref>AN34</xm:sqref>
            </x14:sparkline>
            <x14:sparkline>
              <xm:f>Italy!AO8:AO30</xm:f>
              <xm:sqref>AO34</xm:sqref>
            </x14:sparkline>
            <x14:sparkline>
              <xm:f>Italy!AP8:AP30</xm:f>
              <xm:sqref>AP34</xm:sqref>
            </x14:sparkline>
            <x14:sparkline>
              <xm:f>Italy!AQ8:AQ30</xm:f>
              <xm:sqref>AQ34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Switzerland</vt:lpstr>
      <vt:lpstr>Germany</vt:lpstr>
      <vt:lpstr>Germany_hp</vt:lpstr>
      <vt:lpstr>Italy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 Jonas Benedikt Kiehntopf</dc:creator>
  <cp:keywords/>
  <dc:description/>
  <cp:lastModifiedBy>Tobias Jonas Benedikt Kiehntopf</cp:lastModifiedBy>
  <cp:revision/>
  <dcterms:created xsi:type="dcterms:W3CDTF">2024-03-26T21:42:13Z</dcterms:created>
  <dcterms:modified xsi:type="dcterms:W3CDTF">2024-04-16T15:20:16Z</dcterms:modified>
  <cp:category/>
  <cp:contentStatus/>
</cp:coreProperties>
</file>