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tk/Documents/Studium/SHS_Economic_Growth_and_Sustainability/analysis/"/>
    </mc:Choice>
  </mc:AlternateContent>
  <xr:revisionPtr revIDLastSave="0" documentId="13_ncr:1_{390222C3-29BA-4944-A5D0-010B1FF2DE5E}" xr6:coauthVersionLast="47" xr6:coauthVersionMax="47" xr10:uidLastSave="{00000000-0000-0000-0000-000000000000}"/>
  <bookViews>
    <workbookView xWindow="2300" yWindow="2440" windowWidth="35780" windowHeight="21540" firstSheet="1" activeTab="1" xr2:uid="{A18B0547-13CD-FE4C-957C-071F0095D41C}"/>
  </bookViews>
  <sheets>
    <sheet name="Switzerland" sheetId="1" r:id="rId1"/>
    <sheet name="Germany" sheetId="2" r:id="rId2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" i="2" l="1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4" i="2"/>
  <c r="Q40" i="2"/>
  <c r="Q39" i="2"/>
  <c r="P40" i="2"/>
  <c r="P39" i="2"/>
  <c r="AA9" i="2"/>
  <c r="AA5" i="2"/>
  <c r="AA6" i="2"/>
  <c r="AA7" i="2"/>
  <c r="AA8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4" i="2"/>
  <c r="F5" i="2"/>
  <c r="AC5" i="2"/>
  <c r="AC6" i="2"/>
  <c r="AC7" i="2"/>
  <c r="AC8" i="2"/>
  <c r="AC9" i="2"/>
  <c r="F10" i="2"/>
  <c r="AC10" i="2"/>
  <c r="F11" i="2"/>
  <c r="AC11" i="2"/>
  <c r="F12" i="2"/>
  <c r="AC12" i="2"/>
  <c r="F13" i="2"/>
  <c r="AC13" i="2"/>
  <c r="F14" i="2"/>
  <c r="AC14" i="2"/>
  <c r="F15" i="2"/>
  <c r="AC15" i="2"/>
  <c r="F16" i="2"/>
  <c r="AC16" i="2"/>
  <c r="F17" i="2"/>
  <c r="AC17" i="2"/>
  <c r="F18" i="2"/>
  <c r="AC18" i="2"/>
  <c r="F19" i="2"/>
  <c r="AC19" i="2"/>
  <c r="F20" i="2"/>
  <c r="AC20" i="2"/>
  <c r="F21" i="2"/>
  <c r="AC21" i="2"/>
  <c r="F22" i="2"/>
  <c r="AC22" i="2"/>
  <c r="F23" i="2"/>
  <c r="AC23" i="2"/>
  <c r="F24" i="2"/>
  <c r="AC24" i="2"/>
  <c r="F25" i="2"/>
  <c r="AC25" i="2"/>
  <c r="F26" i="2"/>
  <c r="AC26" i="2"/>
  <c r="F27" i="2"/>
  <c r="AC27" i="2"/>
  <c r="AC28" i="2"/>
  <c r="F4" i="2"/>
  <c r="AC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4" i="2"/>
  <c r="J5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J25" i="2"/>
  <c r="Z25" i="2"/>
  <c r="J26" i="2"/>
  <c r="Z26" i="2"/>
  <c r="J27" i="2"/>
  <c r="Z27" i="2"/>
  <c r="J28" i="2"/>
  <c r="Z28" i="2"/>
  <c r="J4" i="2"/>
  <c r="Z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4" i="2"/>
  <c r="V4" i="2"/>
  <c r="V28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5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14" i="2"/>
  <c r="C24" i="2"/>
  <c r="E6" i="1"/>
  <c r="E7" i="1"/>
  <c r="E8" i="1"/>
  <c r="E9" i="1"/>
  <c r="E10" i="1"/>
  <c r="E11" i="1"/>
  <c r="E12" i="1"/>
  <c r="E13" i="1"/>
  <c r="E14" i="1"/>
  <c r="E15" i="1"/>
  <c r="E16" i="1"/>
  <c r="E17" i="1"/>
  <c r="E5" i="1"/>
</calcChain>
</file>

<file path=xl/sharedStrings.xml><?xml version="1.0" encoding="utf-8"?>
<sst xmlns="http://schemas.openxmlformats.org/spreadsheetml/2006/main" count="111" uniqueCount="69">
  <si>
    <t>Year</t>
  </si>
  <si>
    <t>CD (M m3)</t>
  </si>
  <si>
    <t>Pop</t>
  </si>
  <si>
    <t>HH</t>
  </si>
  <si>
    <t>DW</t>
  </si>
  <si>
    <t>new DW</t>
  </si>
  <si>
    <t>m2/DW</t>
  </si>
  <si>
    <t>m2 / new DW</t>
  </si>
  <si>
    <t>Ständig</t>
  </si>
  <si>
    <t>Nicht ständig</t>
  </si>
  <si>
    <t>Gesamt</t>
  </si>
  <si>
    <t>1.62</t>
  </si>
  <si>
    <t>3505616 (tbc)</t>
  </si>
  <si>
    <t>98.0</t>
  </si>
  <si>
    <t>1.72</t>
  </si>
  <si>
    <t>3500000 (tbc)</t>
  </si>
  <si>
    <t>98.7</t>
  </si>
  <si>
    <t>1.67</t>
  </si>
  <si>
    <t>98.9</t>
  </si>
  <si>
    <t>1.6</t>
  </si>
  <si>
    <t>99.0</t>
  </si>
  <si>
    <t>99.1</t>
  </si>
  <si>
    <t>1.58</t>
  </si>
  <si>
    <t>SBV Studie</t>
  </si>
  <si>
    <t>BFS - Statistik der Bevölkerung und der Haushalte - © BFS</t>
  </si>
  <si>
    <t>https://www.bfs.admin.ch/bfs/en/home/statistics/population/families/households.assetdetail.27965824.html</t>
  </si>
  <si>
    <t>Quellen: BFS – Volkszählung, Gebäude- und Wohnungsstatistik</t>
  </si>
  <si>
    <t>BFS - Gebäude- und Wohnungsstatistik (seit 2009) - © BFS</t>
  </si>
  <si>
    <t>https://www.bfs.admin.ch/bfs/de/home/statistiken/bau-wohnungswesen/wohnungen/groesse.assetdetail.27585240.html</t>
  </si>
  <si>
    <t>Datenbank:</t>
  </si>
  <si>
    <t>BFS - STAT-TAB / Bundesamt für Statistik, 2010 Neuchâtel / Schweiz / © Bundesamt für Statistik</t>
  </si>
  <si>
    <t>Cement Demand  [mT]</t>
  </si>
  <si>
    <t>Households [1000]</t>
  </si>
  <si>
    <t>Dwellings</t>
  </si>
  <si>
    <t>new Dwellings (Neubauten)</t>
  </si>
  <si>
    <t>new m2 [1000m2] (Neubauten, Wohnfläche)</t>
  </si>
  <si>
    <t>Cement Demand for privte Housing</t>
  </si>
  <si>
    <t>Population</t>
  </si>
  <si>
    <t>Pop / HH</t>
  </si>
  <si>
    <t>HH / Pop</t>
  </si>
  <si>
    <t>DW / HH</t>
  </si>
  <si>
    <t>new DW / tot DW</t>
  </si>
  <si>
    <t>sqm / new DW [sqm]</t>
  </si>
  <si>
    <t>CD / sqm [t / sqm]</t>
  </si>
  <si>
    <t>Total</t>
  </si>
  <si>
    <t>Change to previous year from Reports</t>
  </si>
  <si>
    <t>Change to previous year calculated</t>
  </si>
  <si>
    <t>Share Private Housing</t>
  </si>
  <si>
    <t>Cement Demand for Private Housing</t>
  </si>
  <si>
    <t>Gesamt [1000]</t>
  </si>
  <si>
    <t>Hauptwohnsitz</t>
  </si>
  <si>
    <t>Nebenwohnsitz</t>
  </si>
  <si>
    <t>Wohnfläche [1000 qm]</t>
  </si>
  <si>
    <t>Wohnfläche je Einwohner [qm]</t>
  </si>
  <si>
    <t>Baugenehmigungen</t>
  </si>
  <si>
    <t>Baufertigstellungen</t>
  </si>
  <si>
    <t>Living Rooms</t>
  </si>
  <si>
    <t>Report VDZ</t>
  </si>
  <si>
    <t>https://de.statista.com/statistik/daten/studie/1358/umfrage/entwicklung-der-gesamtbevoelkerung-deutschlands/</t>
  </si>
  <si>
    <t>© Statistisches Bundesamt (Destatis), 2023 | Stand: 11.04.2024 / 17:44:29</t>
  </si>
  <si>
    <t>© Statistisches Bundesamt (Destatis), 2024 | Stand: 11.04.2024 / 16:11:44</t>
  </si>
  <si>
    <t>https://de.statista.com/statistik/daten/studie/162203/umfrage/zementverbrauch-in-deutschland-seit-1958/</t>
  </si>
  <si>
    <t>Wohnungen in Wohn- und Nichtwohngebäuden, Wohnfläche, Räume:</t>
  </si>
  <si>
    <t>Statistik der Baufertigstellungen</t>
  </si>
  <si>
    <t>DW / Pop</t>
  </si>
  <si>
    <t>new DW / DW</t>
  </si>
  <si>
    <t>Rooms / new DW</t>
  </si>
  <si>
    <t>sqm / Rooms</t>
  </si>
  <si>
    <t>private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</si>
</sst>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5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1" fillId="0" borderId="0" xfId="1"/>
    <xf numFmtId="166" fontId="2" fillId="0" borderId="0" xfId="0" applyNumberFormat="1" applyFont="1"/>
    <xf numFmtId="166" fontId="2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fs.admin.ch/bfs/en/home/statistics/population/families/households.assetdetail.27965824.html" TargetMode="External"/><Relationship Id="rId1" Type="http://schemas.openxmlformats.org/officeDocument/2006/relationships/hyperlink" Target="https://www.bfs.admin.ch/bfs/de/home/statistiken/bau-wohnungswesen/wohnungen/groesse.assetdetail.2758524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e.statista.com/statistik/daten/studie/162203/umfrage/zementverbrauch-in-deutschland-seit-195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1193-3421-434B-9C91-6C292D49E0D5}">
  <dimension ref="A1:J21"/>
  <sheetViews>
    <sheetView workbookViewId="0">
      <selection sqref="A1:J17"/>
    </sheetView>
  </sheetViews>
  <sheetFormatPr baseColWidth="10" defaultColWidth="11" defaultRowHeight="16" x14ac:dyDescent="0.2"/>
  <cols>
    <col min="1" max="1" width="11" bestFit="1" customWidth="1"/>
    <col min="3" max="3" width="11" bestFit="1" customWidth="1"/>
    <col min="4" max="4" width="12.33203125" customWidth="1"/>
    <col min="5" max="5" width="13.1640625" customWidth="1"/>
    <col min="6" max="6" width="12.5" bestFit="1" customWidth="1"/>
    <col min="7" max="7" width="11" bestFit="1" customWidth="1"/>
    <col min="10" max="10" width="21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C2" t="s">
        <v>8</v>
      </c>
      <c r="D2" t="s">
        <v>9</v>
      </c>
      <c r="E2" t="s">
        <v>10</v>
      </c>
    </row>
    <row r="3" spans="1:10" x14ac:dyDescent="0.2">
      <c r="A3">
        <v>1990</v>
      </c>
      <c r="G3">
        <v>3159977</v>
      </c>
    </row>
    <row r="4" spans="1:10" x14ac:dyDescent="0.2">
      <c r="A4">
        <v>2000</v>
      </c>
      <c r="G4">
        <v>3569181</v>
      </c>
    </row>
    <row r="5" spans="1:10" x14ac:dyDescent="0.2">
      <c r="A5">
        <v>2010</v>
      </c>
      <c r="B5" t="s">
        <v>11</v>
      </c>
      <c r="C5">
        <v>7870134</v>
      </c>
      <c r="D5">
        <v>70835</v>
      </c>
      <c r="E5">
        <f t="shared" ref="E5:E17" si="0">C5+D5</f>
        <v>7940969</v>
      </c>
      <c r="F5" t="s">
        <v>12</v>
      </c>
      <c r="G5">
        <v>4079060</v>
      </c>
      <c r="H5" s="1"/>
      <c r="I5" t="s">
        <v>13</v>
      </c>
    </row>
    <row r="6" spans="1:10" x14ac:dyDescent="0.2">
      <c r="A6">
        <v>2011</v>
      </c>
      <c r="B6" t="s">
        <v>14</v>
      </c>
      <c r="C6">
        <v>7954662</v>
      </c>
      <c r="D6">
        <v>80729</v>
      </c>
      <c r="E6">
        <f t="shared" si="0"/>
        <v>8035391</v>
      </c>
      <c r="F6" t="s">
        <v>15</v>
      </c>
      <c r="G6">
        <v>4131342</v>
      </c>
      <c r="H6">
        <v>48853</v>
      </c>
      <c r="I6" t="s">
        <v>16</v>
      </c>
    </row>
    <row r="7" spans="1:10" x14ac:dyDescent="0.2">
      <c r="A7">
        <v>2012</v>
      </c>
      <c r="B7" t="s">
        <v>11</v>
      </c>
      <c r="C7">
        <v>8039060</v>
      </c>
      <c r="D7">
        <v>84661</v>
      </c>
      <c r="E7">
        <f t="shared" si="0"/>
        <v>8123721</v>
      </c>
      <c r="F7">
        <v>3488738</v>
      </c>
      <c r="G7">
        <v>4177521</v>
      </c>
      <c r="H7">
        <v>40778</v>
      </c>
      <c r="I7" t="s">
        <v>16</v>
      </c>
    </row>
    <row r="8" spans="1:10" x14ac:dyDescent="0.2">
      <c r="A8">
        <v>2013</v>
      </c>
      <c r="B8" t="s">
        <v>17</v>
      </c>
      <c r="C8">
        <v>8139631</v>
      </c>
      <c r="D8">
        <v>82696</v>
      </c>
      <c r="E8">
        <f t="shared" si="0"/>
        <v>8222327</v>
      </c>
      <c r="F8">
        <v>3540641</v>
      </c>
      <c r="G8">
        <v>4234906</v>
      </c>
      <c r="H8">
        <v>53836</v>
      </c>
      <c r="I8" t="s">
        <v>16</v>
      </c>
    </row>
    <row r="9" spans="1:10" x14ac:dyDescent="0.2">
      <c r="A9">
        <v>2014</v>
      </c>
      <c r="B9" t="s">
        <v>17</v>
      </c>
      <c r="C9">
        <v>8237666</v>
      </c>
      <c r="D9">
        <v>86888</v>
      </c>
      <c r="E9">
        <f t="shared" si="0"/>
        <v>8324554</v>
      </c>
      <c r="F9">
        <v>3584789</v>
      </c>
      <c r="G9">
        <v>4289428</v>
      </c>
      <c r="H9">
        <v>51195</v>
      </c>
      <c r="I9" t="s">
        <v>18</v>
      </c>
    </row>
    <row r="10" spans="1:10" x14ac:dyDescent="0.2">
      <c r="A10">
        <v>2015</v>
      </c>
      <c r="B10" t="s">
        <v>19</v>
      </c>
      <c r="C10">
        <v>8327126</v>
      </c>
      <c r="D10">
        <v>96486</v>
      </c>
      <c r="E10">
        <f t="shared" si="0"/>
        <v>8423612</v>
      </c>
      <c r="F10">
        <v>3631351</v>
      </c>
      <c r="G10">
        <v>4351846</v>
      </c>
      <c r="H10">
        <v>54091</v>
      </c>
      <c r="I10" t="s">
        <v>20</v>
      </c>
    </row>
    <row r="11" spans="1:10" x14ac:dyDescent="0.2">
      <c r="A11">
        <v>2016</v>
      </c>
      <c r="B11" t="s">
        <v>11</v>
      </c>
      <c r="C11">
        <v>8419550</v>
      </c>
      <c r="D11">
        <v>77763</v>
      </c>
      <c r="E11">
        <f t="shared" si="0"/>
        <v>8497313</v>
      </c>
      <c r="F11">
        <v>3682475</v>
      </c>
      <c r="G11">
        <v>4420829</v>
      </c>
      <c r="H11">
        <v>53796</v>
      </c>
      <c r="I11" t="s">
        <v>21</v>
      </c>
    </row>
    <row r="12" spans="1:10" x14ac:dyDescent="0.2">
      <c r="A12">
        <v>2017</v>
      </c>
      <c r="B12" t="s">
        <v>19</v>
      </c>
      <c r="C12">
        <v>8484130</v>
      </c>
      <c r="D12">
        <v>76021</v>
      </c>
      <c r="E12">
        <f t="shared" si="0"/>
        <v>8560151</v>
      </c>
      <c r="F12">
        <v>3723079</v>
      </c>
      <c r="G12">
        <v>4469498</v>
      </c>
      <c r="H12">
        <v>45090</v>
      </c>
      <c r="I12" t="s">
        <v>20</v>
      </c>
    </row>
    <row r="13" spans="1:10" x14ac:dyDescent="0.2">
      <c r="A13">
        <v>2018</v>
      </c>
      <c r="B13" t="s">
        <v>11</v>
      </c>
      <c r="C13">
        <v>8544527</v>
      </c>
      <c r="D13">
        <v>76166</v>
      </c>
      <c r="E13">
        <f t="shared" si="0"/>
        <v>8620693</v>
      </c>
      <c r="F13">
        <v>3762352</v>
      </c>
      <c r="G13">
        <v>4528902</v>
      </c>
      <c r="H13">
        <v>54241</v>
      </c>
    </row>
    <row r="14" spans="1:10" x14ac:dyDescent="0.2">
      <c r="A14">
        <v>2019</v>
      </c>
      <c r="B14" t="s">
        <v>22</v>
      </c>
      <c r="C14">
        <v>8606033</v>
      </c>
      <c r="D14">
        <v>75878</v>
      </c>
      <c r="E14">
        <f t="shared" si="0"/>
        <v>8681911</v>
      </c>
      <c r="F14">
        <v>3811306</v>
      </c>
      <c r="G14">
        <v>4582272</v>
      </c>
      <c r="H14">
        <v>48817</v>
      </c>
      <c r="I14" t="s">
        <v>21</v>
      </c>
    </row>
    <row r="15" spans="1:10" x14ac:dyDescent="0.2">
      <c r="A15">
        <v>2020</v>
      </c>
      <c r="C15">
        <v>8670300</v>
      </c>
      <c r="D15">
        <v>59533</v>
      </c>
      <c r="E15">
        <f t="shared" si="0"/>
        <v>8729833</v>
      </c>
      <c r="F15">
        <v>3867390</v>
      </c>
      <c r="G15">
        <v>4637174</v>
      </c>
      <c r="H15">
        <v>50696</v>
      </c>
      <c r="I15" t="s">
        <v>20</v>
      </c>
    </row>
    <row r="16" spans="1:10" x14ac:dyDescent="0.2">
      <c r="A16">
        <v>2021</v>
      </c>
      <c r="C16">
        <v>8738791</v>
      </c>
      <c r="D16">
        <v>66553</v>
      </c>
      <c r="E16">
        <f t="shared" si="0"/>
        <v>8805344</v>
      </c>
      <c r="F16">
        <v>3917379</v>
      </c>
      <c r="G16">
        <v>4688288</v>
      </c>
      <c r="H16">
        <v>47819</v>
      </c>
      <c r="I16" t="s">
        <v>21</v>
      </c>
    </row>
    <row r="17" spans="1:9" x14ac:dyDescent="0.2">
      <c r="A17">
        <v>2022</v>
      </c>
      <c r="C17">
        <v>8815385</v>
      </c>
      <c r="D17">
        <v>150057</v>
      </c>
      <c r="E17">
        <f t="shared" si="0"/>
        <v>8965442</v>
      </c>
      <c r="F17">
        <v>3960432</v>
      </c>
      <c r="G17">
        <v>4741917</v>
      </c>
      <c r="H17">
        <v>53416</v>
      </c>
      <c r="I17" t="s">
        <v>20</v>
      </c>
    </row>
    <row r="19" spans="1:9" x14ac:dyDescent="0.2">
      <c r="B19" t="s">
        <v>23</v>
      </c>
      <c r="C19" t="s">
        <v>24</v>
      </c>
      <c r="D19" t="s">
        <v>24</v>
      </c>
      <c r="F19" t="s">
        <v>25</v>
      </c>
      <c r="G19" t="s">
        <v>26</v>
      </c>
      <c r="H19" t="s">
        <v>27</v>
      </c>
      <c r="I19" t="s">
        <v>28</v>
      </c>
    </row>
    <row r="20" spans="1:9" x14ac:dyDescent="0.2">
      <c r="C20" t="s">
        <v>29</v>
      </c>
      <c r="D20" t="s">
        <v>29</v>
      </c>
    </row>
    <row r="21" spans="1:9" x14ac:dyDescent="0.2">
      <c r="C21" t="s">
        <v>30</v>
      </c>
      <c r="D21" t="s">
        <v>30</v>
      </c>
    </row>
  </sheetData>
  <hyperlinks>
    <hyperlink ref="I19" r:id="rId1" xr:uid="{4838D6D1-A79F-4EB0-8F55-290001A42996}"/>
    <hyperlink ref="F19" r:id="rId2" xr:uid="{43CB05CC-BFC2-42F5-BCCB-E2C364E6492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3AF53-9CB1-EA4A-BF09-48D20F8336F2}">
  <dimension ref="A1:AI40"/>
  <sheetViews>
    <sheetView tabSelected="1" workbookViewId="0">
      <pane xSplit="1" topLeftCell="G1" activePane="topRight" state="frozen"/>
      <selection pane="topRight" activeCell="O2" sqref="O2"/>
    </sheetView>
  </sheetViews>
  <sheetFormatPr baseColWidth="10" defaultColWidth="11" defaultRowHeight="16" x14ac:dyDescent="0.2"/>
  <cols>
    <col min="1" max="1" width="12" style="2" customWidth="1"/>
    <col min="2" max="2" width="20.83203125" style="2" customWidth="1"/>
    <col min="3" max="3" width="14.1640625" style="2" customWidth="1"/>
    <col min="4" max="4" width="14.83203125" style="2" customWidth="1"/>
    <col min="5" max="5" width="11.33203125" style="2" customWidth="1"/>
    <col min="6" max="6" width="11.6640625" style="9" customWidth="1"/>
    <col min="7" max="7" width="11.1640625" style="2" customWidth="1"/>
    <col min="8" max="8" width="19" style="2" customWidth="1"/>
    <col min="9" max="9" width="14.6640625" style="2" customWidth="1"/>
    <col min="10" max="10" width="14.83203125" style="2" customWidth="1"/>
    <col min="11" max="18" width="20.83203125" style="2" customWidth="1"/>
    <col min="19" max="21" width="11" style="2"/>
    <col min="22" max="22" width="20.83203125" style="3" customWidth="1"/>
    <col min="23" max="23" width="20.83203125" style="2" customWidth="1"/>
    <col min="24" max="26" width="20.83203125" style="3" customWidth="1"/>
    <col min="27" max="27" width="20.83203125" style="4" customWidth="1"/>
    <col min="28" max="29" width="20.83203125" style="3" customWidth="1"/>
    <col min="30" max="30" width="11" style="2"/>
    <col min="31" max="35" width="20.83203125" style="12" customWidth="1"/>
    <col min="36" max="16384" width="11" style="2"/>
  </cols>
  <sheetData>
    <row r="1" spans="1:35" ht="17" x14ac:dyDescent="0.2">
      <c r="A1" s="9" t="s">
        <v>0</v>
      </c>
      <c r="B1" s="9" t="s">
        <v>31</v>
      </c>
      <c r="E1" s="2" t="s">
        <v>68</v>
      </c>
      <c r="G1" s="9" t="s">
        <v>2</v>
      </c>
      <c r="H1" s="9" t="s">
        <v>32</v>
      </c>
      <c r="K1" s="2" t="s">
        <v>33</v>
      </c>
      <c r="N1" s="2" t="s">
        <v>34</v>
      </c>
      <c r="O1" s="2" t="s">
        <v>5</v>
      </c>
      <c r="Q1" s="2" t="s">
        <v>35</v>
      </c>
      <c r="V1" s="3" t="s">
        <v>36</v>
      </c>
      <c r="W1" s="2" t="s">
        <v>37</v>
      </c>
      <c r="X1" s="3" t="s">
        <v>38</v>
      </c>
      <c r="Y1" s="3" t="s">
        <v>39</v>
      </c>
      <c r="Z1" s="3" t="s">
        <v>40</v>
      </c>
      <c r="AA1" s="4" t="s">
        <v>41</v>
      </c>
      <c r="AB1" s="3" t="s">
        <v>42</v>
      </c>
      <c r="AC1" s="3" t="s">
        <v>43</v>
      </c>
      <c r="AE1" s="12" t="s">
        <v>64</v>
      </c>
      <c r="AF1" s="12" t="s">
        <v>65</v>
      </c>
      <c r="AG1" s="12" t="s">
        <v>66</v>
      </c>
      <c r="AH1" s="13" t="s">
        <v>67</v>
      </c>
      <c r="AI1" s="12" t="s">
        <v>43</v>
      </c>
    </row>
    <row r="2" spans="1:35" s="6" customFormat="1" ht="69" customHeight="1" x14ac:dyDescent="0.2">
      <c r="A2" s="10"/>
      <c r="B2" s="6" t="s">
        <v>44</v>
      </c>
      <c r="C2" s="6" t="s">
        <v>45</v>
      </c>
      <c r="D2" s="6" t="s">
        <v>46</v>
      </c>
      <c r="E2" s="6" t="s">
        <v>47</v>
      </c>
      <c r="F2" s="10" t="s">
        <v>48</v>
      </c>
      <c r="G2" s="6" t="s">
        <v>49</v>
      </c>
      <c r="H2" s="6" t="s">
        <v>50</v>
      </c>
      <c r="I2" s="6" t="s">
        <v>51</v>
      </c>
      <c r="J2" s="6" t="s">
        <v>44</v>
      </c>
      <c r="L2" s="6" t="s">
        <v>52</v>
      </c>
      <c r="M2" s="6" t="s">
        <v>53</v>
      </c>
      <c r="N2" s="6" t="s">
        <v>54</v>
      </c>
      <c r="O2" s="6" t="s">
        <v>55</v>
      </c>
      <c r="P2" s="6" t="s">
        <v>56</v>
      </c>
      <c r="Q2" s="6" t="s">
        <v>54</v>
      </c>
      <c r="R2" s="6" t="s">
        <v>55</v>
      </c>
      <c r="V2" s="7"/>
      <c r="X2" s="7"/>
      <c r="Y2" s="7"/>
      <c r="Z2" s="7"/>
      <c r="AA2" s="8"/>
      <c r="AB2" s="7"/>
      <c r="AC2" s="7"/>
      <c r="AE2" s="13"/>
      <c r="AF2" s="13"/>
      <c r="AG2" s="13"/>
      <c r="AI2" s="13"/>
    </row>
    <row r="3" spans="1:35" x14ac:dyDescent="0.2">
      <c r="A3" s="9"/>
    </row>
    <row r="4" spans="1:35" x14ac:dyDescent="0.2">
      <c r="A4" s="9">
        <v>1990</v>
      </c>
      <c r="B4" s="2">
        <v>27.501999999999999</v>
      </c>
      <c r="F4" s="9">
        <f xml:space="preserve"> B4 * E4</f>
        <v>0</v>
      </c>
      <c r="J4" s="2">
        <f xml:space="preserve"> H4 + I4</f>
        <v>0</v>
      </c>
      <c r="V4" s="3">
        <f xml:space="preserve"> F4</f>
        <v>0</v>
      </c>
      <c r="W4" s="2">
        <f xml:space="preserve"> G4 * 1000</f>
        <v>0</v>
      </c>
      <c r="X4" s="3" t="e">
        <f xml:space="preserve"> G4 / J4</f>
        <v>#DIV/0!</v>
      </c>
      <c r="Y4" s="3" t="e">
        <f xml:space="preserve"> J4 / G4</f>
        <v>#DIV/0!</v>
      </c>
      <c r="Z4" s="3" t="e">
        <f xml:space="preserve"> K4 / (J4 * 1000)</f>
        <v>#DIV/0!</v>
      </c>
      <c r="AA4" s="4" t="e">
        <f xml:space="preserve"> O4 / K4</f>
        <v>#DIV/0!</v>
      </c>
      <c r="AB4" s="3" t="e">
        <f xml:space="preserve"> R4 * 1000 / O4</f>
        <v>#DIV/0!</v>
      </c>
      <c r="AC4" s="3" t="e">
        <f xml:space="preserve"> F4 * 1000000 / (R4 * 1000)</f>
        <v>#DIV/0!</v>
      </c>
      <c r="AE4" s="12" t="e">
        <f xml:space="preserve"> K4 / (G4*1000)</f>
        <v>#DIV/0!</v>
      </c>
      <c r="AF4" s="12" t="e">
        <f xml:space="preserve"> O4 / K4</f>
        <v>#DIV/0!</v>
      </c>
      <c r="AG4" s="12" t="e">
        <f xml:space="preserve"> P4 / O4</f>
        <v>#DIV/0!</v>
      </c>
      <c r="AH4" s="12" t="e">
        <f xml:space="preserve"> (R4 * 1000) / P4</f>
        <v>#DIV/0!</v>
      </c>
      <c r="AI4" s="12" t="e">
        <f xml:space="preserve"> F4 * 1000000 / (R4 * 1000)</f>
        <v>#DIV/0!</v>
      </c>
    </row>
    <row r="5" spans="1:35" x14ac:dyDescent="0.2">
      <c r="A5" s="9">
        <v>2000</v>
      </c>
      <c r="B5" s="2">
        <v>35.781999999999996</v>
      </c>
      <c r="F5" s="9">
        <f t="shared" ref="F5:F27" si="0" xml:space="preserve"> B5 * E5</f>
        <v>0</v>
      </c>
      <c r="G5" s="2">
        <v>82260</v>
      </c>
      <c r="J5" s="2">
        <f t="shared" ref="J5:J28" si="1" xml:space="preserve"> H5 + I5</f>
        <v>0</v>
      </c>
      <c r="V5" s="3">
        <f xml:space="preserve"> F5</f>
        <v>0</v>
      </c>
      <c r="W5" s="2">
        <f t="shared" ref="W5:W28" si="2" xml:space="preserve"> G5 * 1000</f>
        <v>82260000</v>
      </c>
      <c r="X5" s="3" t="e">
        <f t="shared" ref="X5:X28" si="3" xml:space="preserve"> G5 / J5</f>
        <v>#DIV/0!</v>
      </c>
      <c r="Y5" s="3">
        <f t="shared" ref="Y5:Y28" si="4" xml:space="preserve"> J5 / G5</f>
        <v>0</v>
      </c>
      <c r="Z5" s="3" t="e">
        <f t="shared" ref="Z5:Z28" si="5" xml:space="preserve"> K5 / (J5 * 1000)</f>
        <v>#DIV/0!</v>
      </c>
      <c r="AA5" s="4" t="e">
        <f t="shared" ref="AA5:AA28" si="6" xml:space="preserve"> O5 / K5</f>
        <v>#DIV/0!</v>
      </c>
      <c r="AB5" s="3" t="e">
        <f t="shared" ref="AB5:AB28" si="7" xml:space="preserve"> R5 * 1000 / O5</f>
        <v>#DIV/0!</v>
      </c>
      <c r="AC5" s="3" t="e">
        <f t="shared" ref="AC5:AC28" si="8" xml:space="preserve"> F5 * 1000000 / (R5 * 1000)</f>
        <v>#DIV/0!</v>
      </c>
      <c r="AE5" s="12">
        <f t="shared" ref="AE5:AE28" si="9" xml:space="preserve"> K5 / (G5*1000)</f>
        <v>0</v>
      </c>
      <c r="AF5" s="12" t="e">
        <f t="shared" ref="AF5:AF28" si="10" xml:space="preserve"> O5 / K5</f>
        <v>#DIV/0!</v>
      </c>
      <c r="AG5" s="12" t="e">
        <f t="shared" ref="AG5:AG28" si="11" xml:space="preserve"> P5 / O5</f>
        <v>#DIV/0!</v>
      </c>
      <c r="AH5" s="12" t="e">
        <f t="shared" ref="AH5:AH28" si="12" xml:space="preserve"> (R5 * 1000) / P5</f>
        <v>#DIV/0!</v>
      </c>
      <c r="AI5" s="12" t="e">
        <f t="shared" ref="AI5:AI28" si="13" xml:space="preserve"> F5 * 1000000 / (R5 * 1000)</f>
        <v>#DIV/0!</v>
      </c>
    </row>
    <row r="6" spans="1:35" x14ac:dyDescent="0.2">
      <c r="A6" s="9">
        <v>2001</v>
      </c>
      <c r="G6" s="2">
        <v>82440</v>
      </c>
      <c r="J6" s="2">
        <v>38456</v>
      </c>
      <c r="N6" s="2">
        <v>256564</v>
      </c>
      <c r="O6" s="2">
        <v>285925</v>
      </c>
      <c r="P6" s="5">
        <v>1436982</v>
      </c>
      <c r="Q6" s="2">
        <v>28868</v>
      </c>
      <c r="R6" s="2">
        <v>31378</v>
      </c>
      <c r="V6" s="3">
        <f t="shared" ref="V6:V27" si="14" xml:space="preserve"> F6</f>
        <v>0</v>
      </c>
      <c r="W6" s="2">
        <f t="shared" si="2"/>
        <v>82440000</v>
      </c>
      <c r="X6" s="3">
        <f t="shared" si="3"/>
        <v>2.1437486998127731</v>
      </c>
      <c r="Y6" s="3">
        <f t="shared" si="4"/>
        <v>0.46647258612324116</v>
      </c>
      <c r="Z6" s="3">
        <f t="shared" si="5"/>
        <v>0</v>
      </c>
      <c r="AA6" s="4" t="e">
        <f t="shared" si="6"/>
        <v>#DIV/0!</v>
      </c>
      <c r="AB6" s="3">
        <f t="shared" si="7"/>
        <v>109.74206522689516</v>
      </c>
      <c r="AC6" s="3">
        <f t="shared" si="8"/>
        <v>0</v>
      </c>
      <c r="AE6" s="12">
        <f t="shared" si="9"/>
        <v>0</v>
      </c>
      <c r="AF6" s="12" t="e">
        <f t="shared" si="10"/>
        <v>#DIV/0!</v>
      </c>
      <c r="AG6" s="12">
        <f t="shared" si="11"/>
        <v>5.0257305237387424</v>
      </c>
      <c r="AH6" s="12">
        <f t="shared" si="12"/>
        <v>21.836042483482743</v>
      </c>
      <c r="AI6" s="12">
        <f t="shared" si="13"/>
        <v>0</v>
      </c>
    </row>
    <row r="7" spans="1:35" x14ac:dyDescent="0.2">
      <c r="A7" s="9">
        <v>2002</v>
      </c>
      <c r="G7" s="2">
        <v>82537</v>
      </c>
      <c r="J7" s="2">
        <v>38720</v>
      </c>
      <c r="N7" s="2">
        <v>243222</v>
      </c>
      <c r="O7" s="2">
        <v>253700</v>
      </c>
      <c r="P7" s="5">
        <v>1296151</v>
      </c>
      <c r="Q7" s="2">
        <v>28120</v>
      </c>
      <c r="R7" s="2">
        <v>28618</v>
      </c>
      <c r="V7" s="3">
        <f t="shared" si="14"/>
        <v>0</v>
      </c>
      <c r="W7" s="2">
        <f t="shared" si="2"/>
        <v>82537000</v>
      </c>
      <c r="X7" s="3">
        <f t="shared" si="3"/>
        <v>2.1316373966942148</v>
      </c>
      <c r="Y7" s="3">
        <f t="shared" si="4"/>
        <v>0.46912293880320344</v>
      </c>
      <c r="Z7" s="3">
        <f t="shared" si="5"/>
        <v>0</v>
      </c>
      <c r="AA7" s="4" t="e">
        <f t="shared" si="6"/>
        <v>#DIV/0!</v>
      </c>
      <c r="AB7" s="3">
        <f t="shared" si="7"/>
        <v>112.80252266456445</v>
      </c>
      <c r="AC7" s="3">
        <f t="shared" si="8"/>
        <v>0</v>
      </c>
      <c r="AE7" s="12">
        <f t="shared" si="9"/>
        <v>0</v>
      </c>
      <c r="AF7" s="12" t="e">
        <f t="shared" si="10"/>
        <v>#DIV/0!</v>
      </c>
      <c r="AG7" s="12">
        <f t="shared" si="11"/>
        <v>5.1089909341742219</v>
      </c>
      <c r="AH7" s="12">
        <f t="shared" si="12"/>
        <v>22.079217622020892</v>
      </c>
      <c r="AI7" s="12">
        <f t="shared" si="13"/>
        <v>0</v>
      </c>
    </row>
    <row r="8" spans="1:35" x14ac:dyDescent="0.2">
      <c r="A8" s="9">
        <v>2003</v>
      </c>
      <c r="G8" s="2">
        <v>82532</v>
      </c>
      <c r="J8" s="2">
        <v>38944</v>
      </c>
      <c r="N8" s="2">
        <v>263317</v>
      </c>
      <c r="O8" s="2">
        <v>236088</v>
      </c>
      <c r="P8" s="5">
        <v>1222172</v>
      </c>
      <c r="Q8" s="2">
        <v>31048</v>
      </c>
      <c r="R8" s="2">
        <v>27045</v>
      </c>
      <c r="V8" s="3">
        <f t="shared" si="14"/>
        <v>0</v>
      </c>
      <c r="W8" s="2">
        <f t="shared" si="2"/>
        <v>82532000</v>
      </c>
      <c r="X8" s="3">
        <f t="shared" si="3"/>
        <v>2.1192481511914543</v>
      </c>
      <c r="Y8" s="3">
        <f t="shared" si="4"/>
        <v>0.47186545824649834</v>
      </c>
      <c r="Z8" s="3">
        <f t="shared" si="5"/>
        <v>0</v>
      </c>
      <c r="AA8" s="4" t="e">
        <f t="shared" si="6"/>
        <v>#DIV/0!</v>
      </c>
      <c r="AB8" s="3">
        <f t="shared" si="7"/>
        <v>114.55474229948155</v>
      </c>
      <c r="AC8" s="3">
        <f t="shared" si="8"/>
        <v>0</v>
      </c>
      <c r="AE8" s="12">
        <f t="shared" si="9"/>
        <v>0</v>
      </c>
      <c r="AF8" s="12" t="e">
        <f t="shared" si="10"/>
        <v>#DIV/0!</v>
      </c>
      <c r="AG8" s="12">
        <f t="shared" si="11"/>
        <v>5.1767645962522453</v>
      </c>
      <c r="AH8" s="12">
        <f t="shared" si="12"/>
        <v>22.128636558520405</v>
      </c>
      <c r="AI8" s="12">
        <f t="shared" si="13"/>
        <v>0</v>
      </c>
    </row>
    <row r="9" spans="1:35" x14ac:dyDescent="0.2">
      <c r="A9" s="9">
        <v>2004</v>
      </c>
      <c r="G9" s="2">
        <v>82501</v>
      </c>
      <c r="J9" s="2">
        <v>39122</v>
      </c>
      <c r="N9" s="2">
        <v>236378</v>
      </c>
      <c r="O9" s="2">
        <v>247795</v>
      </c>
      <c r="P9" s="5">
        <v>1294358</v>
      </c>
      <c r="Q9" s="2">
        <v>27636</v>
      </c>
      <c r="R9" s="2">
        <v>28784</v>
      </c>
      <c r="V9" s="3">
        <f t="shared" si="14"/>
        <v>0</v>
      </c>
      <c r="W9" s="2">
        <f t="shared" si="2"/>
        <v>82501000</v>
      </c>
      <c r="X9" s="3">
        <f t="shared" si="3"/>
        <v>2.1088134553448188</v>
      </c>
      <c r="Y9" s="3">
        <f t="shared" si="4"/>
        <v>0.47420031272348212</v>
      </c>
      <c r="Z9" s="3">
        <f t="shared" si="5"/>
        <v>0</v>
      </c>
      <c r="AA9" s="4" t="e">
        <f xml:space="preserve"> O9 / K9</f>
        <v>#DIV/0!</v>
      </c>
      <c r="AB9" s="3">
        <f t="shared" si="7"/>
        <v>116.16053592687504</v>
      </c>
      <c r="AC9" s="3">
        <f t="shared" si="8"/>
        <v>0</v>
      </c>
      <c r="AE9" s="12">
        <f t="shared" si="9"/>
        <v>0</v>
      </c>
      <c r="AF9" s="12" t="e">
        <f t="shared" si="10"/>
        <v>#DIV/0!</v>
      </c>
      <c r="AG9" s="12">
        <f t="shared" si="11"/>
        <v>5.223503299098045</v>
      </c>
      <c r="AH9" s="12">
        <f t="shared" si="12"/>
        <v>22.23805160550636</v>
      </c>
      <c r="AI9" s="12">
        <f t="shared" si="13"/>
        <v>0</v>
      </c>
    </row>
    <row r="10" spans="1:35" x14ac:dyDescent="0.2">
      <c r="A10" s="9">
        <v>2005</v>
      </c>
      <c r="B10" s="2">
        <v>27.042000000000002</v>
      </c>
      <c r="F10" s="9">
        <f t="shared" si="0"/>
        <v>0</v>
      </c>
      <c r="G10" s="2">
        <v>82438</v>
      </c>
      <c r="J10" s="2">
        <v>39178</v>
      </c>
      <c r="N10" s="2">
        <v>211706</v>
      </c>
      <c r="O10" s="2">
        <v>213766</v>
      </c>
      <c r="P10" s="5">
        <v>1117255</v>
      </c>
      <c r="Q10" s="2">
        <v>24703</v>
      </c>
      <c r="R10" s="2">
        <v>24983</v>
      </c>
      <c r="V10" s="3">
        <f t="shared" si="14"/>
        <v>0</v>
      </c>
      <c r="W10" s="2">
        <f t="shared" si="2"/>
        <v>82438000</v>
      </c>
      <c r="X10" s="3">
        <f t="shared" si="3"/>
        <v>2.1041911276736944</v>
      </c>
      <c r="Y10" s="3">
        <f t="shared" si="4"/>
        <v>0.4752420000485213</v>
      </c>
      <c r="Z10" s="3">
        <f t="shared" si="5"/>
        <v>0</v>
      </c>
      <c r="AA10" s="4" t="e">
        <f t="shared" si="6"/>
        <v>#DIV/0!</v>
      </c>
      <c r="AB10" s="3">
        <f t="shared" si="7"/>
        <v>116.87078394131902</v>
      </c>
      <c r="AC10" s="3">
        <f t="shared" si="8"/>
        <v>0</v>
      </c>
      <c r="AE10" s="12">
        <f t="shared" si="9"/>
        <v>0</v>
      </c>
      <c r="AF10" s="12" t="e">
        <f t="shared" si="10"/>
        <v>#DIV/0!</v>
      </c>
      <c r="AG10" s="12">
        <f t="shared" si="11"/>
        <v>5.2265327507648554</v>
      </c>
      <c r="AH10" s="12">
        <f t="shared" si="12"/>
        <v>22.361054548872012</v>
      </c>
      <c r="AI10" s="12">
        <f t="shared" si="13"/>
        <v>0</v>
      </c>
    </row>
    <row r="11" spans="1:35" x14ac:dyDescent="0.2">
      <c r="A11" s="9">
        <v>2006</v>
      </c>
      <c r="B11" s="2">
        <v>28.92</v>
      </c>
      <c r="F11" s="9">
        <f t="shared" si="0"/>
        <v>0</v>
      </c>
      <c r="G11" s="2">
        <v>82315</v>
      </c>
      <c r="J11" s="2">
        <v>39766</v>
      </c>
      <c r="N11" s="2">
        <v>216580</v>
      </c>
      <c r="O11" s="2">
        <v>220637</v>
      </c>
      <c r="P11" s="5">
        <v>1133153</v>
      </c>
      <c r="Q11" s="2">
        <v>25363</v>
      </c>
      <c r="R11" s="2">
        <v>25498</v>
      </c>
      <c r="V11" s="3">
        <f t="shared" si="14"/>
        <v>0</v>
      </c>
      <c r="W11" s="2">
        <f t="shared" si="2"/>
        <v>82315000</v>
      </c>
      <c r="X11" s="3">
        <f t="shared" si="3"/>
        <v>2.0699844087914299</v>
      </c>
      <c r="Y11" s="3">
        <f t="shared" si="4"/>
        <v>0.48309542610702788</v>
      </c>
      <c r="Z11" s="3">
        <f t="shared" si="5"/>
        <v>0</v>
      </c>
      <c r="AA11" s="4" t="e">
        <f t="shared" si="6"/>
        <v>#DIV/0!</v>
      </c>
      <c r="AB11" s="3">
        <f t="shared" si="7"/>
        <v>115.56538567873929</v>
      </c>
      <c r="AC11" s="3">
        <f t="shared" si="8"/>
        <v>0</v>
      </c>
      <c r="AE11" s="12">
        <f t="shared" si="9"/>
        <v>0</v>
      </c>
      <c r="AF11" s="12" t="e">
        <f t="shared" si="10"/>
        <v>#DIV/0!</v>
      </c>
      <c r="AG11" s="12">
        <f t="shared" si="11"/>
        <v>5.1358249069738982</v>
      </c>
      <c r="AH11" s="12">
        <f t="shared" si="12"/>
        <v>22.50181573009117</v>
      </c>
      <c r="AI11" s="12">
        <f t="shared" si="13"/>
        <v>0</v>
      </c>
    </row>
    <row r="12" spans="1:35" x14ac:dyDescent="0.2">
      <c r="A12" s="9">
        <v>2007</v>
      </c>
      <c r="B12" s="2">
        <v>27.352</v>
      </c>
      <c r="F12" s="9">
        <f t="shared" si="0"/>
        <v>0</v>
      </c>
      <c r="G12" s="2">
        <v>82218</v>
      </c>
      <c r="J12" s="2">
        <v>39722</v>
      </c>
      <c r="N12" s="2">
        <v>157198</v>
      </c>
      <c r="O12" s="2">
        <v>185315</v>
      </c>
      <c r="P12" s="5">
        <v>945827</v>
      </c>
      <c r="Q12" s="2">
        <v>17940</v>
      </c>
      <c r="R12" s="2">
        <v>21657</v>
      </c>
      <c r="V12" s="3">
        <f t="shared" si="14"/>
        <v>0</v>
      </c>
      <c r="W12" s="2">
        <f t="shared" si="2"/>
        <v>82218000</v>
      </c>
      <c r="X12" s="3">
        <f t="shared" si="3"/>
        <v>2.0698353557222697</v>
      </c>
      <c r="Y12" s="3">
        <f t="shared" si="4"/>
        <v>0.48313021479481377</v>
      </c>
      <c r="Z12" s="3">
        <f t="shared" si="5"/>
        <v>0</v>
      </c>
      <c r="AA12" s="4" t="e">
        <f t="shared" si="6"/>
        <v>#DIV/0!</v>
      </c>
      <c r="AB12" s="3">
        <f t="shared" si="7"/>
        <v>116.86587702020883</v>
      </c>
      <c r="AC12" s="3">
        <f t="shared" si="8"/>
        <v>0</v>
      </c>
      <c r="AE12" s="12">
        <f t="shared" si="9"/>
        <v>0</v>
      </c>
      <c r="AF12" s="12" t="e">
        <f t="shared" si="10"/>
        <v>#DIV/0!</v>
      </c>
      <c r="AG12" s="12">
        <f t="shared" si="11"/>
        <v>5.1038879745298544</v>
      </c>
      <c r="AH12" s="12">
        <f t="shared" si="12"/>
        <v>22.897422044411929</v>
      </c>
      <c r="AI12" s="12">
        <f t="shared" si="13"/>
        <v>0</v>
      </c>
    </row>
    <row r="13" spans="1:35" x14ac:dyDescent="0.2">
      <c r="A13" s="9">
        <v>2008</v>
      </c>
      <c r="B13" s="2">
        <v>27.591000000000001</v>
      </c>
      <c r="F13" s="9">
        <f t="shared" si="0"/>
        <v>0</v>
      </c>
      <c r="G13" s="2">
        <v>82002</v>
      </c>
      <c r="J13" s="2">
        <v>40076</v>
      </c>
      <c r="N13" s="2">
        <v>148340</v>
      </c>
      <c r="O13" s="2">
        <v>152237</v>
      </c>
      <c r="P13" s="5">
        <v>762739</v>
      </c>
      <c r="Q13" s="2">
        <v>17015</v>
      </c>
      <c r="R13" s="2">
        <v>17628</v>
      </c>
      <c r="V13" s="3">
        <f t="shared" si="14"/>
        <v>0</v>
      </c>
      <c r="W13" s="2">
        <f t="shared" si="2"/>
        <v>82002000</v>
      </c>
      <c r="X13" s="3">
        <f t="shared" si="3"/>
        <v>2.046162291645873</v>
      </c>
      <c r="Y13" s="3">
        <f t="shared" si="4"/>
        <v>0.48871978732226046</v>
      </c>
      <c r="Z13" s="3">
        <f t="shared" si="5"/>
        <v>0</v>
      </c>
      <c r="AA13" s="4" t="e">
        <f t="shared" si="6"/>
        <v>#DIV/0!</v>
      </c>
      <c r="AB13" s="3">
        <f t="shared" si="7"/>
        <v>115.79313833036647</v>
      </c>
      <c r="AC13" s="3">
        <f t="shared" si="8"/>
        <v>0</v>
      </c>
      <c r="AE13" s="12">
        <f t="shared" si="9"/>
        <v>0</v>
      </c>
      <c r="AF13" s="12" t="e">
        <f t="shared" si="10"/>
        <v>#DIV/0!</v>
      </c>
      <c r="AG13" s="12">
        <f t="shared" si="11"/>
        <v>5.0102077681509751</v>
      </c>
      <c r="AH13" s="12">
        <f t="shared" si="12"/>
        <v>23.111444412833222</v>
      </c>
      <c r="AI13" s="12">
        <f t="shared" si="13"/>
        <v>0</v>
      </c>
    </row>
    <row r="14" spans="1:35" x14ac:dyDescent="0.2">
      <c r="A14" s="9">
        <v>2009</v>
      </c>
      <c r="B14" s="2">
        <v>25.256</v>
      </c>
      <c r="D14" s="2">
        <f xml:space="preserve"> (B14 - B13) / B13</f>
        <v>-8.4629045703309078E-2</v>
      </c>
      <c r="F14" s="9">
        <f t="shared" si="0"/>
        <v>0</v>
      </c>
      <c r="G14" s="2">
        <v>81802</v>
      </c>
      <c r="J14" s="2">
        <v>40188</v>
      </c>
      <c r="N14" s="2">
        <v>153736</v>
      </c>
      <c r="O14" s="2">
        <v>136518</v>
      </c>
      <c r="P14" s="5">
        <v>676403</v>
      </c>
      <c r="Q14" s="2">
        <v>17608</v>
      </c>
      <c r="R14" s="2">
        <v>15781</v>
      </c>
      <c r="V14" s="3">
        <f t="shared" si="14"/>
        <v>0</v>
      </c>
      <c r="W14" s="2">
        <f t="shared" si="2"/>
        <v>81802000</v>
      </c>
      <c r="X14" s="3">
        <f t="shared" si="3"/>
        <v>2.0354832288245248</v>
      </c>
      <c r="Y14" s="3">
        <f t="shared" si="4"/>
        <v>0.49128383169115669</v>
      </c>
      <c r="Z14" s="3">
        <f t="shared" si="5"/>
        <v>0</v>
      </c>
      <c r="AA14" s="4" t="e">
        <f t="shared" si="6"/>
        <v>#DIV/0!</v>
      </c>
      <c r="AB14" s="3">
        <f t="shared" si="7"/>
        <v>115.59647812010138</v>
      </c>
      <c r="AC14" s="3">
        <f t="shared" si="8"/>
        <v>0</v>
      </c>
      <c r="AE14" s="12">
        <f t="shared" si="9"/>
        <v>0</v>
      </c>
      <c r="AF14" s="12" t="e">
        <f t="shared" si="10"/>
        <v>#DIV/0!</v>
      </c>
      <c r="AG14" s="12">
        <f t="shared" si="11"/>
        <v>4.9546799689418242</v>
      </c>
      <c r="AH14" s="12">
        <f t="shared" si="12"/>
        <v>23.330765830429492</v>
      </c>
      <c r="AI14" s="12">
        <f t="shared" si="13"/>
        <v>0</v>
      </c>
    </row>
    <row r="15" spans="1:35" x14ac:dyDescent="0.2">
      <c r="A15" s="9">
        <v>2010</v>
      </c>
      <c r="B15" s="2">
        <v>24.690999999999999</v>
      </c>
      <c r="D15" s="2">
        <f t="shared" ref="D15:D27" si="15" xml:space="preserve"> (B15 - B14) / B14</f>
        <v>-2.2370921761165716E-2</v>
      </c>
      <c r="F15" s="9">
        <f t="shared" si="0"/>
        <v>0</v>
      </c>
      <c r="G15" s="2">
        <v>81752</v>
      </c>
      <c r="J15" s="2">
        <v>40301</v>
      </c>
      <c r="N15" s="2">
        <v>164611</v>
      </c>
      <c r="O15" s="2">
        <v>140096</v>
      </c>
      <c r="P15" s="5">
        <v>687455</v>
      </c>
      <c r="Q15" s="2">
        <v>18890</v>
      </c>
      <c r="R15" s="2">
        <v>16165</v>
      </c>
      <c r="V15" s="3">
        <f t="shared" si="14"/>
        <v>0</v>
      </c>
      <c r="W15" s="2">
        <f t="shared" si="2"/>
        <v>81752000</v>
      </c>
      <c r="X15" s="3">
        <f t="shared" si="3"/>
        <v>2.0285352720776157</v>
      </c>
      <c r="Y15" s="3">
        <f t="shared" si="4"/>
        <v>0.492966532928858</v>
      </c>
      <c r="Z15" s="3">
        <f t="shared" si="5"/>
        <v>0</v>
      </c>
      <c r="AA15" s="4" t="e">
        <f t="shared" si="6"/>
        <v>#DIV/0!</v>
      </c>
      <c r="AB15" s="3">
        <f t="shared" si="7"/>
        <v>115.38516445865692</v>
      </c>
      <c r="AC15" s="3">
        <f t="shared" si="8"/>
        <v>0</v>
      </c>
      <c r="AE15" s="12">
        <f t="shared" si="9"/>
        <v>0</v>
      </c>
      <c r="AF15" s="12" t="e">
        <f t="shared" si="10"/>
        <v>#DIV/0!</v>
      </c>
      <c r="AG15" s="12">
        <f t="shared" si="11"/>
        <v>4.9070280379168567</v>
      </c>
      <c r="AH15" s="12">
        <f t="shared" si="12"/>
        <v>23.514266388345419</v>
      </c>
      <c r="AI15" s="12">
        <f t="shared" si="13"/>
        <v>0</v>
      </c>
    </row>
    <row r="16" spans="1:35" x14ac:dyDescent="0.2">
      <c r="A16" s="9">
        <v>2011</v>
      </c>
      <c r="B16" s="2">
        <v>28.071999999999999</v>
      </c>
      <c r="D16" s="2">
        <f t="shared" si="15"/>
        <v>0.13693248552104006</v>
      </c>
      <c r="F16" s="9">
        <f t="shared" si="0"/>
        <v>0</v>
      </c>
      <c r="G16" s="2">
        <v>80328</v>
      </c>
      <c r="J16" s="2">
        <v>39509</v>
      </c>
      <c r="N16" s="2">
        <v>200061</v>
      </c>
      <c r="O16" s="2">
        <v>161186</v>
      </c>
      <c r="P16" s="5">
        <v>780174</v>
      </c>
      <c r="Q16" s="2">
        <v>22958</v>
      </c>
      <c r="R16" s="2">
        <v>18636</v>
      </c>
      <c r="V16" s="3">
        <f t="shared" si="14"/>
        <v>0</v>
      </c>
      <c r="W16" s="2">
        <f t="shared" si="2"/>
        <v>80328000</v>
      </c>
      <c r="X16" s="3">
        <f t="shared" si="3"/>
        <v>2.0331570022020298</v>
      </c>
      <c r="Y16" s="3">
        <f t="shared" si="4"/>
        <v>0.49184593168011154</v>
      </c>
      <c r="Z16" s="3">
        <f t="shared" si="5"/>
        <v>0</v>
      </c>
      <c r="AA16" s="4" t="e">
        <f t="shared" si="6"/>
        <v>#DIV/0!</v>
      </c>
      <c r="AB16" s="3">
        <f t="shared" si="7"/>
        <v>115.61798171057039</v>
      </c>
      <c r="AC16" s="3">
        <f t="shared" si="8"/>
        <v>0</v>
      </c>
      <c r="AE16" s="12">
        <f t="shared" si="9"/>
        <v>0</v>
      </c>
      <c r="AF16" s="12" t="e">
        <f t="shared" si="10"/>
        <v>#DIV/0!</v>
      </c>
      <c r="AG16" s="12">
        <f t="shared" si="11"/>
        <v>4.8402094474706239</v>
      </c>
      <c r="AH16" s="12">
        <f t="shared" si="12"/>
        <v>23.886979058517714</v>
      </c>
      <c r="AI16" s="12">
        <f t="shared" si="13"/>
        <v>0</v>
      </c>
    </row>
    <row r="17" spans="1:35" x14ac:dyDescent="0.2">
      <c r="A17" s="9">
        <v>2012</v>
      </c>
      <c r="B17" s="2">
        <v>26.77</v>
      </c>
      <c r="D17" s="2">
        <f t="shared" si="15"/>
        <v>-4.6380735252208594E-2</v>
      </c>
      <c r="F17" s="9">
        <f t="shared" si="0"/>
        <v>0</v>
      </c>
      <c r="G17" s="2">
        <v>80524</v>
      </c>
      <c r="J17" s="2">
        <v>39707</v>
      </c>
      <c r="N17" s="2">
        <v>212636</v>
      </c>
      <c r="O17" s="2">
        <v>176617</v>
      </c>
      <c r="P17" s="5">
        <v>832134</v>
      </c>
      <c r="Q17" s="2">
        <v>23614</v>
      </c>
      <c r="R17" s="2">
        <v>20183</v>
      </c>
      <c r="V17" s="3">
        <f t="shared" si="14"/>
        <v>0</v>
      </c>
      <c r="W17" s="2">
        <f t="shared" si="2"/>
        <v>80524000</v>
      </c>
      <c r="X17" s="3">
        <f t="shared" si="3"/>
        <v>2.0279547686805852</v>
      </c>
      <c r="Y17" s="3">
        <f t="shared" si="4"/>
        <v>0.49310764492573644</v>
      </c>
      <c r="Z17" s="3">
        <f t="shared" si="5"/>
        <v>0</v>
      </c>
      <c r="AA17" s="4" t="e">
        <f t="shared" si="6"/>
        <v>#DIV/0!</v>
      </c>
      <c r="AB17" s="3">
        <f t="shared" si="7"/>
        <v>114.27552274129897</v>
      </c>
      <c r="AC17" s="3">
        <f t="shared" si="8"/>
        <v>0</v>
      </c>
      <c r="AE17" s="12">
        <f t="shared" si="9"/>
        <v>0</v>
      </c>
      <c r="AF17" s="12" t="e">
        <f t="shared" si="10"/>
        <v>#DIV/0!</v>
      </c>
      <c r="AG17" s="12">
        <f t="shared" si="11"/>
        <v>4.7115170113862197</v>
      </c>
      <c r="AH17" s="12">
        <f t="shared" si="12"/>
        <v>24.254507086599034</v>
      </c>
      <c r="AI17" s="12">
        <f t="shared" si="13"/>
        <v>0</v>
      </c>
    </row>
    <row r="18" spans="1:35" x14ac:dyDescent="0.2">
      <c r="A18" s="9">
        <v>2013</v>
      </c>
      <c r="B18" s="2">
        <v>26.545000000000002</v>
      </c>
      <c r="D18" s="2">
        <f t="shared" si="15"/>
        <v>-8.404930892790357E-3</v>
      </c>
      <c r="F18" s="9">
        <f t="shared" si="0"/>
        <v>0</v>
      </c>
      <c r="G18" s="2">
        <v>80767</v>
      </c>
      <c r="J18" s="2">
        <v>39933</v>
      </c>
      <c r="N18" s="2">
        <v>237274</v>
      </c>
      <c r="O18" s="2">
        <v>188397</v>
      </c>
      <c r="P18" s="5">
        <v>864837</v>
      </c>
      <c r="Q18" s="2">
        <v>25599</v>
      </c>
      <c r="R18" s="2">
        <v>21181</v>
      </c>
      <c r="V18" s="3">
        <f t="shared" si="14"/>
        <v>0</v>
      </c>
      <c r="W18" s="2">
        <f t="shared" si="2"/>
        <v>80767000</v>
      </c>
      <c r="X18" s="3">
        <f t="shared" si="3"/>
        <v>2.0225627926777352</v>
      </c>
      <c r="Y18" s="3">
        <f t="shared" si="4"/>
        <v>0.49442222689960008</v>
      </c>
      <c r="Z18" s="3">
        <f t="shared" si="5"/>
        <v>0</v>
      </c>
      <c r="AA18" s="4" t="e">
        <f t="shared" si="6"/>
        <v>#DIV/0!</v>
      </c>
      <c r="AB18" s="3">
        <f t="shared" si="7"/>
        <v>112.42748026773251</v>
      </c>
      <c r="AC18" s="3">
        <f t="shared" si="8"/>
        <v>0</v>
      </c>
      <c r="AE18" s="12">
        <f t="shared" si="9"/>
        <v>0</v>
      </c>
      <c r="AF18" s="12" t="e">
        <f t="shared" si="10"/>
        <v>#DIV/0!</v>
      </c>
      <c r="AG18" s="12">
        <f t="shared" si="11"/>
        <v>4.5905030334877948</v>
      </c>
      <c r="AH18" s="12">
        <f t="shared" si="12"/>
        <v>24.491320329726875</v>
      </c>
      <c r="AI18" s="12">
        <f t="shared" si="13"/>
        <v>0</v>
      </c>
    </row>
    <row r="19" spans="1:35" x14ac:dyDescent="0.2">
      <c r="A19" s="9">
        <v>2014</v>
      </c>
      <c r="B19" s="2">
        <v>27.059000000000001</v>
      </c>
      <c r="D19" s="2">
        <f t="shared" si="15"/>
        <v>1.9363345262761324E-2</v>
      </c>
      <c r="F19" s="9">
        <f t="shared" si="0"/>
        <v>0</v>
      </c>
      <c r="G19" s="2">
        <v>81198</v>
      </c>
      <c r="J19" s="2">
        <v>40223</v>
      </c>
      <c r="N19" s="2">
        <v>246024</v>
      </c>
      <c r="O19" s="2">
        <v>216120</v>
      </c>
      <c r="P19" s="5">
        <v>959624</v>
      </c>
      <c r="Q19" s="2">
        <v>26107</v>
      </c>
      <c r="R19" s="2">
        <v>23740</v>
      </c>
      <c r="V19" s="3">
        <f t="shared" si="14"/>
        <v>0</v>
      </c>
      <c r="W19" s="2">
        <f t="shared" si="2"/>
        <v>81198000</v>
      </c>
      <c r="X19" s="3">
        <f t="shared" si="3"/>
        <v>2.0186957710762501</v>
      </c>
      <c r="Y19" s="3">
        <f t="shared" si="4"/>
        <v>0.4953693440725141</v>
      </c>
      <c r="Z19" s="3">
        <f t="shared" si="5"/>
        <v>0</v>
      </c>
      <c r="AA19" s="4" t="e">
        <f t="shared" si="6"/>
        <v>#DIV/0!</v>
      </c>
      <c r="AB19" s="3">
        <f t="shared" si="7"/>
        <v>109.84638163982973</v>
      </c>
      <c r="AC19" s="3">
        <f t="shared" si="8"/>
        <v>0</v>
      </c>
      <c r="AE19" s="12">
        <f t="shared" si="9"/>
        <v>0</v>
      </c>
      <c r="AF19" s="12" t="e">
        <f t="shared" si="10"/>
        <v>#DIV/0!</v>
      </c>
      <c r="AG19" s="12">
        <f t="shared" si="11"/>
        <v>4.4402369054229132</v>
      </c>
      <c r="AH19" s="12">
        <f t="shared" si="12"/>
        <v>24.738856051953682</v>
      </c>
      <c r="AI19" s="12">
        <f t="shared" si="13"/>
        <v>0</v>
      </c>
    </row>
    <row r="20" spans="1:35" x14ac:dyDescent="0.2">
      <c r="A20" s="9">
        <v>2015</v>
      </c>
      <c r="B20" s="2">
        <v>26.6</v>
      </c>
      <c r="C20" s="2">
        <v>-0.02</v>
      </c>
      <c r="D20" s="2">
        <f t="shared" si="15"/>
        <v>-1.6962932850437918E-2</v>
      </c>
      <c r="E20" s="2">
        <v>0.307</v>
      </c>
      <c r="F20" s="9">
        <f t="shared" si="0"/>
        <v>8.1661999999999999</v>
      </c>
      <c r="G20" s="2">
        <v>82176</v>
      </c>
      <c r="J20" s="2">
        <v>40774</v>
      </c>
      <c r="K20" s="2">
        <v>41446271</v>
      </c>
      <c r="L20" s="2">
        <v>3794976</v>
      </c>
      <c r="M20" s="2">
        <v>46.2</v>
      </c>
      <c r="N20" s="2">
        <v>267965</v>
      </c>
      <c r="O20" s="2">
        <v>216727</v>
      </c>
      <c r="P20" s="5">
        <v>943721</v>
      </c>
      <c r="Q20" s="2">
        <v>28185</v>
      </c>
      <c r="R20" s="2">
        <v>23613</v>
      </c>
      <c r="V20" s="3">
        <f t="shared" si="14"/>
        <v>8.1661999999999999</v>
      </c>
      <c r="W20" s="2">
        <f t="shared" si="2"/>
        <v>82176000</v>
      </c>
      <c r="X20" s="3">
        <f t="shared" si="3"/>
        <v>2.0154019718448031</v>
      </c>
      <c r="Y20" s="3">
        <f t="shared" si="4"/>
        <v>0.49617893302180688</v>
      </c>
      <c r="Z20" s="3">
        <f t="shared" si="5"/>
        <v>1.016487737283563</v>
      </c>
      <c r="AA20" s="4">
        <f t="shared" si="6"/>
        <v>5.2291073423710423E-3</v>
      </c>
      <c r="AB20" s="3">
        <f t="shared" si="7"/>
        <v>108.9527377760962</v>
      </c>
      <c r="AC20" s="3">
        <f t="shared" si="8"/>
        <v>0.34583492144157879</v>
      </c>
      <c r="AE20" s="12">
        <f t="shared" si="9"/>
        <v>0.50435980091510901</v>
      </c>
      <c r="AF20" s="12">
        <f t="shared" si="10"/>
        <v>5.2291073423710423E-3</v>
      </c>
      <c r="AG20" s="12">
        <f t="shared" si="11"/>
        <v>4.3544228453307614</v>
      </c>
      <c r="AH20" s="12">
        <f t="shared" si="12"/>
        <v>25.021166213319404</v>
      </c>
      <c r="AI20" s="12">
        <f t="shared" si="13"/>
        <v>0.34583492144157879</v>
      </c>
    </row>
    <row r="21" spans="1:35" x14ac:dyDescent="0.2">
      <c r="A21" s="9">
        <v>2016</v>
      </c>
      <c r="B21" s="2">
        <v>27.5</v>
      </c>
      <c r="C21" s="2">
        <v>3.2000000000000001E-2</v>
      </c>
      <c r="D21" s="2">
        <f t="shared" si="15"/>
        <v>3.3834586466165356E-2</v>
      </c>
      <c r="E21" s="2">
        <v>0.314</v>
      </c>
      <c r="F21" s="9">
        <f t="shared" si="0"/>
        <v>8.6349999999999998</v>
      </c>
      <c r="G21" s="2">
        <v>82522</v>
      </c>
      <c r="J21" s="2">
        <v>40960</v>
      </c>
      <c r="K21" s="2">
        <v>41703347</v>
      </c>
      <c r="L21" s="2">
        <v>3822507</v>
      </c>
      <c r="M21" s="2">
        <v>46.3</v>
      </c>
      <c r="N21" s="2">
        <v>316550</v>
      </c>
      <c r="O21" s="2">
        <v>235658</v>
      </c>
      <c r="P21" s="5">
        <v>988186</v>
      </c>
      <c r="Q21" s="2">
        <v>31342</v>
      </c>
      <c r="R21" s="2">
        <v>24876</v>
      </c>
      <c r="V21" s="3">
        <f t="shared" si="14"/>
        <v>8.6349999999999998</v>
      </c>
      <c r="W21" s="2">
        <f t="shared" si="2"/>
        <v>82522000</v>
      </c>
      <c r="X21" s="3">
        <f t="shared" si="3"/>
        <v>2.0146972656250002</v>
      </c>
      <c r="Y21" s="3">
        <f t="shared" si="4"/>
        <v>0.49635248782142943</v>
      </c>
      <c r="Z21" s="3">
        <f t="shared" si="5"/>
        <v>1.0181481201171876</v>
      </c>
      <c r="AA21" s="4">
        <f t="shared" si="6"/>
        <v>5.6508174271959512E-3</v>
      </c>
      <c r="AB21" s="3">
        <f t="shared" si="7"/>
        <v>105.5597518437736</v>
      </c>
      <c r="AC21" s="3">
        <f t="shared" si="8"/>
        <v>0.34712172374979899</v>
      </c>
      <c r="AE21" s="12">
        <f t="shared" si="9"/>
        <v>0.50536035239087762</v>
      </c>
      <c r="AF21" s="12">
        <f t="shared" si="10"/>
        <v>5.6508174271959512E-3</v>
      </c>
      <c r="AG21" s="12">
        <f t="shared" si="11"/>
        <v>4.193305552962344</v>
      </c>
      <c r="AH21" s="12">
        <f t="shared" si="12"/>
        <v>25.173398530236209</v>
      </c>
      <c r="AI21" s="12">
        <f t="shared" si="13"/>
        <v>0.34712172374979899</v>
      </c>
    </row>
    <row r="22" spans="1:35" x14ac:dyDescent="0.2">
      <c r="A22" s="9">
        <v>2017</v>
      </c>
      <c r="B22" s="2">
        <v>28.8</v>
      </c>
      <c r="C22" s="2">
        <v>4.8000000000000001E-2</v>
      </c>
      <c r="D22" s="2">
        <f t="shared" si="15"/>
        <v>4.72727272727273E-2</v>
      </c>
      <c r="E22" s="2">
        <v>0.317</v>
      </c>
      <c r="F22" s="9">
        <f t="shared" si="0"/>
        <v>9.1295999999999999</v>
      </c>
      <c r="G22" s="2">
        <v>82792</v>
      </c>
      <c r="J22" s="2">
        <v>41304</v>
      </c>
      <c r="K22" s="2">
        <v>41968066</v>
      </c>
      <c r="L22" s="2">
        <v>3850742</v>
      </c>
      <c r="M22" s="2">
        <v>46.5</v>
      </c>
      <c r="N22" s="2">
        <v>300349</v>
      </c>
      <c r="O22" s="2">
        <v>245304</v>
      </c>
      <c r="P22" s="5">
        <v>1004792</v>
      </c>
      <c r="Q22" s="2">
        <v>29990</v>
      </c>
      <c r="R22" s="2">
        <v>25602</v>
      </c>
      <c r="V22" s="3">
        <f t="shared" si="14"/>
        <v>9.1295999999999999</v>
      </c>
      <c r="W22" s="2">
        <f t="shared" si="2"/>
        <v>82792000</v>
      </c>
      <c r="X22" s="3">
        <f t="shared" si="3"/>
        <v>2.0044547743559944</v>
      </c>
      <c r="Y22" s="3">
        <f t="shared" si="4"/>
        <v>0.498888781524785</v>
      </c>
      <c r="Z22" s="3">
        <f t="shared" si="5"/>
        <v>1.0160775227580865</v>
      </c>
      <c r="AA22" s="4">
        <f t="shared" si="6"/>
        <v>5.8450155887574138E-3</v>
      </c>
      <c r="AB22" s="3">
        <f t="shared" si="7"/>
        <v>104.3684570981313</v>
      </c>
      <c r="AC22" s="3">
        <f t="shared" si="8"/>
        <v>0.35659714084837124</v>
      </c>
      <c r="AE22" s="12">
        <f t="shared" si="9"/>
        <v>0.50690967726350367</v>
      </c>
      <c r="AF22" s="12">
        <f t="shared" si="10"/>
        <v>5.8450155887574138E-3</v>
      </c>
      <c r="AG22" s="12">
        <f t="shared" si="11"/>
        <v>4.0961093174183869</v>
      </c>
      <c r="AH22" s="12">
        <f t="shared" si="12"/>
        <v>25.479900317677689</v>
      </c>
      <c r="AI22" s="12">
        <f t="shared" si="13"/>
        <v>0.35659714084837124</v>
      </c>
    </row>
    <row r="23" spans="1:35" x14ac:dyDescent="0.2">
      <c r="A23" s="9">
        <v>2018</v>
      </c>
      <c r="B23" s="2">
        <v>29</v>
      </c>
      <c r="C23" s="2">
        <v>4.0000000000000001E-3</v>
      </c>
      <c r="D23" s="2">
        <f t="shared" si="15"/>
        <v>6.9444444444444198E-3</v>
      </c>
      <c r="E23" s="2">
        <v>0.32</v>
      </c>
      <c r="F23" s="9">
        <f t="shared" si="0"/>
        <v>9.2799999999999994</v>
      </c>
      <c r="G23" s="2">
        <v>83019</v>
      </c>
      <c r="J23" s="2">
        <v>41378</v>
      </c>
      <c r="K23" s="2">
        <v>42235402</v>
      </c>
      <c r="L23" s="2">
        <v>3878901</v>
      </c>
      <c r="M23" s="2">
        <v>46.7</v>
      </c>
      <c r="N23" s="2">
        <v>302209</v>
      </c>
      <c r="O23" s="2">
        <v>251338</v>
      </c>
      <c r="P23" s="5">
        <v>1004780</v>
      </c>
      <c r="Q23" s="2">
        <v>30163</v>
      </c>
      <c r="R23" s="2">
        <v>25776</v>
      </c>
      <c r="V23" s="3">
        <f t="shared" si="14"/>
        <v>9.2799999999999994</v>
      </c>
      <c r="W23" s="2">
        <f t="shared" si="2"/>
        <v>83019000</v>
      </c>
      <c r="X23" s="3">
        <f t="shared" si="3"/>
        <v>2.0063560346077627</v>
      </c>
      <c r="Y23" s="3">
        <f t="shared" si="4"/>
        <v>0.49841602524723255</v>
      </c>
      <c r="Z23" s="3">
        <f t="shared" si="5"/>
        <v>1.0207212045048093</v>
      </c>
      <c r="AA23" s="4">
        <f t="shared" si="6"/>
        <v>5.9508845209997052E-3</v>
      </c>
      <c r="AB23" s="3">
        <f t="shared" si="7"/>
        <v>102.55512497115438</v>
      </c>
      <c r="AC23" s="3">
        <f t="shared" si="8"/>
        <v>0.36002482929857232</v>
      </c>
      <c r="AE23" s="12">
        <f t="shared" si="9"/>
        <v>0.50874380563485466</v>
      </c>
      <c r="AF23" s="12">
        <f t="shared" si="10"/>
        <v>5.9508845209997052E-3</v>
      </c>
      <c r="AG23" s="12">
        <f t="shared" si="11"/>
        <v>3.9977241801876358</v>
      </c>
      <c r="AH23" s="12">
        <f t="shared" si="12"/>
        <v>25.653376858615815</v>
      </c>
      <c r="AI23" s="12">
        <f t="shared" si="13"/>
        <v>0.36002482929857232</v>
      </c>
    </row>
    <row r="24" spans="1:35" x14ac:dyDescent="0.2">
      <c r="A24" s="9">
        <v>2019</v>
      </c>
      <c r="B24" s="2">
        <v>28.7</v>
      </c>
      <c r="C24" s="2">
        <f>-1.6%</f>
        <v>-1.6E-2</v>
      </c>
      <c r="D24" s="2">
        <f t="shared" si="15"/>
        <v>-1.0344827586206921E-2</v>
      </c>
      <c r="E24" s="2">
        <v>0.33</v>
      </c>
      <c r="F24" s="9">
        <f t="shared" si="0"/>
        <v>9.4710000000000001</v>
      </c>
      <c r="G24" s="2">
        <v>83167</v>
      </c>
      <c r="J24" s="2">
        <v>41506</v>
      </c>
      <c r="K24" s="2">
        <v>42512771</v>
      </c>
      <c r="L24" s="2">
        <v>3908347</v>
      </c>
      <c r="M24" s="2">
        <v>47</v>
      </c>
      <c r="N24" s="2">
        <v>311138</v>
      </c>
      <c r="O24" s="2">
        <v>255925</v>
      </c>
      <c r="P24" s="5">
        <v>1021048</v>
      </c>
      <c r="Q24" s="2">
        <v>31070</v>
      </c>
      <c r="R24" s="2">
        <v>26401</v>
      </c>
      <c r="V24" s="3">
        <f t="shared" si="14"/>
        <v>9.4710000000000001</v>
      </c>
      <c r="W24" s="2">
        <f t="shared" si="2"/>
        <v>83167000</v>
      </c>
      <c r="X24" s="3">
        <f t="shared" si="3"/>
        <v>2.0037343998458055</v>
      </c>
      <c r="Y24" s="3">
        <f t="shared" si="4"/>
        <v>0.49906814000745486</v>
      </c>
      <c r="Z24" s="3">
        <f t="shared" si="5"/>
        <v>1.0242560352720089</v>
      </c>
      <c r="AA24" s="4">
        <f t="shared" si="6"/>
        <v>6.0199557445926076E-3</v>
      </c>
      <c r="AB24" s="3">
        <f t="shared" si="7"/>
        <v>103.15912865097197</v>
      </c>
      <c r="AC24" s="3">
        <f t="shared" si="8"/>
        <v>0.35873641149956442</v>
      </c>
      <c r="AE24" s="12">
        <f t="shared" si="9"/>
        <v>0.51117355441461154</v>
      </c>
      <c r="AF24" s="12">
        <f t="shared" si="10"/>
        <v>6.0199557445926076E-3</v>
      </c>
      <c r="AG24" s="12">
        <f t="shared" si="11"/>
        <v>3.9896375891374425</v>
      </c>
      <c r="AH24" s="12">
        <f t="shared" si="12"/>
        <v>25.856766772962683</v>
      </c>
      <c r="AI24" s="12">
        <f t="shared" si="13"/>
        <v>0.35873641149956442</v>
      </c>
    </row>
    <row r="25" spans="1:35" x14ac:dyDescent="0.2">
      <c r="A25" s="9">
        <v>2020</v>
      </c>
      <c r="B25" s="2">
        <v>30.1</v>
      </c>
      <c r="C25" s="2">
        <v>4.7E-2</v>
      </c>
      <c r="D25" s="2">
        <f t="shared" si="15"/>
        <v>4.8780487804878127E-2</v>
      </c>
      <c r="E25" s="2">
        <v>0.312</v>
      </c>
      <c r="F25" s="9">
        <f t="shared" si="0"/>
        <v>9.3911999999999995</v>
      </c>
      <c r="G25" s="2">
        <v>83155</v>
      </c>
      <c r="H25" s="2">
        <v>40540</v>
      </c>
      <c r="I25" s="2">
        <v>566</v>
      </c>
      <c r="J25" s="2">
        <f t="shared" si="1"/>
        <v>41106</v>
      </c>
      <c r="K25" s="2">
        <v>42803737</v>
      </c>
      <c r="L25" s="2">
        <v>3938871</v>
      </c>
      <c r="M25" s="2">
        <v>47.4</v>
      </c>
      <c r="N25" s="2">
        <v>320362</v>
      </c>
      <c r="O25" s="2">
        <v>268774</v>
      </c>
      <c r="P25" s="5">
        <v>1068823</v>
      </c>
      <c r="Q25" s="2">
        <v>31899</v>
      </c>
      <c r="R25" s="2">
        <v>27747</v>
      </c>
      <c r="V25" s="3">
        <f t="shared" si="14"/>
        <v>9.3911999999999995</v>
      </c>
      <c r="W25" s="2">
        <f t="shared" si="2"/>
        <v>83155000</v>
      </c>
      <c r="X25" s="3">
        <f t="shared" si="3"/>
        <v>2.0229406899236122</v>
      </c>
      <c r="Y25" s="3">
        <f t="shared" si="4"/>
        <v>0.49432986591305395</v>
      </c>
      <c r="Z25" s="3">
        <f t="shared" si="5"/>
        <v>1.0413014401790492</v>
      </c>
      <c r="AA25" s="4">
        <f t="shared" si="6"/>
        <v>6.2792180972423041E-3</v>
      </c>
      <c r="AB25" s="3">
        <f t="shared" si="7"/>
        <v>103.23543199863082</v>
      </c>
      <c r="AC25" s="3">
        <f t="shared" si="8"/>
        <v>0.33845821169856199</v>
      </c>
      <c r="AE25" s="12">
        <f t="shared" si="9"/>
        <v>0.51474640129877935</v>
      </c>
      <c r="AF25" s="12">
        <f t="shared" si="10"/>
        <v>6.2792180972423041E-3</v>
      </c>
      <c r="AG25" s="12">
        <f t="shared" si="11"/>
        <v>3.9766606889059211</v>
      </c>
      <c r="AH25" s="12">
        <f t="shared" si="12"/>
        <v>25.960332066207407</v>
      </c>
      <c r="AI25" s="12">
        <f t="shared" si="13"/>
        <v>0.33845821169856199</v>
      </c>
    </row>
    <row r="26" spans="1:35" x14ac:dyDescent="0.2">
      <c r="A26" s="9">
        <v>2021</v>
      </c>
      <c r="B26" s="2">
        <v>29.1</v>
      </c>
      <c r="C26" s="2">
        <v>-3.3000000000000002E-2</v>
      </c>
      <c r="D26" s="2">
        <f t="shared" si="15"/>
        <v>-3.3222591362126241E-2</v>
      </c>
      <c r="E26" s="2">
        <v>0.30199999999999999</v>
      </c>
      <c r="F26" s="9">
        <f t="shared" si="0"/>
        <v>8.7881999999999998</v>
      </c>
      <c r="G26" s="2">
        <v>83237</v>
      </c>
      <c r="H26" s="2">
        <v>40974</v>
      </c>
      <c r="I26" s="2">
        <v>725</v>
      </c>
      <c r="J26" s="2">
        <f t="shared" si="1"/>
        <v>41699</v>
      </c>
      <c r="K26" s="2">
        <v>43084122</v>
      </c>
      <c r="L26" s="2">
        <v>3967765</v>
      </c>
      <c r="M26" s="2">
        <v>47.7</v>
      </c>
      <c r="N26" s="2">
        <v>328489</v>
      </c>
      <c r="O26" s="2">
        <v>256352</v>
      </c>
      <c r="P26" s="5">
        <v>991956</v>
      </c>
      <c r="Q26" s="2">
        <v>33085</v>
      </c>
      <c r="R26" s="2">
        <v>25845</v>
      </c>
      <c r="V26" s="3">
        <f t="shared" si="14"/>
        <v>8.7881999999999998</v>
      </c>
      <c r="W26" s="2">
        <f t="shared" si="2"/>
        <v>83237000</v>
      </c>
      <c r="X26" s="3">
        <f t="shared" si="3"/>
        <v>1.9961389961389961</v>
      </c>
      <c r="Y26" s="3">
        <f t="shared" si="4"/>
        <v>0.50096711798839455</v>
      </c>
      <c r="Z26" s="3">
        <f t="shared" si="5"/>
        <v>1.0332171514904434</v>
      </c>
      <c r="AA26" s="4">
        <f t="shared" si="6"/>
        <v>5.9500342144607242E-3</v>
      </c>
      <c r="AB26" s="3">
        <f t="shared" si="7"/>
        <v>100.81840594182998</v>
      </c>
      <c r="AC26" s="3">
        <f t="shared" si="8"/>
        <v>0.34003482298316889</v>
      </c>
      <c r="AE26" s="12">
        <f t="shared" si="9"/>
        <v>0.51760781863834593</v>
      </c>
      <c r="AF26" s="12">
        <f t="shared" si="10"/>
        <v>5.9500342144607242E-3</v>
      </c>
      <c r="AG26" s="12">
        <f t="shared" si="11"/>
        <v>3.8695075521158406</v>
      </c>
      <c r="AH26" s="12">
        <f t="shared" si="12"/>
        <v>26.054583066184389</v>
      </c>
      <c r="AI26" s="12">
        <f t="shared" si="13"/>
        <v>0.34003482298316889</v>
      </c>
    </row>
    <row r="27" spans="1:35" x14ac:dyDescent="0.2">
      <c r="A27" s="9">
        <v>2022</v>
      </c>
      <c r="B27" s="2">
        <v>28</v>
      </c>
      <c r="C27" s="2">
        <v>-3.9E-2</v>
      </c>
      <c r="D27" s="2">
        <f t="shared" si="15"/>
        <v>-3.7800687285223414E-2</v>
      </c>
      <c r="E27" s="2">
        <v>0.31</v>
      </c>
      <c r="F27" s="9">
        <f t="shared" si="0"/>
        <v>8.68</v>
      </c>
      <c r="G27" s="2">
        <v>84359</v>
      </c>
      <c r="H27" s="2">
        <v>40965</v>
      </c>
      <c r="I27" s="2">
        <v>754</v>
      </c>
      <c r="J27" s="2">
        <f t="shared" si="1"/>
        <v>41719</v>
      </c>
      <c r="K27" s="2">
        <v>43366919</v>
      </c>
      <c r="L27" s="2">
        <v>3996995</v>
      </c>
      <c r="M27" s="2">
        <v>47.4</v>
      </c>
      <c r="N27" s="2">
        <v>304323</v>
      </c>
      <c r="O27" s="2">
        <v>258794</v>
      </c>
      <c r="P27" s="5">
        <v>999591</v>
      </c>
      <c r="Q27" s="2">
        <v>29990</v>
      </c>
      <c r="R27" s="2">
        <v>26201</v>
      </c>
      <c r="V27" s="3">
        <f t="shared" si="14"/>
        <v>8.68</v>
      </c>
      <c r="W27" s="2">
        <f t="shared" si="2"/>
        <v>84359000</v>
      </c>
      <c r="X27" s="3">
        <f t="shared" si="3"/>
        <v>2.0220762722021139</v>
      </c>
      <c r="Y27" s="3">
        <f t="shared" si="4"/>
        <v>0.49454118706954803</v>
      </c>
      <c r="Z27" s="3">
        <f t="shared" si="5"/>
        <v>1.0395004434430355</v>
      </c>
      <c r="AA27" s="4">
        <f t="shared" si="6"/>
        <v>5.9675440627912722E-3</v>
      </c>
      <c r="AB27" s="3">
        <f t="shared" si="7"/>
        <v>101.24268723386169</v>
      </c>
      <c r="AC27" s="3">
        <f t="shared" si="8"/>
        <v>0.33128506545551695</v>
      </c>
      <c r="AE27" s="12">
        <f t="shared" si="9"/>
        <v>0.51407578325964032</v>
      </c>
      <c r="AF27" s="12">
        <f t="shared" si="10"/>
        <v>5.9675440627912722E-3</v>
      </c>
      <c r="AG27" s="12">
        <f t="shared" si="11"/>
        <v>3.8624968121362939</v>
      </c>
      <c r="AH27" s="12">
        <f t="shared" si="12"/>
        <v>26.211720593722834</v>
      </c>
      <c r="AI27" s="12">
        <f t="shared" si="13"/>
        <v>0.33128506545551695</v>
      </c>
    </row>
    <row r="28" spans="1:35" x14ac:dyDescent="0.2">
      <c r="A28" s="9">
        <v>2023</v>
      </c>
      <c r="H28" s="2">
        <v>41330</v>
      </c>
      <c r="I28" s="2">
        <v>935</v>
      </c>
      <c r="J28" s="2">
        <f t="shared" si="1"/>
        <v>42265</v>
      </c>
      <c r="N28" s="2">
        <v>213646</v>
      </c>
      <c r="Q28" s="2">
        <v>19931</v>
      </c>
      <c r="V28" s="3">
        <f xml:space="preserve"> F28</f>
        <v>0</v>
      </c>
      <c r="W28" s="2">
        <f t="shared" si="2"/>
        <v>0</v>
      </c>
      <c r="X28" s="3">
        <f t="shared" si="3"/>
        <v>0</v>
      </c>
      <c r="Y28" s="3" t="e">
        <f t="shared" si="4"/>
        <v>#DIV/0!</v>
      </c>
      <c r="Z28" s="3">
        <f t="shared" si="5"/>
        <v>0</v>
      </c>
      <c r="AA28" s="4" t="e">
        <f t="shared" si="6"/>
        <v>#DIV/0!</v>
      </c>
      <c r="AB28" s="3" t="e">
        <f t="shared" si="7"/>
        <v>#DIV/0!</v>
      </c>
      <c r="AC28" s="3" t="e">
        <f t="shared" si="8"/>
        <v>#DIV/0!</v>
      </c>
      <c r="AE28" s="12" t="e">
        <f t="shared" si="9"/>
        <v>#DIV/0!</v>
      </c>
      <c r="AF28" s="12" t="e">
        <f t="shared" si="10"/>
        <v>#DIV/0!</v>
      </c>
      <c r="AG28" s="12" t="e">
        <f t="shared" si="11"/>
        <v>#DIV/0!</v>
      </c>
      <c r="AH28" s="12" t="e">
        <f t="shared" si="12"/>
        <v>#DIV/0!</v>
      </c>
      <c r="AI28" s="12" t="e">
        <f t="shared" si="13"/>
        <v>#DIV/0!</v>
      </c>
    </row>
    <row r="30" spans="1:35" x14ac:dyDescent="0.2">
      <c r="V30" s="3" t="s">
        <v>36</v>
      </c>
      <c r="W30" s="2" t="s">
        <v>37</v>
      </c>
      <c r="X30" s="3" t="s">
        <v>38</v>
      </c>
      <c r="Y30" s="3" t="s">
        <v>39</v>
      </c>
      <c r="Z30" s="3" t="s">
        <v>40</v>
      </c>
      <c r="AA30" s="4" t="s">
        <v>41</v>
      </c>
      <c r="AB30" s="3" t="s">
        <v>42</v>
      </c>
      <c r="AC30" s="3" t="s">
        <v>43</v>
      </c>
    </row>
    <row r="31" spans="1:35" x14ac:dyDescent="0.2">
      <c r="B31" s="2" t="s">
        <v>57</v>
      </c>
      <c r="C31" s="2" t="s">
        <v>57</v>
      </c>
      <c r="D31" s="2" t="s">
        <v>57</v>
      </c>
      <c r="E31" s="2" t="s">
        <v>57</v>
      </c>
      <c r="F31" s="9" t="s">
        <v>57</v>
      </c>
      <c r="G31" s="2" t="s">
        <v>58</v>
      </c>
      <c r="K31" s="2" t="s">
        <v>59</v>
      </c>
      <c r="L31" s="2" t="s">
        <v>59</v>
      </c>
      <c r="M31" s="2" t="s">
        <v>59</v>
      </c>
      <c r="N31" s="2" t="s">
        <v>60</v>
      </c>
      <c r="Q31" s="2" t="s">
        <v>60</v>
      </c>
    </row>
    <row r="32" spans="1:35" x14ac:dyDescent="0.2">
      <c r="B32" s="11" t="s">
        <v>61</v>
      </c>
      <c r="K32" s="2" t="s">
        <v>62</v>
      </c>
      <c r="L32" s="2" t="s">
        <v>62</v>
      </c>
      <c r="M32" s="2" t="s">
        <v>62</v>
      </c>
      <c r="O32" s="2" t="s">
        <v>63</v>
      </c>
      <c r="R32" s="2" t="s">
        <v>63</v>
      </c>
    </row>
    <row r="39" spans="16:17" x14ac:dyDescent="0.2">
      <c r="P39" s="5">
        <f xml:space="preserve"> 1436982 / 285925</f>
        <v>5.0257305237387424</v>
      </c>
      <c r="Q39" s="5">
        <f xml:space="preserve"> 31378 * 1000 / 1436982</f>
        <v>21.836042483482743</v>
      </c>
    </row>
    <row r="40" spans="16:17" x14ac:dyDescent="0.2">
      <c r="P40" s="2">
        <f xml:space="preserve"> 999591 / 258794</f>
        <v>3.8624968121362939</v>
      </c>
      <c r="Q40" s="5">
        <f xml:space="preserve"> 26201 * 1000 / 999591</f>
        <v>26.211720593722834</v>
      </c>
    </row>
  </sheetData>
  <hyperlinks>
    <hyperlink ref="B32" r:id="rId1" xr:uid="{6411EEE9-DD4A-43EF-BDC3-D1799774E2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Switzerland</vt:lpstr>
      <vt:lpstr>Germany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Tobias Jonas Benedikt Kiehntopf</dc:creator>
  <cp:keywords/>
  <dc:description/>
  <cp:lastModifiedBy>Tobias Jonas Benedikt Kiehntopf</cp:lastModifiedBy>
  <cp:revision/>
  <dcterms:created xsi:type="dcterms:W3CDTF">2024-03-26T21:42:13Z</dcterms:created>
  <dcterms:modified xsi:type="dcterms:W3CDTF">2024-04-13T22:22:32Z</dcterms:modified>
  <cp:category/>
  <cp:contentStatus/>
</cp:coreProperties>
</file>