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binApp\Cabana_app\Event Organizer App\Algorithms\"/>
    </mc:Choice>
  </mc:AlternateContent>
  <xr:revisionPtr revIDLastSave="0" documentId="13_ncr:1_{95DCF957-2F20-40FA-97CD-0ED65F55A179}" xr6:coauthVersionLast="47" xr6:coauthVersionMax="47" xr10:uidLastSave="{00000000-0000-0000-0000-000000000000}"/>
  <bookViews>
    <workbookView xWindow="28680" yWindow="-120" windowWidth="29040" windowHeight="15840" activeTab="3" xr2:uid="{73935AE9-622C-41E0-9B02-D732681E28C4}"/>
  </bookViews>
  <sheets>
    <sheet name="Overview" sheetId="1" r:id="rId1"/>
    <sheet name="DateVoting" sheetId="9" r:id="rId2"/>
    <sheet name="Participation List" sheetId="8" r:id="rId3"/>
    <sheet name="Finance Report" sheetId="2" r:id="rId4"/>
    <sheet name="Location" sheetId="3" r:id="rId5"/>
    <sheet name="Transport" sheetId="4" r:id="rId6"/>
    <sheet name="Meals &amp; Drinks" sheetId="7" r:id="rId7"/>
    <sheet name="Activities" sheetId="6" r:id="rId8"/>
    <sheet name="DJ &amp; Entertainment" sheetId="5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A2" i="2"/>
  <c r="B10" i="2"/>
  <c r="B9" i="2"/>
  <c r="B8" i="2"/>
  <c r="B7" i="2"/>
  <c r="B6" i="2"/>
  <c r="B5" i="2"/>
  <c r="C5" i="2"/>
  <c r="B4" i="3"/>
  <c r="K11" i="2"/>
  <c r="J11" i="2"/>
  <c r="G11" i="2"/>
  <c r="F11" i="2"/>
  <c r="C11" i="2"/>
  <c r="B11" i="2"/>
  <c r="K8" i="1"/>
  <c r="L8" i="1"/>
  <c r="K7" i="1"/>
  <c r="L7" i="1"/>
  <c r="K3" i="1"/>
  <c r="L3" i="1"/>
  <c r="Q22" i="1"/>
  <c r="U22" i="1"/>
  <c r="Y22" i="1"/>
  <c r="Z26" i="1"/>
  <c r="Z25" i="1"/>
  <c r="Y20" i="1"/>
  <c r="Y23" i="1"/>
  <c r="Y24" i="1"/>
  <c r="K4" i="1"/>
  <c r="L4" i="1"/>
  <c r="Z16" i="1"/>
  <c r="Z15" i="1"/>
  <c r="Z14" i="1"/>
  <c r="Z13" i="1"/>
  <c r="Y12" i="1"/>
  <c r="Z12" i="1"/>
  <c r="Z11" i="1"/>
  <c r="Z10" i="1"/>
  <c r="Z9" i="1"/>
  <c r="Y8" i="1"/>
  <c r="Z8" i="1"/>
  <c r="Z7" i="1"/>
  <c r="V9" i="1"/>
  <c r="R9" i="1"/>
  <c r="H8" i="1"/>
  <c r="I8" i="1"/>
  <c r="H7" i="1"/>
  <c r="I7" i="1"/>
  <c r="H3" i="1"/>
  <c r="V26" i="1"/>
  <c r="V25" i="1"/>
  <c r="U20" i="1"/>
  <c r="U23" i="1"/>
  <c r="V16" i="1"/>
  <c r="V15" i="1"/>
  <c r="V14" i="1"/>
  <c r="V13" i="1"/>
  <c r="U12" i="1"/>
  <c r="V12" i="1"/>
  <c r="V11" i="1"/>
  <c r="V10" i="1"/>
  <c r="U8" i="1"/>
  <c r="V8" i="1"/>
  <c r="V7" i="1"/>
  <c r="E7" i="1"/>
  <c r="R26" i="1"/>
  <c r="E8" i="1"/>
  <c r="F8" i="1"/>
  <c r="R25" i="1"/>
  <c r="R7" i="1"/>
  <c r="R11" i="1"/>
  <c r="R13" i="1"/>
  <c r="R14" i="1"/>
  <c r="R15" i="1"/>
  <c r="R16" i="1"/>
  <c r="R10" i="1"/>
  <c r="Q12" i="1"/>
  <c r="Q17" i="1"/>
  <c r="E6" i="1"/>
  <c r="F6" i="1"/>
  <c r="Q8" i="1"/>
  <c r="R8" i="1"/>
  <c r="Q20" i="1"/>
  <c r="Q23" i="1"/>
  <c r="E3" i="1"/>
  <c r="F3" i="1"/>
  <c r="C4" i="1"/>
  <c r="C5" i="1"/>
  <c r="C6" i="1"/>
  <c r="C7" i="1"/>
  <c r="C8" i="1"/>
  <c r="C9" i="1"/>
  <c r="C3" i="1"/>
  <c r="Y17" i="1"/>
  <c r="Z17" i="1"/>
  <c r="K5" i="1"/>
  <c r="L5" i="1"/>
  <c r="U17" i="1"/>
  <c r="V17" i="1"/>
  <c r="U24" i="1"/>
  <c r="H4" i="1"/>
  <c r="I4" i="1"/>
  <c r="H5" i="1"/>
  <c r="I5" i="1"/>
  <c r="I3" i="1"/>
  <c r="R12" i="1"/>
  <c r="E5" i="1"/>
  <c r="F5" i="1"/>
  <c r="R17" i="1"/>
  <c r="F7" i="1"/>
  <c r="Q24" i="1"/>
  <c r="E4" i="1"/>
  <c r="F4" i="1"/>
  <c r="K6" i="1"/>
  <c r="H6" i="1"/>
  <c r="I6" i="1"/>
  <c r="E9" i="1"/>
  <c r="F9" i="1"/>
  <c r="L6" i="1"/>
  <c r="K9" i="1"/>
  <c r="L9" i="1"/>
  <c r="H9" i="1"/>
  <c r="I9" i="1"/>
</calcChain>
</file>

<file path=xl/sharedStrings.xml><?xml version="1.0" encoding="utf-8"?>
<sst xmlns="http://schemas.openxmlformats.org/spreadsheetml/2006/main" count="364" uniqueCount="142">
  <si>
    <t>Buget</t>
  </si>
  <si>
    <t>Locatie</t>
  </si>
  <si>
    <t>Transport</t>
  </si>
  <si>
    <t>Meals</t>
  </si>
  <si>
    <t>Drinks</t>
  </si>
  <si>
    <t>Activities</t>
  </si>
  <si>
    <t>DJ &amp; entertainment</t>
  </si>
  <si>
    <t>Value</t>
  </si>
  <si>
    <t>Location 1</t>
  </si>
  <si>
    <t>Location 2</t>
  </si>
  <si>
    <t>Location 3</t>
  </si>
  <si>
    <t>Distance</t>
  </si>
  <si>
    <t>km</t>
  </si>
  <si>
    <t>Location 1 Price</t>
  </si>
  <si>
    <t>Euro</t>
  </si>
  <si>
    <t>Breakfast</t>
  </si>
  <si>
    <t>Included?</t>
  </si>
  <si>
    <t>Yes</t>
  </si>
  <si>
    <t>No</t>
  </si>
  <si>
    <t>Launch</t>
  </si>
  <si>
    <t>Dinner</t>
  </si>
  <si>
    <t>Example</t>
  </si>
  <si>
    <t>Reserve</t>
  </si>
  <si>
    <t>Numar persoane</t>
  </si>
  <si>
    <t>persoane</t>
  </si>
  <si>
    <t>Pret transport per 100 km</t>
  </si>
  <si>
    <t>Tip Autocar</t>
  </si>
  <si>
    <t>Mare</t>
  </si>
  <si>
    <t>Mic</t>
  </si>
  <si>
    <t>Distanta intre opriri</t>
  </si>
  <si>
    <t>Numar opriri</t>
  </si>
  <si>
    <t>Numar Autocare</t>
  </si>
  <si>
    <t>%</t>
  </si>
  <si>
    <t>Pret per sandwhich</t>
  </si>
  <si>
    <t>Apa</t>
  </si>
  <si>
    <t>Sucuri</t>
  </si>
  <si>
    <t>Bere</t>
  </si>
  <si>
    <t>Whiskey</t>
  </si>
  <si>
    <t>Gin</t>
  </si>
  <si>
    <t>Rom</t>
  </si>
  <si>
    <t>Vin</t>
  </si>
  <si>
    <t>Pret per sticla de apa in Autocar</t>
  </si>
  <si>
    <t>opriri</t>
  </si>
  <si>
    <t>DJ</t>
  </si>
  <si>
    <t>Activitati</t>
  </si>
  <si>
    <t>Location 2 Price</t>
  </si>
  <si>
    <t>Option 2</t>
  </si>
  <si>
    <t>Option 3</t>
  </si>
  <si>
    <t>Percentage</t>
  </si>
  <si>
    <t>Pensiunea Valea Zanelor</t>
  </si>
  <si>
    <t>Category</t>
  </si>
  <si>
    <t>Pensiunea Vila Boierilor</t>
  </si>
  <si>
    <t>Pensiunea Trecatoarea Dacilor</t>
  </si>
  <si>
    <t>Pret</t>
  </si>
  <si>
    <t>Name</t>
  </si>
  <si>
    <t>Participation List</t>
  </si>
  <si>
    <t>Vegan</t>
  </si>
  <si>
    <t>Food Allergies?</t>
  </si>
  <si>
    <t>Gluten</t>
  </si>
  <si>
    <t>Lupin</t>
  </si>
  <si>
    <t>Latex</t>
  </si>
  <si>
    <t>Alergie Alimentară</t>
  </si>
  <si>
    <t>Nuci</t>
  </si>
  <si>
    <t>Lactate</t>
  </si>
  <si>
    <t>Soia</t>
  </si>
  <si>
    <t>Scoici</t>
  </si>
  <si>
    <t>Pește</t>
  </si>
  <si>
    <t>Ouă</t>
  </si>
  <si>
    <t>Porumb</t>
  </si>
  <si>
    <t>Susam</t>
  </si>
  <si>
    <t>Arahide</t>
  </si>
  <si>
    <t>Nuci de copac</t>
  </si>
  <si>
    <t>Grâu</t>
  </si>
  <si>
    <t>Sulfiți</t>
  </si>
  <si>
    <t>Muștar</t>
  </si>
  <si>
    <t>Melci</t>
  </si>
  <si>
    <t>Țelina</t>
  </si>
  <si>
    <t>Legume de noapte</t>
  </si>
  <si>
    <t>Carne roșie</t>
  </si>
  <si>
    <t>Fructoză</t>
  </si>
  <si>
    <t>Glutamat monosodic (MSG)</t>
  </si>
  <si>
    <t>Coloranți artificiali</t>
  </si>
  <si>
    <t>Arome artificiale</t>
  </si>
  <si>
    <t>Îndulcitori artificiali</t>
  </si>
  <si>
    <t>Da/Nu</t>
  </si>
  <si>
    <t>Da</t>
  </si>
  <si>
    <t>Nu</t>
  </si>
  <si>
    <t>Distanta</t>
  </si>
  <si>
    <t>Optiunea 1</t>
  </si>
  <si>
    <t>Catering inclus in pret?</t>
  </si>
  <si>
    <t>Bauturi incluse in pret?</t>
  </si>
  <si>
    <t>Activitati incluse in pret?</t>
  </si>
  <si>
    <t>DJ &amp; Divertisment inclus in pret?</t>
  </si>
  <si>
    <t>Numar Participanti</t>
  </si>
  <si>
    <t>Ana Dumitru</t>
  </si>
  <si>
    <t>Radu Moldovan</t>
  </si>
  <si>
    <t>Ioana Cojocaru</t>
  </si>
  <si>
    <t>Florin Stan</t>
  </si>
  <si>
    <t>Mihaela Popa</t>
  </si>
  <si>
    <t>Gabriel Stoica</t>
  </si>
  <si>
    <t>Alina Gheorghiu</t>
  </si>
  <si>
    <t>Sorin Neagu</t>
  </si>
  <si>
    <t>Diana Ionita</t>
  </si>
  <si>
    <t>Victor Luca</t>
  </si>
  <si>
    <t>Roxana Costin</t>
  </si>
  <si>
    <t>Andrei Pop</t>
  </si>
  <si>
    <t>Maria Ivan</t>
  </si>
  <si>
    <t>Stefan Dragomir</t>
  </si>
  <si>
    <t>Larisa Constantinescu</t>
  </si>
  <si>
    <t>Bogdan Stoian</t>
  </si>
  <si>
    <t>Carmen Vasile</t>
  </si>
  <si>
    <t>Ciprian Iordache</t>
  </si>
  <si>
    <t>Simona Marinescu</t>
  </si>
  <si>
    <t>Vlad Sandu</t>
  </si>
  <si>
    <t>Ioana Radulescu</t>
  </si>
  <si>
    <t>Alex Popescu</t>
  </si>
  <si>
    <t>Andreea Ionescu</t>
  </si>
  <si>
    <t>Ion Marin</t>
  </si>
  <si>
    <t>Elena Radu</t>
  </si>
  <si>
    <t>Cristian Vasilescu</t>
  </si>
  <si>
    <t>Gabriela Dima</t>
  </si>
  <si>
    <t>Adrian Mihai</t>
  </si>
  <si>
    <t>Laura Tudor</t>
  </si>
  <si>
    <t>Andrei Nistor</t>
  </si>
  <si>
    <t>Numele Cazarii</t>
  </si>
  <si>
    <t>Numele Companiei de Transport</t>
  </si>
  <si>
    <t>Rezerva</t>
  </si>
  <si>
    <t>Categorii</t>
  </si>
  <si>
    <t>Procentaj</t>
  </si>
  <si>
    <t>Monetar</t>
  </si>
  <si>
    <t>Judet</t>
  </si>
  <si>
    <t>Brasov</t>
  </si>
  <si>
    <t>Masina personala</t>
  </si>
  <si>
    <t>Autocar</t>
  </si>
  <si>
    <t>Fany</t>
  </si>
  <si>
    <t>Punct de plecare</t>
  </si>
  <si>
    <t>Cluj-Napoca, Piata Mihai-Viteazu</t>
  </si>
  <si>
    <t>Data de plecare</t>
  </si>
  <si>
    <t>Ora de plecare</t>
  </si>
  <si>
    <t>20 Mai 2024</t>
  </si>
  <si>
    <t>Autocar Mare?</t>
  </si>
  <si>
    <t>Autocar Mic?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</si>
</sst>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0.00\ &quot;km&quot;"/>
    <numFmt numFmtId="166" formatCode="[$-418]d\ mmmm\ yyyy;@"/>
    <numFmt numFmtId="167" formatCode="[$-409]h:mm\ AM/PM;@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1" xfId="2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164" fontId="0" fillId="2" borderId="2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9" borderId="9" xfId="1" applyNumberFormat="1" applyFont="1" applyFill="1" applyBorder="1" applyAlignment="1">
      <alignment horizontal="left" vertical="center"/>
    </xf>
    <xf numFmtId="164" fontId="0" fillId="8" borderId="6" xfId="1" applyNumberFormat="1" applyFont="1" applyFill="1" applyBorder="1" applyAlignment="1">
      <alignment horizontal="left" vertical="center"/>
    </xf>
    <xf numFmtId="164" fontId="0" fillId="7" borderId="6" xfId="1" applyNumberFormat="1" applyFont="1" applyFill="1" applyBorder="1" applyAlignment="1">
      <alignment horizontal="left" vertical="center"/>
    </xf>
    <xf numFmtId="164" fontId="0" fillId="6" borderId="6" xfId="1" applyNumberFormat="1" applyFont="1" applyFill="1" applyBorder="1" applyAlignment="1">
      <alignment horizontal="left" vertical="center"/>
    </xf>
    <xf numFmtId="164" fontId="0" fillId="5" borderId="6" xfId="1" applyNumberFormat="1" applyFont="1" applyFill="1" applyBorder="1" applyAlignment="1">
      <alignment horizontal="left" vertical="center"/>
    </xf>
    <xf numFmtId="164" fontId="0" fillId="4" borderId="6" xfId="1" applyNumberFormat="1" applyFont="1" applyFill="1" applyBorder="1" applyAlignment="1">
      <alignment horizontal="left" vertical="center"/>
    </xf>
    <xf numFmtId="164" fontId="0" fillId="3" borderId="8" xfId="1" applyNumberFormat="1" applyFont="1" applyFill="1" applyBorder="1" applyAlignment="1">
      <alignment horizontal="left" vertical="center"/>
    </xf>
    <xf numFmtId="9" fontId="0" fillId="9" borderId="5" xfId="2" applyFont="1" applyFill="1" applyBorder="1" applyAlignment="1">
      <alignment horizontal="left" vertical="center"/>
    </xf>
    <xf numFmtId="9" fontId="0" fillId="8" borderId="5" xfId="2" applyFont="1" applyFill="1" applyBorder="1" applyAlignment="1">
      <alignment horizontal="left" vertical="center"/>
    </xf>
    <xf numFmtId="9" fontId="0" fillId="7" borderId="5" xfId="2" applyFont="1" applyFill="1" applyBorder="1" applyAlignment="1">
      <alignment horizontal="left" vertical="center"/>
    </xf>
    <xf numFmtId="9" fontId="0" fillId="6" borderId="5" xfId="2" applyFont="1" applyFill="1" applyBorder="1" applyAlignment="1">
      <alignment horizontal="left" vertical="center"/>
    </xf>
    <xf numFmtId="9" fontId="0" fillId="5" borderId="5" xfId="2" applyFont="1" applyFill="1" applyBorder="1" applyAlignment="1">
      <alignment horizontal="left" vertical="center"/>
    </xf>
    <xf numFmtId="9" fontId="0" fillId="4" borderId="5" xfId="2" applyFont="1" applyFill="1" applyBorder="1" applyAlignment="1">
      <alignment horizontal="left" vertical="center"/>
    </xf>
    <xf numFmtId="9" fontId="0" fillId="3" borderId="7" xfId="2" applyFont="1" applyFill="1" applyBorder="1" applyAlignment="1">
      <alignment horizontal="left" vertical="center"/>
    </xf>
    <xf numFmtId="164" fontId="0" fillId="9" borderId="2" xfId="1" applyNumberFormat="1" applyFont="1" applyFill="1" applyBorder="1" applyAlignment="1">
      <alignment horizontal="right" vertical="center"/>
    </xf>
    <xf numFmtId="164" fontId="0" fillId="8" borderId="6" xfId="0" applyNumberFormat="1" applyFill="1" applyBorder="1" applyAlignment="1">
      <alignment horizontal="right" vertical="center"/>
    </xf>
    <xf numFmtId="164" fontId="0" fillId="7" borderId="6" xfId="0" applyNumberFormat="1" applyFill="1" applyBorder="1" applyAlignment="1">
      <alignment horizontal="right" vertical="center"/>
    </xf>
    <xf numFmtId="164" fontId="0" fillId="6" borderId="6" xfId="0" applyNumberFormat="1" applyFill="1" applyBorder="1" applyAlignment="1">
      <alignment horizontal="right" vertical="center"/>
    </xf>
    <xf numFmtId="164" fontId="0" fillId="5" borderId="6" xfId="0" applyNumberFormat="1" applyFill="1" applyBorder="1" applyAlignment="1">
      <alignment horizontal="right" vertical="center"/>
    </xf>
    <xf numFmtId="164" fontId="0" fillId="4" borderId="6" xfId="0" applyNumberFormat="1" applyFill="1" applyBorder="1" applyAlignment="1">
      <alignment horizontal="right" vertical="center"/>
    </xf>
    <xf numFmtId="9" fontId="0" fillId="8" borderId="5" xfId="2" applyFont="1" applyFill="1" applyBorder="1" applyAlignment="1">
      <alignment horizontal="center" vertical="center"/>
    </xf>
    <xf numFmtId="9" fontId="0" fillId="7" borderId="5" xfId="2" applyFont="1" applyFill="1" applyBorder="1" applyAlignment="1">
      <alignment horizontal="center" vertical="center"/>
    </xf>
    <xf numFmtId="9" fontId="0" fillId="6" borderId="5" xfId="2" applyFont="1" applyFill="1" applyBorder="1" applyAlignment="1">
      <alignment horizontal="center" vertical="center"/>
    </xf>
    <xf numFmtId="9" fontId="0" fillId="5" borderId="5" xfId="2" applyFont="1" applyFill="1" applyBorder="1" applyAlignment="1">
      <alignment horizontal="center" vertical="center"/>
    </xf>
    <xf numFmtId="164" fontId="0" fillId="6" borderId="2" xfId="1" applyNumberFormat="1" applyFont="1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 vertical="center"/>
    </xf>
    <xf numFmtId="164" fontId="0" fillId="8" borderId="2" xfId="1" applyNumberFormat="1" applyFont="1" applyFill="1" applyBorder="1" applyAlignment="1">
      <alignment horizontal="right" vertical="center"/>
    </xf>
    <xf numFmtId="164" fontId="0" fillId="5" borderId="2" xfId="1" applyNumberFormat="1" applyFont="1" applyFill="1" applyBorder="1" applyAlignment="1">
      <alignment horizontal="right" vertical="center"/>
    </xf>
    <xf numFmtId="9" fontId="2" fillId="0" borderId="1" xfId="2" applyFont="1" applyBorder="1" applyAlignment="1">
      <alignment horizontal="left" vertical="center"/>
    </xf>
    <xf numFmtId="9" fontId="0" fillId="4" borderId="11" xfId="2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right" vertical="center"/>
    </xf>
    <xf numFmtId="9" fontId="0" fillId="3" borderId="13" xfId="2" applyFon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9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7" borderId="16" xfId="0" applyFill="1" applyBorder="1" applyAlignment="1">
      <alignment horizontal="left" vertical="center"/>
    </xf>
    <xf numFmtId="0" fontId="0" fillId="6" borderId="16" xfId="0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9" fontId="0" fillId="9" borderId="19" xfId="2" applyFont="1" applyFill="1" applyBorder="1" applyAlignment="1">
      <alignment horizontal="center" vertical="center"/>
    </xf>
    <xf numFmtId="164" fontId="0" fillId="9" borderId="9" xfId="0" applyNumberFormat="1" applyFill="1" applyBorder="1" applyAlignment="1">
      <alignment horizontal="right" vertical="center"/>
    </xf>
    <xf numFmtId="9" fontId="0" fillId="0" borderId="21" xfId="2" applyFont="1" applyBorder="1" applyAlignment="1">
      <alignment horizontal="left" vertical="center"/>
    </xf>
    <xf numFmtId="164" fontId="0" fillId="2" borderId="22" xfId="1" applyNumberFormat="1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left" vertical="center"/>
    </xf>
    <xf numFmtId="0" fontId="0" fillId="0" borderId="1" xfId="0" applyBorder="1"/>
    <xf numFmtId="164" fontId="0" fillId="10" borderId="1" xfId="1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00CCFF"/>
      <color rgb="FFFFCC99"/>
      <color rgb="FF00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14</xdr:row>
      <xdr:rowOff>144780</xdr:rowOff>
    </xdr:from>
    <xdr:to>
      <xdr:col>14</xdr:col>
      <xdr:colOff>15240</xdr:colOff>
      <xdr:row>38</xdr:row>
      <xdr:rowOff>135006</xdr:rowOff>
    </xdr:to>
    <xdr:pic>
      <xdr:nvPicPr>
        <xdr:cNvPr id="2" name="Picture 1" descr="A drawing of a house&#10;&#10;Description automatically generated">
          <a:extLst>
            <a:ext uri="{FF2B5EF4-FFF2-40B4-BE49-F238E27FC236}">
              <a16:creationId xmlns:a16="http://schemas.microsoft.com/office/drawing/2014/main" id="{18EE5027-106E-98A5-8166-4BCEE940A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" y="2545080"/>
          <a:ext cx="10165080" cy="4097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B0B3-F176-4C42-B6EE-62E4AF2DDA9F}">
  <dimension ref="A1:AB26"/>
  <sheetViews>
    <sheetView zoomScaleNormal="100" workbookViewId="0">
      <selection activeCell="R33" sqref="R33"/>
    </sheetView>
  </sheetViews>
  <sheetFormatPr defaultRowHeight="13.2" x14ac:dyDescent="0.25"/>
  <cols>
    <col min="1" max="1" width="17" style="1" bestFit="1" customWidth="1"/>
    <col min="2" max="2" width="10.44140625" style="1" bestFit="1" customWidth="1"/>
    <col min="3" max="3" width="11.88671875" style="1" bestFit="1" customWidth="1"/>
    <col min="4" max="4" width="11.88671875" style="1" customWidth="1"/>
    <col min="5" max="5" width="9.5546875" bestFit="1" customWidth="1"/>
    <col min="6" max="6" width="10.88671875" bestFit="1" customWidth="1"/>
    <col min="7" max="7" width="11.88671875" style="1" customWidth="1"/>
    <col min="8" max="8" width="9.33203125" bestFit="1" customWidth="1"/>
    <col min="9" max="9" width="10.88671875" bestFit="1" customWidth="1"/>
    <col min="10" max="10" width="11.88671875" style="1" customWidth="1"/>
    <col min="12" max="12" width="11.88671875" bestFit="1" customWidth="1"/>
    <col min="16" max="16" width="28.33203125" bestFit="1" customWidth="1"/>
    <col min="17" max="17" width="10.88671875" bestFit="1" customWidth="1"/>
    <col min="18" max="18" width="8.88671875" bestFit="1" customWidth="1"/>
    <col min="20" max="20" width="28.33203125" bestFit="1" customWidth="1"/>
    <col min="21" max="21" width="10.88671875" bestFit="1" customWidth="1"/>
    <col min="22" max="22" width="8.88671875" bestFit="1" customWidth="1"/>
    <col min="24" max="24" width="28.33203125" bestFit="1" customWidth="1"/>
    <col min="25" max="25" width="10.88671875" bestFit="1" customWidth="1"/>
    <col min="26" max="26" width="8.88671875" bestFit="1" customWidth="1"/>
  </cols>
  <sheetData>
    <row r="1" spans="1:28" ht="13.8" thickBot="1" x14ac:dyDescent="0.3">
      <c r="A1" s="54"/>
      <c r="B1" s="59" t="s">
        <v>21</v>
      </c>
      <c r="C1" s="60" t="s">
        <v>7</v>
      </c>
      <c r="D1" s="44"/>
      <c r="E1" s="9" t="s">
        <v>32</v>
      </c>
      <c r="F1" s="10" t="s">
        <v>14</v>
      </c>
      <c r="G1" s="44"/>
      <c r="H1" s="9" t="s">
        <v>32</v>
      </c>
      <c r="I1" s="10" t="s">
        <v>14</v>
      </c>
      <c r="J1" s="44"/>
      <c r="K1" s="9" t="s">
        <v>32</v>
      </c>
      <c r="L1" s="10" t="s">
        <v>14</v>
      </c>
    </row>
    <row r="2" spans="1:28" ht="13.8" thickBot="1" x14ac:dyDescent="0.3">
      <c r="A2" s="46" t="s">
        <v>0</v>
      </c>
      <c r="B2" s="57">
        <v>1</v>
      </c>
      <c r="C2" s="58">
        <v>10000</v>
      </c>
      <c r="D2" s="45"/>
      <c r="E2" s="76" t="s">
        <v>8</v>
      </c>
      <c r="F2" s="77"/>
      <c r="G2" s="45"/>
      <c r="H2" s="76" t="s">
        <v>9</v>
      </c>
      <c r="I2" s="77"/>
      <c r="J2" s="45"/>
      <c r="K2" s="76" t="s">
        <v>10</v>
      </c>
      <c r="L2" s="77"/>
      <c r="P2" s="7" t="s">
        <v>13</v>
      </c>
      <c r="Q2" s="25">
        <v>4000</v>
      </c>
      <c r="R2" s="7" t="s">
        <v>14</v>
      </c>
      <c r="T2" s="7" t="s">
        <v>45</v>
      </c>
      <c r="U2" s="25">
        <v>2000</v>
      </c>
      <c r="V2" s="7" t="s">
        <v>14</v>
      </c>
      <c r="X2" s="7" t="s">
        <v>45</v>
      </c>
      <c r="Y2" s="25">
        <v>3000</v>
      </c>
      <c r="Z2" s="7" t="s">
        <v>14</v>
      </c>
    </row>
    <row r="3" spans="1:28" ht="13.8" thickBot="1" x14ac:dyDescent="0.3">
      <c r="A3" s="47" t="s">
        <v>1</v>
      </c>
      <c r="B3" s="18">
        <v>0.2</v>
      </c>
      <c r="C3" s="11">
        <f>$C$2*B3</f>
        <v>2000</v>
      </c>
      <c r="D3" s="45"/>
      <c r="E3" s="55">
        <f>($B$2*Q2)/$C$2</f>
        <v>0.4</v>
      </c>
      <c r="F3" s="56">
        <f>E3*$C$2</f>
        <v>4000</v>
      </c>
      <c r="G3" s="45"/>
      <c r="H3" s="55">
        <f>($B$2*U2)/$C$2</f>
        <v>0.2</v>
      </c>
      <c r="I3" s="56">
        <f>H3*$C$2</f>
        <v>2000</v>
      </c>
      <c r="J3" s="45"/>
      <c r="K3" s="55">
        <f>($B$2*Y2)/$C$2</f>
        <v>0.3</v>
      </c>
      <c r="L3" s="56">
        <f>K3*$C$2</f>
        <v>3000</v>
      </c>
      <c r="P3" s="2" t="s">
        <v>15</v>
      </c>
      <c r="Q3" s="36" t="s">
        <v>17</v>
      </c>
      <c r="R3" s="2" t="s">
        <v>16</v>
      </c>
      <c r="T3" s="2" t="s">
        <v>15</v>
      </c>
      <c r="U3" s="36" t="s">
        <v>17</v>
      </c>
      <c r="V3" s="2" t="s">
        <v>16</v>
      </c>
      <c r="X3" s="2" t="s">
        <v>15</v>
      </c>
      <c r="Y3" s="36" t="s">
        <v>17</v>
      </c>
      <c r="Z3" s="2" t="s">
        <v>16</v>
      </c>
    </row>
    <row r="4" spans="1:28" ht="13.8" thickBot="1" x14ac:dyDescent="0.3">
      <c r="A4" s="48" t="s">
        <v>2</v>
      </c>
      <c r="B4" s="19">
        <v>0.1</v>
      </c>
      <c r="C4" s="12">
        <f t="shared" ref="C4:C9" si="0">$C$2*B4</f>
        <v>1000</v>
      </c>
      <c r="D4" s="45"/>
      <c r="E4" s="31">
        <f>($B$2*Q24)/$C$2</f>
        <v>2.8000000000000001E-2</v>
      </c>
      <c r="F4" s="26">
        <f t="shared" ref="F4:I9" si="1">E4*$C$2</f>
        <v>280</v>
      </c>
      <c r="G4" s="45"/>
      <c r="H4" s="31">
        <f>($B$2*U24)/$C$2</f>
        <v>1.4E-2</v>
      </c>
      <c r="I4" s="26">
        <f t="shared" si="1"/>
        <v>140</v>
      </c>
      <c r="J4" s="45"/>
      <c r="K4" s="31">
        <f>($B$2*Y24)/$C$2</f>
        <v>2.1000000000000001E-2</v>
      </c>
      <c r="L4" s="26">
        <f t="shared" ref="L4" si="2">K4*$C$2</f>
        <v>210</v>
      </c>
      <c r="P4" s="2" t="s">
        <v>19</v>
      </c>
      <c r="Q4" s="36" t="s">
        <v>17</v>
      </c>
      <c r="R4" s="2" t="s">
        <v>16</v>
      </c>
      <c r="T4" s="2" t="s">
        <v>19</v>
      </c>
      <c r="U4" s="36" t="s">
        <v>18</v>
      </c>
      <c r="V4" s="2" t="s">
        <v>16</v>
      </c>
      <c r="X4" s="2" t="s">
        <v>19</v>
      </c>
      <c r="Y4" s="36" t="s">
        <v>17</v>
      </c>
      <c r="Z4" s="2" t="s">
        <v>16</v>
      </c>
    </row>
    <row r="5" spans="1:28" ht="13.8" thickBot="1" x14ac:dyDescent="0.3">
      <c r="A5" s="49" t="s">
        <v>3</v>
      </c>
      <c r="B5" s="20">
        <v>0.2</v>
      </c>
      <c r="C5" s="13">
        <f t="shared" si="0"/>
        <v>2000</v>
      </c>
      <c r="D5" s="45"/>
      <c r="E5" s="32">
        <f>($B$2*Q8)/$C$2</f>
        <v>1.4999999999999999E-2</v>
      </c>
      <c r="F5" s="27">
        <f t="shared" si="1"/>
        <v>150</v>
      </c>
      <c r="G5" s="45"/>
      <c r="H5" s="32">
        <f>($B$2*U8)/$C$2</f>
        <v>0.13500000000000001</v>
      </c>
      <c r="I5" s="27">
        <f t="shared" si="1"/>
        <v>1350</v>
      </c>
      <c r="J5" s="45"/>
      <c r="K5" s="32">
        <f>($B$2*Y8)/$C$2</f>
        <v>5.5E-2</v>
      </c>
      <c r="L5" s="27">
        <f t="shared" ref="L5" si="3">K5*$C$2</f>
        <v>550</v>
      </c>
      <c r="P5" s="2" t="s">
        <v>20</v>
      </c>
      <c r="Q5" s="36" t="s">
        <v>17</v>
      </c>
      <c r="R5" s="2" t="s">
        <v>16</v>
      </c>
      <c r="T5" s="2" t="s">
        <v>20</v>
      </c>
      <c r="U5" s="36" t="s">
        <v>18</v>
      </c>
      <c r="V5" s="2" t="s">
        <v>16</v>
      </c>
      <c r="X5" s="2" t="s">
        <v>20</v>
      </c>
      <c r="Y5" s="36" t="s">
        <v>18</v>
      </c>
      <c r="Z5" s="2" t="s">
        <v>16</v>
      </c>
      <c r="AB5" t="s">
        <v>17</v>
      </c>
    </row>
    <row r="6" spans="1:28" ht="13.8" thickBot="1" x14ac:dyDescent="0.3">
      <c r="A6" s="50" t="s">
        <v>4</v>
      </c>
      <c r="B6" s="21">
        <v>0.1</v>
      </c>
      <c r="C6" s="14">
        <f t="shared" si="0"/>
        <v>1000</v>
      </c>
      <c r="D6" s="45"/>
      <c r="E6" s="33">
        <f>($B$2*Q17)/$C$2</f>
        <v>0.09</v>
      </c>
      <c r="F6" s="28">
        <f t="shared" si="1"/>
        <v>900</v>
      </c>
      <c r="G6" s="45"/>
      <c r="H6" s="33">
        <f>($B$2*U17)/$C$2</f>
        <v>0.09</v>
      </c>
      <c r="I6" s="28">
        <f t="shared" si="1"/>
        <v>900</v>
      </c>
      <c r="J6" s="45"/>
      <c r="K6" s="33">
        <f>($B$2*Y17)/$C$2</f>
        <v>0.09</v>
      </c>
      <c r="L6" s="28">
        <f t="shared" ref="L6" si="4">K6*$C$2</f>
        <v>900</v>
      </c>
      <c r="P6" s="2" t="s">
        <v>23</v>
      </c>
      <c r="Q6" s="8">
        <v>50</v>
      </c>
      <c r="R6" s="2" t="s">
        <v>24</v>
      </c>
      <c r="T6" s="2" t="s">
        <v>23</v>
      </c>
      <c r="U6" s="8">
        <v>50</v>
      </c>
      <c r="V6" s="2" t="s">
        <v>24</v>
      </c>
      <c r="X6" s="2" t="s">
        <v>23</v>
      </c>
      <c r="Y6" s="8">
        <v>50</v>
      </c>
      <c r="Z6" s="2" t="s">
        <v>24</v>
      </c>
      <c r="AB6" t="s">
        <v>18</v>
      </c>
    </row>
    <row r="7" spans="1:28" ht="13.8" thickBot="1" x14ac:dyDescent="0.3">
      <c r="A7" s="51" t="s">
        <v>5</v>
      </c>
      <c r="B7" s="22">
        <v>0.2</v>
      </c>
      <c r="C7" s="15">
        <f t="shared" si="0"/>
        <v>2000</v>
      </c>
      <c r="D7" s="45"/>
      <c r="E7" s="34">
        <f>($B$2*Q26)/$C$2</f>
        <v>0.2</v>
      </c>
      <c r="F7" s="29">
        <f t="shared" si="1"/>
        <v>2000</v>
      </c>
      <c r="G7" s="45"/>
      <c r="H7" s="34">
        <f>($B$2*U26)/$C$2</f>
        <v>0.2</v>
      </c>
      <c r="I7" s="29">
        <f t="shared" si="1"/>
        <v>2000</v>
      </c>
      <c r="J7" s="45"/>
      <c r="K7" s="34">
        <f>($B$2*Y26)/$C$2</f>
        <v>0.2</v>
      </c>
      <c r="L7" s="29">
        <f t="shared" ref="L7" si="5">K7*$C$2</f>
        <v>2000</v>
      </c>
      <c r="P7" s="2" t="s">
        <v>33</v>
      </c>
      <c r="Q7" s="36">
        <v>3</v>
      </c>
      <c r="R7" s="3">
        <f>($B$2*Q7)/$C$2</f>
        <v>2.9999999999999997E-4</v>
      </c>
      <c r="T7" s="2" t="s">
        <v>33</v>
      </c>
      <c r="U7" s="36">
        <v>3</v>
      </c>
      <c r="V7" s="3">
        <f>($B$2*U7)/$C$2</f>
        <v>2.9999999999999997E-4</v>
      </c>
      <c r="X7" s="2" t="s">
        <v>33</v>
      </c>
      <c r="Y7" s="36">
        <v>3</v>
      </c>
      <c r="Z7" s="3">
        <f>($B$2*Y7)/$C$2</f>
        <v>2.9999999999999997E-4</v>
      </c>
    </row>
    <row r="8" spans="1:28" ht="13.8" thickBot="1" x14ac:dyDescent="0.3">
      <c r="A8" s="52" t="s">
        <v>6</v>
      </c>
      <c r="B8" s="23">
        <v>0.15</v>
      </c>
      <c r="C8" s="16">
        <f t="shared" si="0"/>
        <v>1500</v>
      </c>
      <c r="D8" s="45"/>
      <c r="E8" s="40">
        <f>($B$2*Q25)/$C$2</f>
        <v>0.1</v>
      </c>
      <c r="F8" s="41">
        <f t="shared" si="1"/>
        <v>1000</v>
      </c>
      <c r="G8" s="45"/>
      <c r="H8" s="40">
        <f>($B$2*U25)/$C$2</f>
        <v>0.1</v>
      </c>
      <c r="I8" s="41">
        <f t="shared" si="1"/>
        <v>1000</v>
      </c>
      <c r="J8" s="45"/>
      <c r="K8" s="40">
        <f>($B$2*Y25)/$C$2</f>
        <v>0.1</v>
      </c>
      <c r="L8" s="41">
        <f t="shared" ref="L8" si="6">K8*$C$2</f>
        <v>1000</v>
      </c>
      <c r="P8" s="7" t="s">
        <v>3</v>
      </c>
      <c r="Q8" s="6">
        <f>(Q6*Q7)+IF(Q3="Yes",0,(0.2*$C$2)*0.3)+IF(Q4="Yes",0,(0.2*$C$2)*0.4)+IF(Q5="Yes",0,(0.2*$C$2)*0.2)</f>
        <v>150</v>
      </c>
      <c r="R8" s="3">
        <f>($B$2*Q8)/$C$2</f>
        <v>1.4999999999999999E-2</v>
      </c>
      <c r="T8" s="7" t="s">
        <v>3</v>
      </c>
      <c r="U8" s="6">
        <f>(U6*U7)+IF(U3="Yes",0,(0.2*$C$2)*0.3)+IF(U4="Yes",0,(0.2*$C$2)*0.4)+IF(U5="Yes",0,(0.2*$C$2)*0.2)</f>
        <v>1350</v>
      </c>
      <c r="V8" s="3">
        <f>($B$2*U8)/$C$2</f>
        <v>0.13500000000000001</v>
      </c>
      <c r="X8" s="7" t="s">
        <v>3</v>
      </c>
      <c r="Y8" s="6">
        <f>(Y6*Y7)+IF(Y3="Yes",0,(0.2*$C$2)*0.3)+IF(Y4="Yes",0,(0.2*$C$2)*0.4)+IF(Y5="Yes",0,(0.2*$C$2)*0.2)</f>
        <v>550</v>
      </c>
      <c r="Z8" s="3">
        <f>($B$2*Y8)/$C$2</f>
        <v>5.5E-2</v>
      </c>
      <c r="AB8" t="s">
        <v>27</v>
      </c>
    </row>
    <row r="9" spans="1:28" ht="13.8" thickBot="1" x14ac:dyDescent="0.3">
      <c r="A9" s="53" t="s">
        <v>22</v>
      </c>
      <c r="B9" s="24">
        <v>0.05</v>
      </c>
      <c r="C9" s="17">
        <f t="shared" si="0"/>
        <v>500</v>
      </c>
      <c r="D9" s="45"/>
      <c r="E9" s="42">
        <f>$B$2-SUM(E3:E8)</f>
        <v>0.16699999999999993</v>
      </c>
      <c r="F9" s="43">
        <f t="shared" si="1"/>
        <v>1669.9999999999993</v>
      </c>
      <c r="G9" s="45"/>
      <c r="H9" s="42">
        <f>$B$2-SUM(H3:H8)</f>
        <v>0.26100000000000001</v>
      </c>
      <c r="I9" s="43">
        <f t="shared" si="1"/>
        <v>2610</v>
      </c>
      <c r="J9" s="45"/>
      <c r="K9" s="42">
        <f>$B$2-SUM(K3:K8)</f>
        <v>0.2340000000000001</v>
      </c>
      <c r="L9" s="43">
        <f t="shared" ref="L9" si="7">K9*$C$2</f>
        <v>2340.0000000000009</v>
      </c>
      <c r="P9" s="2" t="s">
        <v>41</v>
      </c>
      <c r="Q9" s="35">
        <v>1</v>
      </c>
      <c r="R9" s="3">
        <f>($B$2*Q9)/$C$2</f>
        <v>1E-4</v>
      </c>
      <c r="T9" s="2" t="s">
        <v>41</v>
      </c>
      <c r="U9" s="35">
        <v>1</v>
      </c>
      <c r="V9" s="3">
        <f>($B$2*U9)/$C$2</f>
        <v>1E-4</v>
      </c>
      <c r="X9" s="2" t="s">
        <v>41</v>
      </c>
      <c r="Y9" s="35">
        <v>1</v>
      </c>
      <c r="Z9" s="3">
        <f>($B$2*Y9)/$C$2</f>
        <v>1E-4</v>
      </c>
      <c r="AB9" t="s">
        <v>28</v>
      </c>
    </row>
    <row r="10" spans="1:28" ht="13.8" thickBot="1" x14ac:dyDescent="0.3">
      <c r="P10" s="2" t="s">
        <v>34</v>
      </c>
      <c r="Q10" s="35">
        <v>100</v>
      </c>
      <c r="R10" s="3">
        <f>($B$2*Q10)/$C$2</f>
        <v>0.01</v>
      </c>
      <c r="T10" s="2" t="s">
        <v>34</v>
      </c>
      <c r="U10" s="35">
        <v>100</v>
      </c>
      <c r="V10" s="3">
        <f>($B$2*U10)/$C$2</f>
        <v>0.01</v>
      </c>
      <c r="X10" s="2" t="s">
        <v>34</v>
      </c>
      <c r="Y10" s="35">
        <v>100</v>
      </c>
      <c r="Z10" s="3">
        <f>($B$2*Y10)/$C$2</f>
        <v>0.01</v>
      </c>
    </row>
    <row r="11" spans="1:28" ht="13.8" thickBot="1" x14ac:dyDescent="0.3">
      <c r="P11" s="2" t="s">
        <v>35</v>
      </c>
      <c r="Q11" s="35">
        <v>100</v>
      </c>
      <c r="R11" s="3">
        <f t="shared" ref="R11:R17" si="8">($B$2*Q11)/$C$2</f>
        <v>0.01</v>
      </c>
      <c r="T11" s="2" t="s">
        <v>35</v>
      </c>
      <c r="U11" s="35">
        <v>100</v>
      </c>
      <c r="V11" s="3">
        <f t="shared" ref="V11:V17" si="9">($B$2*U11)/$C$2</f>
        <v>0.01</v>
      </c>
      <c r="X11" s="2" t="s">
        <v>35</v>
      </c>
      <c r="Y11" s="35">
        <v>100</v>
      </c>
      <c r="Z11" s="3">
        <f t="shared" ref="Z11:Z17" si="10">($B$2*Y11)/$C$2</f>
        <v>0.01</v>
      </c>
    </row>
    <row r="12" spans="1:28" ht="13.8" thickBot="1" x14ac:dyDescent="0.3">
      <c r="P12" s="2" t="s">
        <v>36</v>
      </c>
      <c r="Q12" s="35">
        <f>((3*(5/6))*2)*Q6</f>
        <v>250</v>
      </c>
      <c r="R12" s="3">
        <f t="shared" si="8"/>
        <v>2.5000000000000001E-2</v>
      </c>
      <c r="T12" s="2" t="s">
        <v>36</v>
      </c>
      <c r="U12" s="35">
        <f>((3*(5/6))*2)*U6</f>
        <v>250</v>
      </c>
      <c r="V12" s="3">
        <f t="shared" si="9"/>
        <v>2.5000000000000001E-2</v>
      </c>
      <c r="X12" s="2" t="s">
        <v>36</v>
      </c>
      <c r="Y12" s="35">
        <f>((3*(5/6))*2)*Y6</f>
        <v>250</v>
      </c>
      <c r="Z12" s="3">
        <f t="shared" si="10"/>
        <v>2.5000000000000001E-2</v>
      </c>
    </row>
    <row r="13" spans="1:28" ht="13.8" thickBot="1" x14ac:dyDescent="0.3">
      <c r="P13" s="2" t="s">
        <v>37</v>
      </c>
      <c r="Q13" s="35">
        <v>100</v>
      </c>
      <c r="R13" s="3">
        <f t="shared" si="8"/>
        <v>0.01</v>
      </c>
      <c r="T13" s="2" t="s">
        <v>37</v>
      </c>
      <c r="U13" s="35">
        <v>100</v>
      </c>
      <c r="V13" s="3">
        <f t="shared" si="9"/>
        <v>0.01</v>
      </c>
      <c r="X13" s="2" t="s">
        <v>37</v>
      </c>
      <c r="Y13" s="35">
        <v>100</v>
      </c>
      <c r="Z13" s="3">
        <f t="shared" si="10"/>
        <v>0.01</v>
      </c>
    </row>
    <row r="14" spans="1:28" ht="13.8" thickBot="1" x14ac:dyDescent="0.3">
      <c r="P14" s="2" t="s">
        <v>38</v>
      </c>
      <c r="Q14" s="35">
        <v>100</v>
      </c>
      <c r="R14" s="3">
        <f t="shared" si="8"/>
        <v>0.01</v>
      </c>
      <c r="T14" s="2" t="s">
        <v>38</v>
      </c>
      <c r="U14" s="35">
        <v>100</v>
      </c>
      <c r="V14" s="3">
        <f t="shared" si="9"/>
        <v>0.01</v>
      </c>
      <c r="X14" s="2" t="s">
        <v>38</v>
      </c>
      <c r="Y14" s="35">
        <v>100</v>
      </c>
      <c r="Z14" s="3">
        <f t="shared" si="10"/>
        <v>0.01</v>
      </c>
    </row>
    <row r="15" spans="1:28" ht="13.8" thickBot="1" x14ac:dyDescent="0.3">
      <c r="P15" s="2" t="s">
        <v>39</v>
      </c>
      <c r="Q15" s="35">
        <v>100</v>
      </c>
      <c r="R15" s="3">
        <f t="shared" si="8"/>
        <v>0.01</v>
      </c>
      <c r="T15" s="2" t="s">
        <v>39</v>
      </c>
      <c r="U15" s="35">
        <v>100</v>
      </c>
      <c r="V15" s="3">
        <f t="shared" si="9"/>
        <v>0.01</v>
      </c>
      <c r="X15" s="2" t="s">
        <v>39</v>
      </c>
      <c r="Y15" s="35">
        <v>100</v>
      </c>
      <c r="Z15" s="3">
        <f t="shared" si="10"/>
        <v>0.01</v>
      </c>
    </row>
    <row r="16" spans="1:28" ht="13.8" thickBot="1" x14ac:dyDescent="0.3">
      <c r="P16" s="2" t="s">
        <v>40</v>
      </c>
      <c r="Q16" s="35">
        <v>100</v>
      </c>
      <c r="R16" s="3">
        <f t="shared" si="8"/>
        <v>0.01</v>
      </c>
      <c r="T16" s="2" t="s">
        <v>40</v>
      </c>
      <c r="U16" s="35">
        <v>100</v>
      </c>
      <c r="V16" s="3">
        <f t="shared" si="9"/>
        <v>0.01</v>
      </c>
      <c r="X16" s="2" t="s">
        <v>40</v>
      </c>
      <c r="Y16" s="35">
        <v>100</v>
      </c>
      <c r="Z16" s="3">
        <f t="shared" si="10"/>
        <v>0.01</v>
      </c>
    </row>
    <row r="17" spans="16:26" ht="13.8" thickBot="1" x14ac:dyDescent="0.3">
      <c r="P17" s="7" t="s">
        <v>4</v>
      </c>
      <c r="Q17" s="6">
        <f>(Q9*Q6)+SUM(Q10:Q16)</f>
        <v>900</v>
      </c>
      <c r="R17" s="3">
        <f t="shared" si="8"/>
        <v>0.09</v>
      </c>
      <c r="T17" s="7" t="s">
        <v>4</v>
      </c>
      <c r="U17" s="6">
        <f>(U9*U6)+SUM(U10:U16)</f>
        <v>900</v>
      </c>
      <c r="V17" s="3">
        <f t="shared" si="9"/>
        <v>0.09</v>
      </c>
      <c r="X17" s="7" t="s">
        <v>4</v>
      </c>
      <c r="Y17" s="6">
        <f>(Y9*Y6)+SUM(Y10:Y16)</f>
        <v>900</v>
      </c>
      <c r="Z17" s="3">
        <f t="shared" si="10"/>
        <v>0.09</v>
      </c>
    </row>
    <row r="18" spans="16:26" ht="13.8" thickBot="1" x14ac:dyDescent="0.3">
      <c r="P18" s="2" t="s">
        <v>11</v>
      </c>
      <c r="Q18" s="37">
        <v>400</v>
      </c>
      <c r="R18" s="2" t="s">
        <v>12</v>
      </c>
      <c r="T18" s="2" t="s">
        <v>11</v>
      </c>
      <c r="U18" s="37">
        <v>200</v>
      </c>
      <c r="V18" s="2" t="s">
        <v>12</v>
      </c>
      <c r="X18" s="2" t="s">
        <v>11</v>
      </c>
      <c r="Y18" s="37">
        <v>300</v>
      </c>
      <c r="Z18" s="2" t="s">
        <v>12</v>
      </c>
    </row>
    <row r="19" spans="16:26" ht="13.8" thickBot="1" x14ac:dyDescent="0.3">
      <c r="P19" s="2" t="s">
        <v>26</v>
      </c>
      <c r="Q19" s="37" t="s">
        <v>27</v>
      </c>
      <c r="R19" s="2"/>
      <c r="T19" s="2" t="s">
        <v>26</v>
      </c>
      <c r="U19" s="37" t="s">
        <v>27</v>
      </c>
      <c r="V19" s="2"/>
      <c r="X19" s="2" t="s">
        <v>26</v>
      </c>
      <c r="Y19" s="37" t="s">
        <v>27</v>
      </c>
      <c r="Z19" s="2"/>
    </row>
    <row r="20" spans="16:26" x14ac:dyDescent="0.25">
      <c r="P20" s="2" t="s">
        <v>31</v>
      </c>
      <c r="Q20" s="4">
        <f>IF(Q19="Mare",ROUNDUP((Q6/60),0),ROUNDUP((Q6/20),0))</f>
        <v>1</v>
      </c>
      <c r="R20" s="2"/>
      <c r="T20" s="2" t="s">
        <v>31</v>
      </c>
      <c r="U20" s="4">
        <f>IF(U19="Mare",ROUNDUP((U6/60),0),ROUNDUP((U6/20),0))</f>
        <v>1</v>
      </c>
      <c r="V20" s="2"/>
      <c r="X20" s="2" t="s">
        <v>31</v>
      </c>
      <c r="Y20" s="4">
        <f>IF(Y19="Mare",ROUNDUP((Y6/60),0),ROUNDUP((Y6/20),0))</f>
        <v>1</v>
      </c>
      <c r="Z20" s="2"/>
    </row>
    <row r="21" spans="16:26" x14ac:dyDescent="0.25">
      <c r="P21" s="2" t="s">
        <v>29</v>
      </c>
      <c r="Q21" s="4">
        <v>200</v>
      </c>
      <c r="R21" s="2" t="s">
        <v>12</v>
      </c>
      <c r="T21" s="2" t="s">
        <v>29</v>
      </c>
      <c r="U21" s="4">
        <v>200</v>
      </c>
      <c r="V21" s="2" t="s">
        <v>12</v>
      </c>
      <c r="X21" s="2" t="s">
        <v>29</v>
      </c>
      <c r="Y21" s="4">
        <v>200</v>
      </c>
      <c r="Z21" s="2" t="s">
        <v>12</v>
      </c>
    </row>
    <row r="22" spans="16:26" x14ac:dyDescent="0.25">
      <c r="P22" s="2" t="s">
        <v>30</v>
      </c>
      <c r="Q22" s="4">
        <f>ROUNDUP(Q18/Q21,0)</f>
        <v>2</v>
      </c>
      <c r="R22" s="2" t="s">
        <v>42</v>
      </c>
      <c r="T22" s="2" t="s">
        <v>30</v>
      </c>
      <c r="U22" s="4">
        <f>ROUNDUP(U18/U21,0)</f>
        <v>1</v>
      </c>
      <c r="V22" s="2" t="s">
        <v>42</v>
      </c>
      <c r="X22" s="2" t="s">
        <v>30</v>
      </c>
      <c r="Y22" s="4">
        <f>ROUNDUP(Y18/Y21,0)</f>
        <v>2</v>
      </c>
      <c r="Z22" s="2" t="s">
        <v>42</v>
      </c>
    </row>
    <row r="23" spans="16:26" x14ac:dyDescent="0.25">
      <c r="P23" s="2" t="s">
        <v>25</v>
      </c>
      <c r="Q23" s="5">
        <f>IF(Q19="Mare",70,60)*Q20</f>
        <v>70</v>
      </c>
      <c r="R23" s="2"/>
      <c r="T23" s="2" t="s">
        <v>25</v>
      </c>
      <c r="U23" s="5">
        <f>IF(U19="Mare",70,60)*U20</f>
        <v>70</v>
      </c>
      <c r="V23" s="2"/>
      <c r="X23" s="2" t="s">
        <v>25</v>
      </c>
      <c r="Y23" s="5">
        <f>IF(Y19="Mare",70,60)*Y20</f>
        <v>70</v>
      </c>
      <c r="Z23" s="2"/>
    </row>
    <row r="24" spans="16:26" x14ac:dyDescent="0.25">
      <c r="P24" s="7" t="s">
        <v>2</v>
      </c>
      <c r="Q24" s="6">
        <f>Q23*(Q18/100)</f>
        <v>280</v>
      </c>
      <c r="R24" s="7"/>
      <c r="T24" s="7" t="s">
        <v>2</v>
      </c>
      <c r="U24" s="6">
        <f>U23*(U18/100)</f>
        <v>140</v>
      </c>
      <c r="V24" s="7"/>
      <c r="X24" s="7" t="s">
        <v>2</v>
      </c>
      <c r="Y24" s="6">
        <f>Y23*(Y18/100)</f>
        <v>210</v>
      </c>
      <c r="Z24" s="7"/>
    </row>
    <row r="25" spans="16:26" ht="13.8" thickBot="1" x14ac:dyDescent="0.3">
      <c r="P25" s="7" t="s">
        <v>43</v>
      </c>
      <c r="Q25" s="30">
        <v>1000</v>
      </c>
      <c r="R25" s="39">
        <f t="shared" ref="R25:R26" si="11">($B$2*Q25)/$C$2</f>
        <v>0.1</v>
      </c>
      <c r="T25" s="7" t="s">
        <v>43</v>
      </c>
      <c r="U25" s="30">
        <v>1000</v>
      </c>
      <c r="V25" s="39">
        <f t="shared" ref="V25:V26" si="12">($B$2*U25)/$C$2</f>
        <v>0.1</v>
      </c>
      <c r="X25" s="7" t="s">
        <v>43</v>
      </c>
      <c r="Y25" s="30">
        <v>1000</v>
      </c>
      <c r="Z25" s="39">
        <f t="shared" ref="Z25:Z26" si="13">($B$2*Y25)/$C$2</f>
        <v>0.1</v>
      </c>
    </row>
    <row r="26" spans="16:26" ht="13.8" thickBot="1" x14ac:dyDescent="0.3">
      <c r="P26" s="7" t="s">
        <v>44</v>
      </c>
      <c r="Q26" s="38">
        <v>2000</v>
      </c>
      <c r="R26" s="39">
        <f t="shared" si="11"/>
        <v>0.2</v>
      </c>
      <c r="T26" s="7" t="s">
        <v>44</v>
      </c>
      <c r="U26" s="38">
        <v>2000</v>
      </c>
      <c r="V26" s="39">
        <f t="shared" si="12"/>
        <v>0.2</v>
      </c>
      <c r="X26" s="7" t="s">
        <v>44</v>
      </c>
      <c r="Y26" s="38">
        <v>2000</v>
      </c>
      <c r="Z26" s="39">
        <f t="shared" si="13"/>
        <v>0.2</v>
      </c>
    </row>
  </sheetData>
  <mergeCells count="3">
    <mergeCell ref="E2:F2"/>
    <mergeCell ref="H2:I2"/>
    <mergeCell ref="K2:L2"/>
  </mergeCells>
  <phoneticPr fontId="3" type="noConversion"/>
  <dataValidations count="2">
    <dataValidation type="list" allowBlank="1" showInputMessage="1" showErrorMessage="1" sqref="Q3:Q5 Y3:Y5 U3:U5" xr:uid="{3E45013C-61C6-438D-ACD8-49BB5D2BFDB5}">
      <formula1>$AB$5:$AB$6</formula1>
    </dataValidation>
    <dataValidation type="list" allowBlank="1" showInputMessage="1" showErrorMessage="1" sqref="Q19 Y19 U19" xr:uid="{761B66FA-EC17-465A-9B6F-D1C152245DC9}">
      <formula1>$AB$8:$AB$9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B56F-643F-41A2-A11C-FA7DE12E9408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C6C0-1AA5-4518-814D-180997663027}">
  <dimension ref="A1:I32"/>
  <sheetViews>
    <sheetView workbookViewId="0">
      <selection activeCell="T5" sqref="T5"/>
    </sheetView>
  </sheetViews>
  <sheetFormatPr defaultRowHeight="13.2" x14ac:dyDescent="0.25"/>
  <cols>
    <col min="2" max="2" width="21.5546875" customWidth="1"/>
    <col min="3" max="3" width="6.21875" bestFit="1" customWidth="1"/>
    <col min="4" max="5" width="16.109375" bestFit="1" customWidth="1"/>
    <col min="7" max="7" width="23.5546875" customWidth="1"/>
    <col min="8" max="8" width="8.88671875" customWidth="1"/>
    <col min="9" max="9" width="15.33203125" bestFit="1" customWidth="1"/>
  </cols>
  <sheetData>
    <row r="1" spans="1:9" x14ac:dyDescent="0.25">
      <c r="A1" s="80" t="s">
        <v>55</v>
      </c>
      <c r="B1" s="81"/>
      <c r="C1" s="81"/>
      <c r="D1" s="81"/>
      <c r="E1" s="82"/>
      <c r="G1" s="61" t="s">
        <v>61</v>
      </c>
      <c r="H1" s="61" t="s">
        <v>84</v>
      </c>
      <c r="I1" s="61" t="s">
        <v>2</v>
      </c>
    </row>
    <row r="2" spans="1:9" x14ac:dyDescent="0.25">
      <c r="A2" s="79" t="s">
        <v>54</v>
      </c>
      <c r="B2" s="79"/>
      <c r="C2" s="66" t="s">
        <v>56</v>
      </c>
      <c r="D2" s="66" t="s">
        <v>57</v>
      </c>
      <c r="E2" s="66" t="s">
        <v>2</v>
      </c>
      <c r="G2" t="s">
        <v>86</v>
      </c>
      <c r="H2" t="s">
        <v>85</v>
      </c>
      <c r="I2" t="s">
        <v>132</v>
      </c>
    </row>
    <row r="3" spans="1:9" x14ac:dyDescent="0.25">
      <c r="A3" s="78" t="s">
        <v>115</v>
      </c>
      <c r="B3" s="78"/>
      <c r="C3" s="66" t="s">
        <v>86</v>
      </c>
      <c r="D3" s="66" t="s">
        <v>86</v>
      </c>
      <c r="E3" s="66" t="s">
        <v>133</v>
      </c>
      <c r="G3" t="s">
        <v>58</v>
      </c>
      <c r="H3" t="s">
        <v>86</v>
      </c>
      <c r="I3" t="s">
        <v>133</v>
      </c>
    </row>
    <row r="4" spans="1:9" x14ac:dyDescent="0.25">
      <c r="A4" s="78" t="s">
        <v>116</v>
      </c>
      <c r="B4" s="78"/>
      <c r="C4" s="66" t="s">
        <v>86</v>
      </c>
      <c r="D4" s="66" t="s">
        <v>86</v>
      </c>
      <c r="E4" s="66" t="s">
        <v>133</v>
      </c>
      <c r="G4" t="s">
        <v>62</v>
      </c>
    </row>
    <row r="5" spans="1:9" x14ac:dyDescent="0.25">
      <c r="A5" s="78" t="s">
        <v>117</v>
      </c>
      <c r="B5" s="78"/>
      <c r="C5" s="66" t="s">
        <v>85</v>
      </c>
      <c r="D5" s="66" t="s">
        <v>58</v>
      </c>
      <c r="E5" s="66" t="s">
        <v>133</v>
      </c>
      <c r="G5" t="s">
        <v>63</v>
      </c>
    </row>
    <row r="6" spans="1:9" x14ac:dyDescent="0.25">
      <c r="A6" s="78" t="s">
        <v>118</v>
      </c>
      <c r="B6" s="78"/>
      <c r="C6" s="66" t="s">
        <v>86</v>
      </c>
      <c r="D6" s="66" t="s">
        <v>86</v>
      </c>
      <c r="E6" s="66" t="s">
        <v>132</v>
      </c>
      <c r="G6" t="s">
        <v>64</v>
      </c>
    </row>
    <row r="7" spans="1:9" x14ac:dyDescent="0.25">
      <c r="A7" s="78" t="s">
        <v>119</v>
      </c>
      <c r="B7" s="78"/>
      <c r="C7" s="66" t="s">
        <v>85</v>
      </c>
      <c r="D7" s="66" t="s">
        <v>86</v>
      </c>
      <c r="E7" s="66" t="s">
        <v>133</v>
      </c>
      <c r="G7" t="s">
        <v>65</v>
      </c>
    </row>
    <row r="8" spans="1:9" x14ac:dyDescent="0.25">
      <c r="A8" s="78" t="s">
        <v>120</v>
      </c>
      <c r="B8" s="78"/>
      <c r="C8" s="66" t="s">
        <v>85</v>
      </c>
      <c r="D8" s="66" t="s">
        <v>86</v>
      </c>
      <c r="E8" s="66" t="s">
        <v>133</v>
      </c>
      <c r="G8" t="s">
        <v>66</v>
      </c>
    </row>
    <row r="9" spans="1:9" x14ac:dyDescent="0.25">
      <c r="A9" s="78" t="s">
        <v>121</v>
      </c>
      <c r="B9" s="78"/>
      <c r="C9" s="66" t="s">
        <v>86</v>
      </c>
      <c r="D9" s="66" t="s">
        <v>86</v>
      </c>
      <c r="E9" s="66" t="s">
        <v>133</v>
      </c>
      <c r="G9" t="s">
        <v>67</v>
      </c>
    </row>
    <row r="10" spans="1:9" x14ac:dyDescent="0.25">
      <c r="A10" s="78" t="s">
        <v>122</v>
      </c>
      <c r="B10" s="78"/>
      <c r="C10" s="66" t="s">
        <v>86</v>
      </c>
      <c r="D10" s="66" t="s">
        <v>68</v>
      </c>
      <c r="E10" s="66" t="s">
        <v>132</v>
      </c>
      <c r="G10" t="s">
        <v>68</v>
      </c>
    </row>
    <row r="11" spans="1:9" x14ac:dyDescent="0.25">
      <c r="A11" s="78" t="s">
        <v>123</v>
      </c>
      <c r="B11" s="78"/>
      <c r="C11" s="66" t="s">
        <v>86</v>
      </c>
      <c r="D11" s="66" t="s">
        <v>86</v>
      </c>
      <c r="E11" s="66" t="s">
        <v>133</v>
      </c>
      <c r="G11" t="s">
        <v>69</v>
      </c>
    </row>
    <row r="12" spans="1:9" x14ac:dyDescent="0.25">
      <c r="A12" s="78" t="s">
        <v>94</v>
      </c>
      <c r="B12" s="78"/>
      <c r="C12" s="66" t="s">
        <v>85</v>
      </c>
      <c r="D12" s="66" t="s">
        <v>86</v>
      </c>
      <c r="E12" s="66" t="s">
        <v>133</v>
      </c>
      <c r="G12" t="s">
        <v>70</v>
      </c>
    </row>
    <row r="13" spans="1:9" x14ac:dyDescent="0.25">
      <c r="A13" s="78" t="s">
        <v>95</v>
      </c>
      <c r="B13" s="78"/>
      <c r="C13" s="66" t="s">
        <v>86</v>
      </c>
      <c r="D13" s="66" t="s">
        <v>86</v>
      </c>
      <c r="E13" s="66" t="s">
        <v>133</v>
      </c>
      <c r="G13" t="s">
        <v>71</v>
      </c>
    </row>
    <row r="14" spans="1:9" x14ac:dyDescent="0.25">
      <c r="A14" s="78" t="s">
        <v>96</v>
      </c>
      <c r="B14" s="78"/>
      <c r="C14" s="66" t="s">
        <v>86</v>
      </c>
      <c r="D14" s="66" t="s">
        <v>86</v>
      </c>
      <c r="E14" s="66" t="s">
        <v>133</v>
      </c>
      <c r="G14" t="s">
        <v>72</v>
      </c>
    </row>
    <row r="15" spans="1:9" x14ac:dyDescent="0.25">
      <c r="A15" s="78" t="s">
        <v>97</v>
      </c>
      <c r="B15" s="78"/>
      <c r="C15" s="66" t="s">
        <v>86</v>
      </c>
      <c r="D15" s="66" t="s">
        <v>86</v>
      </c>
      <c r="E15" s="66" t="s">
        <v>133</v>
      </c>
      <c r="G15" t="s">
        <v>73</v>
      </c>
    </row>
    <row r="16" spans="1:9" x14ac:dyDescent="0.25">
      <c r="A16" s="78" t="s">
        <v>98</v>
      </c>
      <c r="B16" s="78"/>
      <c r="C16" s="66" t="s">
        <v>85</v>
      </c>
      <c r="D16" s="66" t="s">
        <v>69</v>
      </c>
      <c r="E16" s="66" t="s">
        <v>133</v>
      </c>
      <c r="G16" t="s">
        <v>74</v>
      </c>
    </row>
    <row r="17" spans="1:7" x14ac:dyDescent="0.25">
      <c r="A17" s="78" t="s">
        <v>99</v>
      </c>
      <c r="B17" s="78"/>
      <c r="C17" s="66" t="s">
        <v>85</v>
      </c>
      <c r="D17" s="66" t="s">
        <v>64</v>
      </c>
      <c r="E17" s="66" t="s">
        <v>133</v>
      </c>
      <c r="G17" t="s">
        <v>59</v>
      </c>
    </row>
    <row r="18" spans="1:7" x14ac:dyDescent="0.25">
      <c r="A18" s="78" t="s">
        <v>100</v>
      </c>
      <c r="B18" s="78"/>
      <c r="C18" s="66" t="s">
        <v>85</v>
      </c>
      <c r="D18" s="66" t="s">
        <v>86</v>
      </c>
      <c r="E18" s="66" t="s">
        <v>133</v>
      </c>
      <c r="G18" t="s">
        <v>75</v>
      </c>
    </row>
    <row r="19" spans="1:7" x14ac:dyDescent="0.25">
      <c r="A19" s="78" t="s">
        <v>101</v>
      </c>
      <c r="B19" s="78"/>
      <c r="C19" s="66" t="s">
        <v>86</v>
      </c>
      <c r="D19" s="66" t="s">
        <v>86</v>
      </c>
      <c r="E19" s="66" t="s">
        <v>133</v>
      </c>
      <c r="G19" t="s">
        <v>76</v>
      </c>
    </row>
    <row r="20" spans="1:7" x14ac:dyDescent="0.25">
      <c r="A20" s="78" t="s">
        <v>102</v>
      </c>
      <c r="B20" s="78"/>
      <c r="C20" s="66" t="s">
        <v>86</v>
      </c>
      <c r="D20" s="66" t="s">
        <v>86</v>
      </c>
      <c r="E20" s="66" t="s">
        <v>133</v>
      </c>
      <c r="G20" t="s">
        <v>77</v>
      </c>
    </row>
    <row r="21" spans="1:7" x14ac:dyDescent="0.25">
      <c r="A21" s="78" t="s">
        <v>103</v>
      </c>
      <c r="B21" s="78"/>
      <c r="C21" s="66" t="s">
        <v>86</v>
      </c>
      <c r="D21" s="66" t="s">
        <v>86</v>
      </c>
      <c r="E21" s="66" t="s">
        <v>133</v>
      </c>
      <c r="G21" t="s">
        <v>78</v>
      </c>
    </row>
    <row r="22" spans="1:7" x14ac:dyDescent="0.25">
      <c r="A22" s="78" t="s">
        <v>104</v>
      </c>
      <c r="B22" s="78"/>
      <c r="C22" s="66" t="s">
        <v>86</v>
      </c>
      <c r="D22" s="66" t="s">
        <v>86</v>
      </c>
      <c r="E22" s="66" t="s">
        <v>133</v>
      </c>
      <c r="G22" t="s">
        <v>60</v>
      </c>
    </row>
    <row r="23" spans="1:7" x14ac:dyDescent="0.25">
      <c r="A23" s="78" t="s">
        <v>105</v>
      </c>
      <c r="B23" s="78"/>
      <c r="C23" s="66" t="s">
        <v>85</v>
      </c>
      <c r="D23" s="66" t="s">
        <v>86</v>
      </c>
      <c r="E23" s="66" t="s">
        <v>133</v>
      </c>
      <c r="G23" t="s">
        <v>79</v>
      </c>
    </row>
    <row r="24" spans="1:7" x14ac:dyDescent="0.25">
      <c r="A24" s="78" t="s">
        <v>106</v>
      </c>
      <c r="B24" s="78"/>
      <c r="C24" s="66" t="s">
        <v>86</v>
      </c>
      <c r="D24" s="66" t="s">
        <v>86</v>
      </c>
      <c r="E24" s="66" t="s">
        <v>132</v>
      </c>
      <c r="G24" t="s">
        <v>80</v>
      </c>
    </row>
    <row r="25" spans="1:7" x14ac:dyDescent="0.25">
      <c r="A25" s="78" t="s">
        <v>107</v>
      </c>
      <c r="B25" s="78"/>
      <c r="C25" s="66" t="s">
        <v>86</v>
      </c>
      <c r="D25" s="66" t="s">
        <v>86</v>
      </c>
      <c r="E25" s="66" t="s">
        <v>133</v>
      </c>
      <c r="G25" t="s">
        <v>81</v>
      </c>
    </row>
    <row r="26" spans="1:7" x14ac:dyDescent="0.25">
      <c r="A26" s="78" t="s">
        <v>108</v>
      </c>
      <c r="B26" s="78"/>
      <c r="C26" s="66" t="s">
        <v>86</v>
      </c>
      <c r="D26" s="66" t="s">
        <v>58</v>
      </c>
      <c r="E26" s="66" t="s">
        <v>133</v>
      </c>
      <c r="G26" t="s">
        <v>82</v>
      </c>
    </row>
    <row r="27" spans="1:7" x14ac:dyDescent="0.25">
      <c r="A27" s="78" t="s">
        <v>109</v>
      </c>
      <c r="B27" s="78"/>
      <c r="C27" s="66" t="s">
        <v>85</v>
      </c>
      <c r="D27" s="66" t="s">
        <v>86</v>
      </c>
      <c r="E27" s="66" t="s">
        <v>133</v>
      </c>
      <c r="G27" t="s">
        <v>83</v>
      </c>
    </row>
    <row r="28" spans="1:7" x14ac:dyDescent="0.25">
      <c r="A28" s="78" t="s">
        <v>110</v>
      </c>
      <c r="B28" s="78"/>
      <c r="C28" s="66" t="s">
        <v>86</v>
      </c>
      <c r="D28" s="66" t="s">
        <v>86</v>
      </c>
      <c r="E28" s="66" t="s">
        <v>133</v>
      </c>
    </row>
    <row r="29" spans="1:7" x14ac:dyDescent="0.25">
      <c r="A29" s="78" t="s">
        <v>111</v>
      </c>
      <c r="B29" s="78"/>
      <c r="C29" s="66" t="s">
        <v>86</v>
      </c>
      <c r="D29" s="66" t="s">
        <v>86</v>
      </c>
      <c r="E29" s="66" t="s">
        <v>133</v>
      </c>
    </row>
    <row r="30" spans="1:7" x14ac:dyDescent="0.25">
      <c r="A30" s="78" t="s">
        <v>112</v>
      </c>
      <c r="B30" s="78"/>
      <c r="C30" s="66" t="s">
        <v>85</v>
      </c>
      <c r="D30" s="66" t="s">
        <v>63</v>
      </c>
      <c r="E30" s="66" t="s">
        <v>133</v>
      </c>
    </row>
    <row r="31" spans="1:7" x14ac:dyDescent="0.25">
      <c r="A31" s="78" t="s">
        <v>113</v>
      </c>
      <c r="B31" s="78"/>
      <c r="C31" s="66" t="s">
        <v>86</v>
      </c>
      <c r="D31" s="66" t="s">
        <v>86</v>
      </c>
      <c r="E31" s="66" t="s">
        <v>133</v>
      </c>
    </row>
    <row r="32" spans="1:7" x14ac:dyDescent="0.25">
      <c r="A32" s="78" t="s">
        <v>114</v>
      </c>
      <c r="B32" s="78"/>
      <c r="C32" s="66" t="s">
        <v>86</v>
      </c>
      <c r="D32" s="66" t="s">
        <v>86</v>
      </c>
      <c r="E32" s="66" t="s">
        <v>133</v>
      </c>
    </row>
  </sheetData>
  <mergeCells count="32">
    <mergeCell ref="A11:B11"/>
    <mergeCell ref="A2:B2"/>
    <mergeCell ref="A1:E1"/>
    <mergeCell ref="A3:B3"/>
    <mergeCell ref="A4:B4"/>
    <mergeCell ref="A5:B5"/>
    <mergeCell ref="A6:B6"/>
    <mergeCell ref="A7:B7"/>
    <mergeCell ref="A8:B8"/>
    <mergeCell ref="A9:B9"/>
    <mergeCell ref="A10:B10"/>
    <mergeCell ref="A23:B23"/>
    <mergeCell ref="A12:B12"/>
    <mergeCell ref="A13:B13"/>
    <mergeCell ref="A15:B15"/>
    <mergeCell ref="A14:B14"/>
    <mergeCell ref="A16:B16"/>
    <mergeCell ref="A17:B17"/>
    <mergeCell ref="A18:B18"/>
    <mergeCell ref="A19:B19"/>
    <mergeCell ref="A20:B20"/>
    <mergeCell ref="A21:B21"/>
    <mergeCell ref="A22:B22"/>
    <mergeCell ref="A29:B29"/>
    <mergeCell ref="A30:B30"/>
    <mergeCell ref="A31:B31"/>
    <mergeCell ref="A32:B32"/>
    <mergeCell ref="A24:B24"/>
    <mergeCell ref="A25:B25"/>
    <mergeCell ref="A26:B26"/>
    <mergeCell ref="A27:B27"/>
    <mergeCell ref="A28:B28"/>
  </mergeCells>
  <dataValidations count="3">
    <dataValidation type="list" allowBlank="1" showInputMessage="1" showErrorMessage="1" sqref="E3:E32" xr:uid="{AD533C06-5237-486A-8404-42C5B3D58852}">
      <formula1>$I$2:$I$3</formula1>
    </dataValidation>
    <dataValidation type="list" allowBlank="1" showInputMessage="1" showErrorMessage="1" sqref="D3:D32" xr:uid="{9FDDCE2D-A2F0-4222-B31F-9AF99710446C}">
      <formula1>$G$2:$G$27</formula1>
    </dataValidation>
    <dataValidation type="list" allowBlank="1" showInputMessage="1" showErrorMessage="1" sqref="C3:C32" xr:uid="{B64CC271-93F7-4AB1-8CD9-F21CAECF9ACD}">
      <formula1>IF(#REF!="X", $H$2:$H$3, #REF!)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1BE0-93F2-4C18-9D5C-FE2D9F3472AE}">
  <dimension ref="A1:K11"/>
  <sheetViews>
    <sheetView tabSelected="1" workbookViewId="0">
      <selection activeCell="C7" sqref="C7"/>
    </sheetView>
  </sheetViews>
  <sheetFormatPr defaultRowHeight="13.2" x14ac:dyDescent="0.25"/>
  <cols>
    <col min="1" max="1" width="16.6640625" style="63" bestFit="1" customWidth="1"/>
    <col min="2" max="2" width="10.88671875" style="63" bestFit="1" customWidth="1"/>
    <col min="3" max="3" width="11" style="63" bestFit="1" customWidth="1"/>
    <col min="4" max="4" width="11" customWidth="1"/>
    <col min="5" max="5" width="16.6640625" bestFit="1" customWidth="1"/>
    <col min="6" max="6" width="10.88671875" bestFit="1" customWidth="1"/>
    <col min="7" max="7" width="11" bestFit="1" customWidth="1"/>
    <col min="9" max="9" width="16.6640625" bestFit="1" customWidth="1"/>
    <col min="10" max="10" width="10.88671875" bestFit="1" customWidth="1"/>
    <col min="11" max="11" width="11" bestFit="1" customWidth="1"/>
  </cols>
  <sheetData>
    <row r="1" spans="1:11" ht="17.399999999999999" x14ac:dyDescent="0.25">
      <c r="A1" s="83" t="s">
        <v>88</v>
      </c>
      <c r="B1" s="83"/>
      <c r="C1" s="83"/>
      <c r="D1" s="62"/>
      <c r="E1" s="83" t="s">
        <v>46</v>
      </c>
      <c r="F1" s="83"/>
      <c r="G1" s="83"/>
      <c r="I1" s="83" t="s">
        <v>47</v>
      </c>
      <c r="J1" s="83"/>
      <c r="K1" s="83"/>
    </row>
    <row r="2" spans="1:11" ht="22.8" customHeight="1" x14ac:dyDescent="0.25">
      <c r="A2" s="84" t="str">
        <f>Location!B2</f>
        <v>Pensiunea Valea Zanelor</v>
      </c>
      <c r="B2" s="84"/>
      <c r="C2" s="84"/>
      <c r="E2" s="84" t="s">
        <v>51</v>
      </c>
      <c r="F2" s="84"/>
      <c r="G2" s="84"/>
      <c r="I2" s="84" t="s">
        <v>52</v>
      </c>
      <c r="J2" s="84"/>
      <c r="K2" s="84"/>
    </row>
    <row r="3" spans="1:11" x14ac:dyDescent="0.25">
      <c r="A3" s="64" t="s">
        <v>127</v>
      </c>
      <c r="B3" s="64" t="s">
        <v>128</v>
      </c>
      <c r="C3" s="64" t="s">
        <v>129</v>
      </c>
      <c r="E3" s="64" t="s">
        <v>50</v>
      </c>
      <c r="F3" s="64" t="s">
        <v>48</v>
      </c>
      <c r="G3" s="64" t="s">
        <v>7</v>
      </c>
      <c r="I3" s="64" t="s">
        <v>50</v>
      </c>
      <c r="J3" s="64" t="s">
        <v>48</v>
      </c>
      <c r="K3" s="64" t="s">
        <v>7</v>
      </c>
    </row>
    <row r="4" spans="1:11" x14ac:dyDescent="0.25">
      <c r="A4" s="2" t="s">
        <v>0</v>
      </c>
      <c r="B4" s="3">
        <v>1</v>
      </c>
      <c r="C4" s="67">
        <v>5000</v>
      </c>
      <c r="D4" s="45"/>
      <c r="E4" s="2" t="s">
        <v>0</v>
      </c>
      <c r="F4" s="3">
        <v>1</v>
      </c>
      <c r="G4" s="67">
        <v>5000</v>
      </c>
      <c r="I4" s="2" t="s">
        <v>0</v>
      </c>
      <c r="J4" s="3">
        <v>1</v>
      </c>
      <c r="K4" s="67">
        <v>5000</v>
      </c>
    </row>
    <row r="5" spans="1:11" x14ac:dyDescent="0.25">
      <c r="A5" s="2" t="s">
        <v>1</v>
      </c>
      <c r="B5" s="3">
        <f t="shared" ref="B5:B10" si="0">($B$4*C5)/$C$4</f>
        <v>0.5</v>
      </c>
      <c r="C5" s="65">
        <f>Location!B3</f>
        <v>2500</v>
      </c>
      <c r="D5" s="45"/>
      <c r="E5" s="2" t="s">
        <v>1</v>
      </c>
      <c r="F5" s="3"/>
      <c r="G5" s="65"/>
      <c r="I5" s="2" t="s">
        <v>1</v>
      </c>
      <c r="J5" s="3"/>
      <c r="K5" s="65"/>
    </row>
    <row r="6" spans="1:11" x14ac:dyDescent="0.25">
      <c r="A6" s="2" t="s">
        <v>2</v>
      </c>
      <c r="B6" s="3">
        <f t="shared" si="0"/>
        <v>0</v>
      </c>
      <c r="C6" s="65"/>
      <c r="D6" s="45"/>
      <c r="E6" s="2" t="s">
        <v>2</v>
      </c>
      <c r="F6" s="3"/>
      <c r="G6" s="65"/>
      <c r="I6" s="2" t="s">
        <v>2</v>
      </c>
      <c r="J6" s="3"/>
      <c r="K6" s="65"/>
    </row>
    <row r="7" spans="1:11" x14ac:dyDescent="0.25">
      <c r="A7" s="2" t="s">
        <v>3</v>
      </c>
      <c r="B7" s="3">
        <f t="shared" si="0"/>
        <v>0</v>
      </c>
      <c r="C7" s="65"/>
      <c r="D7" s="45"/>
      <c r="E7" s="2" t="s">
        <v>3</v>
      </c>
      <c r="F7" s="3"/>
      <c r="G7" s="65"/>
      <c r="I7" s="2" t="s">
        <v>3</v>
      </c>
      <c r="J7" s="3"/>
      <c r="K7" s="65"/>
    </row>
    <row r="8" spans="1:11" x14ac:dyDescent="0.25">
      <c r="A8" s="2" t="s">
        <v>4</v>
      </c>
      <c r="B8" s="3">
        <f t="shared" si="0"/>
        <v>0</v>
      </c>
      <c r="C8" s="65"/>
      <c r="D8" s="45"/>
      <c r="E8" s="2" t="s">
        <v>4</v>
      </c>
      <c r="F8" s="3"/>
      <c r="G8" s="65"/>
      <c r="I8" s="2" t="s">
        <v>4</v>
      </c>
      <c r="J8" s="3"/>
      <c r="K8" s="65"/>
    </row>
    <row r="9" spans="1:11" x14ac:dyDescent="0.25">
      <c r="A9" s="2" t="s">
        <v>5</v>
      </c>
      <c r="B9" s="3">
        <f t="shared" si="0"/>
        <v>0</v>
      </c>
      <c r="C9" s="65"/>
      <c r="D9" s="45"/>
      <c r="E9" s="2" t="s">
        <v>5</v>
      </c>
      <c r="F9" s="3"/>
      <c r="G9" s="65"/>
      <c r="I9" s="2" t="s">
        <v>5</v>
      </c>
      <c r="J9" s="3"/>
      <c r="K9" s="65"/>
    </row>
    <row r="10" spans="1:11" x14ac:dyDescent="0.25">
      <c r="A10" s="2" t="s">
        <v>6</v>
      </c>
      <c r="B10" s="3">
        <f t="shared" si="0"/>
        <v>0</v>
      </c>
      <c r="C10" s="65"/>
      <c r="D10" s="45"/>
      <c r="E10" s="2" t="s">
        <v>6</v>
      </c>
      <c r="F10" s="3"/>
      <c r="G10" s="65"/>
      <c r="I10" s="2" t="s">
        <v>6</v>
      </c>
      <c r="J10" s="3"/>
      <c r="K10" s="65"/>
    </row>
    <row r="11" spans="1:11" x14ac:dyDescent="0.25">
      <c r="A11" s="2" t="s">
        <v>126</v>
      </c>
      <c r="B11" s="3">
        <f>B4-SUM(B5:B10)</f>
        <v>0.5</v>
      </c>
      <c r="C11" s="65">
        <f>C4-SUM(C5:C10)</f>
        <v>2500</v>
      </c>
      <c r="D11" s="45"/>
      <c r="E11" s="2" t="s">
        <v>22</v>
      </c>
      <c r="F11" s="3">
        <f>F4-SUM(F5:F10)</f>
        <v>1</v>
      </c>
      <c r="G11" s="65">
        <f>G4-SUM(G5:G10)</f>
        <v>5000</v>
      </c>
      <c r="I11" s="2" t="s">
        <v>22</v>
      </c>
      <c r="J11" s="3">
        <f>J4-SUM(J5:J10)</f>
        <v>1</v>
      </c>
      <c r="K11" s="65">
        <f>K4-SUM(K5:K10)</f>
        <v>5000</v>
      </c>
    </row>
  </sheetData>
  <mergeCells count="6">
    <mergeCell ref="A1:C1"/>
    <mergeCell ref="E1:G1"/>
    <mergeCell ref="A2:C2"/>
    <mergeCell ref="E2:G2"/>
    <mergeCell ref="I1:K1"/>
    <mergeCell ref="I2:K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80CE-1C58-49A2-9B78-7393F891FAAC}">
  <dimension ref="A1:C10"/>
  <sheetViews>
    <sheetView workbookViewId="0">
      <selection activeCell="A13" sqref="A1:B13"/>
    </sheetView>
  </sheetViews>
  <sheetFormatPr defaultRowHeight="13.2" x14ac:dyDescent="0.25"/>
  <cols>
    <col min="1" max="1" width="27.88671875" bestFit="1" customWidth="1"/>
    <col min="2" max="2" width="21.5546875" bestFit="1" customWidth="1"/>
  </cols>
  <sheetData>
    <row r="1" spans="1:3" ht="17.399999999999999" x14ac:dyDescent="0.25">
      <c r="A1" s="83" t="s">
        <v>88</v>
      </c>
      <c r="B1" s="83"/>
      <c r="C1" s="70"/>
    </row>
    <row r="2" spans="1:3" ht="17.399999999999999" x14ac:dyDescent="0.25">
      <c r="A2" s="66" t="s">
        <v>124</v>
      </c>
      <c r="B2" s="66" t="s">
        <v>49</v>
      </c>
      <c r="C2" s="69"/>
    </row>
    <row r="3" spans="1:3" x14ac:dyDescent="0.25">
      <c r="A3" s="66" t="s">
        <v>53</v>
      </c>
      <c r="B3" s="71">
        <v>2500</v>
      </c>
    </row>
    <row r="4" spans="1:3" x14ac:dyDescent="0.25">
      <c r="A4" s="66" t="s">
        <v>93</v>
      </c>
      <c r="B4" s="72">
        <f>COUNTA('Participation List'!A3:B32)</f>
        <v>30</v>
      </c>
    </row>
    <row r="5" spans="1:3" x14ac:dyDescent="0.25">
      <c r="A5" s="66" t="s">
        <v>130</v>
      </c>
      <c r="B5" s="68" t="s">
        <v>131</v>
      </c>
    </row>
    <row r="6" spans="1:3" x14ac:dyDescent="0.25">
      <c r="A6" s="66" t="s">
        <v>87</v>
      </c>
      <c r="B6" s="73">
        <v>300</v>
      </c>
    </row>
    <row r="7" spans="1:3" x14ac:dyDescent="0.25">
      <c r="A7" s="66" t="s">
        <v>89</v>
      </c>
      <c r="B7" s="68" t="s">
        <v>85</v>
      </c>
    </row>
    <row r="8" spans="1:3" x14ac:dyDescent="0.25">
      <c r="A8" s="66" t="s">
        <v>90</v>
      </c>
      <c r="B8" s="68" t="s">
        <v>86</v>
      </c>
    </row>
    <row r="9" spans="1:3" x14ac:dyDescent="0.25">
      <c r="A9" s="66" t="s">
        <v>91</v>
      </c>
      <c r="B9" s="68" t="s">
        <v>86</v>
      </c>
    </row>
    <row r="10" spans="1:3" x14ac:dyDescent="0.25">
      <c r="A10" s="66" t="s">
        <v>92</v>
      </c>
      <c r="B10" s="68" t="s">
        <v>86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1A44A0-3BF5-4702-9671-315837E9B8BF}">
          <x14:formula1>
            <xm:f>'Participation List'!$H$2:$H$3</xm:f>
          </x14:formula1>
          <xm:sqref>B7:B10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3C54-3B63-4CB8-9E16-128CB2FA3ED9}">
  <dimension ref="A1:B11"/>
  <sheetViews>
    <sheetView workbookViewId="0">
      <selection activeCell="E8" sqref="E8"/>
    </sheetView>
  </sheetViews>
  <sheetFormatPr defaultRowHeight="13.2" x14ac:dyDescent="0.25"/>
  <cols>
    <col min="1" max="1" width="27.88671875" bestFit="1" customWidth="1"/>
    <col min="2" max="2" width="28.109375" bestFit="1" customWidth="1"/>
  </cols>
  <sheetData>
    <row r="1" spans="1:2" ht="17.399999999999999" x14ac:dyDescent="0.25">
      <c r="A1" s="83" t="s">
        <v>88</v>
      </c>
      <c r="B1" s="83"/>
    </row>
    <row r="2" spans="1:2" x14ac:dyDescent="0.25">
      <c r="A2" s="66" t="s">
        <v>125</v>
      </c>
      <c r="B2" s="68" t="s">
        <v>134</v>
      </c>
    </row>
    <row r="3" spans="1:2" x14ac:dyDescent="0.25">
      <c r="A3" s="66" t="s">
        <v>53</v>
      </c>
      <c r="B3" s="71">
        <v>600</v>
      </c>
    </row>
    <row r="4" spans="1:2" x14ac:dyDescent="0.25">
      <c r="A4" s="66" t="s">
        <v>93</v>
      </c>
      <c r="B4" s="72">
        <f>COUNTIF('Participation List'!E3:E32, "Autocar")</f>
        <v>27</v>
      </c>
    </row>
    <row r="5" spans="1:2" x14ac:dyDescent="0.25">
      <c r="A5" s="66" t="s">
        <v>135</v>
      </c>
      <c r="B5" s="68" t="s">
        <v>136</v>
      </c>
    </row>
    <row r="6" spans="1:2" x14ac:dyDescent="0.25">
      <c r="A6" s="66" t="s">
        <v>137</v>
      </c>
      <c r="B6" s="74" t="s">
        <v>139</v>
      </c>
    </row>
    <row r="7" spans="1:2" x14ac:dyDescent="0.25">
      <c r="A7" s="66" t="s">
        <v>138</v>
      </c>
      <c r="B7" s="75">
        <v>0.29166666666666669</v>
      </c>
    </row>
    <row r="8" spans="1:2" x14ac:dyDescent="0.25">
      <c r="A8" s="66" t="s">
        <v>140</v>
      </c>
      <c r="B8" s="68" t="s">
        <v>85</v>
      </c>
    </row>
    <row r="9" spans="1:2" x14ac:dyDescent="0.25">
      <c r="A9" s="66" t="s">
        <v>141</v>
      </c>
      <c r="B9" s="68" t="s">
        <v>86</v>
      </c>
    </row>
    <row r="10" spans="1:2" x14ac:dyDescent="0.25">
      <c r="A10" s="66" t="s">
        <v>91</v>
      </c>
      <c r="B10" s="68" t="s">
        <v>86</v>
      </c>
    </row>
    <row r="11" spans="1:2" x14ac:dyDescent="0.25">
      <c r="A11" s="66" t="s">
        <v>92</v>
      </c>
      <c r="B11" s="68" t="s">
        <v>86</v>
      </c>
    </row>
  </sheetData>
  <mergeCells count="1">
    <mergeCell ref="A1:B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F9CDC8-C5F3-4569-9985-BB238C0C9739}">
          <x14:formula1>
            <xm:f>'Participation List'!$H$2:$H$3</xm:f>
          </x14:formula1>
          <xm:sqref>B8:B11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531C7-AE89-44CA-AB26-4463BF4DA6D3}">
  <dimension ref="A1"/>
  <sheetViews>
    <sheetView workbookViewId="0">
      <selection activeCell="C3" sqref="C3"/>
    </sheetView>
  </sheetViews>
  <sheetFormatPr defaultRowHeight="13.2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AECF-CF1B-4DDA-8E76-FA75F3154E8C}">
  <dimension ref="A1"/>
  <sheetViews>
    <sheetView workbookViewId="0">
      <selection activeCell="P27" sqref="P27"/>
    </sheetView>
  </sheetViews>
  <sheetFormatPr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2359-FC7F-4C60-A43A-F5055E3A7BE0}">
  <dimension ref="A1"/>
  <sheetViews>
    <sheetView workbookViewId="0">
      <selection activeCell="A3" sqref="A3:C3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DateVoting</vt:lpstr>
      <vt:lpstr>Participation List</vt:lpstr>
      <vt:lpstr>Finance Report</vt:lpstr>
      <vt:lpstr>Location</vt:lpstr>
      <vt:lpstr>Transport</vt:lpstr>
      <vt:lpstr>Meals &amp; Drinks</vt:lpstr>
      <vt:lpstr>Activities</vt:lpstr>
      <vt:lpstr>DJ &amp; Entertainment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Ghic Tudor-Robert (PS-EC/EHE2)</dc:creator>
  <cp:lastModifiedBy>Tudor-Robert Ghic</cp:lastModifiedBy>
  <dcterms:created xsi:type="dcterms:W3CDTF">2023-10-12T09:32:01Z</dcterms:created>
  <dcterms:modified xsi:type="dcterms:W3CDTF">2024-01-24T17:41:00Z</dcterms:modified>
</cp:coreProperties>
</file>