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"/>
    </mc:Choice>
  </mc:AlternateContent>
  <xr:revisionPtr revIDLastSave="0" documentId="13_ncr:1_{AE3EEC45-9B3C-4129-AA1E-BE2E8BA384BC}" xr6:coauthVersionLast="47" xr6:coauthVersionMax="47" xr10:uidLastSave="{00000000-0000-0000-0000-000000000000}"/>
  <bookViews>
    <workbookView xWindow="-108" yWindow="-108" windowWidth="23256" windowHeight="12576" activeTab="3" xr2:uid="{D12472CE-3A16-45C5-9119-5EB7111C6A64}"/>
  </bookViews>
  <sheets>
    <sheet name="Monetization Plan" sheetId="3" r:id="rId1"/>
    <sheet name="ECPM Ad Revenue Calculator" sheetId="1" r:id="rId2"/>
    <sheet name="Subscriptions Revenue" sheetId="2" r:id="rId3"/>
    <sheet name="Revenue A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2" i="2" s="1"/>
  <c r="C4" i="2"/>
  <c r="C2" i="2" s="1"/>
  <c r="J5" i="2"/>
  <c r="J4" i="2"/>
  <c r="J3" i="2"/>
  <c r="K5" i="2"/>
  <c r="K4" i="2"/>
  <c r="K3" i="2"/>
  <c r="C5" i="1"/>
  <c r="B5" i="1"/>
  <c r="B25" i="1"/>
  <c r="B23" i="1" s="1"/>
  <c r="D23" i="1" s="1"/>
  <c r="E23" i="1" s="1"/>
  <c r="B20" i="1"/>
  <c r="B18" i="1" s="1"/>
  <c r="D18" i="1" s="1"/>
  <c r="E18" i="1" s="1"/>
  <c r="B15" i="1"/>
  <c r="A13" i="1" s="1"/>
  <c r="B2" i="1"/>
  <c r="F3" i="2" l="1"/>
  <c r="F7" i="2"/>
  <c r="G5" i="2"/>
  <c r="G7" i="2"/>
  <c r="G3" i="2"/>
  <c r="F5" i="2"/>
  <c r="G12" i="2" l="1"/>
  <c r="F12" i="2"/>
  <c r="F11" i="2"/>
  <c r="F13" i="2"/>
  <c r="G13" i="2"/>
  <c r="G11" i="2"/>
  <c r="H12" i="2" l="1"/>
  <c r="I12" i="2" s="1"/>
  <c r="H13" i="2"/>
  <c r="H11" i="2"/>
  <c r="I11" i="2" s="1"/>
  <c r="D2" i="4" l="1"/>
  <c r="G2" i="4" s="1"/>
  <c r="D4" i="4"/>
  <c r="D5" i="4"/>
  <c r="D6" i="4"/>
  <c r="D7" i="4"/>
  <c r="D8" i="4"/>
  <c r="D9" i="4"/>
  <c r="D3" i="4"/>
  <c r="F9" i="4"/>
  <c r="I13" i="2"/>
  <c r="E6" i="4"/>
  <c r="E7" i="4"/>
  <c r="E8" i="4"/>
  <c r="E9" i="4"/>
  <c r="E2" i="4"/>
  <c r="H2" i="4" s="1"/>
  <c r="E3" i="4"/>
  <c r="H3" i="4" s="1"/>
  <c r="E4" i="4"/>
  <c r="E5" i="4"/>
  <c r="G6" i="4" l="1"/>
  <c r="D16" i="4"/>
  <c r="G16" i="4" s="1"/>
  <c r="D15" i="4"/>
  <c r="G15" i="4" s="1"/>
  <c r="G5" i="4"/>
  <c r="E19" i="4"/>
  <c r="H19" i="4" s="1"/>
  <c r="H9" i="4"/>
  <c r="E18" i="4"/>
  <c r="H18" i="4" s="1"/>
  <c r="H8" i="4"/>
  <c r="F19" i="4"/>
  <c r="I19" i="4" s="1"/>
  <c r="I9" i="4"/>
  <c r="E14" i="4"/>
  <c r="H14" i="4" s="1"/>
  <c r="H4" i="4"/>
  <c r="G7" i="4"/>
  <c r="D17" i="4"/>
  <c r="G17" i="4" s="1"/>
  <c r="G4" i="4"/>
  <c r="D14" i="4"/>
  <c r="G14" i="4" s="1"/>
  <c r="H7" i="4"/>
  <c r="E17" i="4"/>
  <c r="H17" i="4" s="1"/>
  <c r="E12" i="4"/>
  <c r="H12" i="4" s="1"/>
  <c r="E16" i="4"/>
  <c r="H16" i="4" s="1"/>
  <c r="H6" i="4"/>
  <c r="E13" i="4"/>
  <c r="H13" i="4" s="1"/>
  <c r="F3" i="4"/>
  <c r="F4" i="4"/>
  <c r="F5" i="4"/>
  <c r="F6" i="4"/>
  <c r="F7" i="4"/>
  <c r="F8" i="4"/>
  <c r="F2" i="4"/>
  <c r="D12" i="4"/>
  <c r="G12" i="4" s="1"/>
  <c r="D13" i="4"/>
  <c r="G13" i="4" s="1"/>
  <c r="G3" i="4"/>
  <c r="D19" i="4"/>
  <c r="G19" i="4" s="1"/>
  <c r="G9" i="4"/>
  <c r="E15" i="4"/>
  <c r="H15" i="4" s="1"/>
  <c r="H5" i="4"/>
  <c r="G8" i="4"/>
  <c r="D18" i="4"/>
  <c r="G18" i="4" s="1"/>
  <c r="I6" i="4" l="1"/>
  <c r="F16" i="4"/>
  <c r="I16" i="4" s="1"/>
  <c r="I5" i="4"/>
  <c r="F15" i="4"/>
  <c r="I15" i="4" s="1"/>
  <c r="I4" i="4"/>
  <c r="F14" i="4"/>
  <c r="I14" i="4" s="1"/>
  <c r="I7" i="4"/>
  <c r="F17" i="4"/>
  <c r="I17" i="4" s="1"/>
  <c r="I8" i="4"/>
  <c r="F18" i="4"/>
  <c r="I18" i="4" s="1"/>
  <c r="I3" i="4"/>
  <c r="F13" i="4"/>
  <c r="I13" i="4" s="1"/>
  <c r="I2" i="4"/>
  <c r="F12" i="4"/>
  <c r="I12" i="4" s="1"/>
</calcChain>
</file>

<file path=xl/sharedStrings.xml><?xml version="1.0" encoding="utf-8"?>
<sst xmlns="http://schemas.openxmlformats.org/spreadsheetml/2006/main" count="103" uniqueCount="58">
  <si>
    <t>ecpm</t>
  </si>
  <si>
    <t>total ad revenue</t>
  </si>
  <si>
    <t>impressions</t>
  </si>
  <si>
    <t>per month</t>
  </si>
  <si>
    <t>utilizatori</t>
  </si>
  <si>
    <t>Hosts</t>
  </si>
  <si>
    <t>Guests</t>
  </si>
  <si>
    <t>Subscription Revenue / Week</t>
  </si>
  <si>
    <t>Subscription Revenue / Month</t>
  </si>
  <si>
    <t>Subscription Revenue / Year</t>
  </si>
  <si>
    <t>Subscription / week</t>
  </si>
  <si>
    <t>Subscription / month</t>
  </si>
  <si>
    <t>Subscription / year</t>
  </si>
  <si>
    <t>Total</t>
  </si>
  <si>
    <t>Monetization plan</t>
  </si>
  <si>
    <t>Banner Ads</t>
  </si>
  <si>
    <t>Interactive Ads (between cabins in Cabin List Page when swiping, every 2 cabins)</t>
  </si>
  <si>
    <t>Create Unlimited cabins</t>
  </si>
  <si>
    <t>More Design Templates</t>
  </si>
  <si>
    <t>Our Social Media Adverstising</t>
  </si>
  <si>
    <t>Remove Ads</t>
  </si>
  <si>
    <t>Improved Cabin Organizor Feature - Create Roles, Medals, Ranking System</t>
  </si>
  <si>
    <t>Improved Cabin Organizor Feature - Shopping List calcultor based on number of persons</t>
  </si>
  <si>
    <t>Improved Rent System - Rent Multiple cabins Without Limit</t>
  </si>
  <si>
    <t>Host</t>
  </si>
  <si>
    <t>Guest</t>
  </si>
  <si>
    <t>Ads</t>
  </si>
  <si>
    <t>Subscriptions</t>
  </si>
  <si>
    <t>Total Percentage of Subscriptions</t>
  </si>
  <si>
    <t>Percentage of Subscriptions / Year</t>
  </si>
  <si>
    <t>Percentage of Subscriptions / Month</t>
  </si>
  <si>
    <t>Percentage of Subscriptions / Week</t>
  </si>
  <si>
    <t>All Plans of Subscriptions Revenue / Week</t>
  </si>
  <si>
    <t>All Plans of Subscriptions Revenue / Month</t>
  </si>
  <si>
    <t>All Plans of Subscriptions Revenue / Year</t>
  </si>
  <si>
    <t>Number of App Users</t>
  </si>
  <si>
    <t>Cabin Organizor Feature - Manage Your Cabin Groups</t>
  </si>
  <si>
    <t>Company Share</t>
  </si>
  <si>
    <t>Software Developer</t>
  </si>
  <si>
    <t>Marketing</t>
  </si>
  <si>
    <t>Software Infrastructure</t>
  </si>
  <si>
    <t>UI Design</t>
  </si>
  <si>
    <t>Member</t>
  </si>
  <si>
    <t>Total Revenue</t>
  </si>
  <si>
    <t>Tudor</t>
  </si>
  <si>
    <t>Alex</t>
  </si>
  <si>
    <t>Alin</t>
  </si>
  <si>
    <t>Marina</t>
  </si>
  <si>
    <t>Mita</t>
  </si>
  <si>
    <t>week</t>
  </si>
  <si>
    <t>month</t>
  </si>
  <si>
    <t>year</t>
  </si>
  <si>
    <t>USD</t>
  </si>
  <si>
    <t>RON</t>
  </si>
  <si>
    <t>Business Developer</t>
  </si>
  <si>
    <t>Andrei V.</t>
  </si>
  <si>
    <t>Andrei I.</t>
  </si>
  <si>
    <t>After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</si>
</sst>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%"/>
    <numFmt numFmtId="165" formatCode="0.0%"/>
    <numFmt numFmtId="166" formatCode="_-* #,##0.00\ [$lei-418]_-;\-* #,##0.00\ [$lei-418]_-;_-* &quot;-&quot;??\ [$lei-418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0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 vertical="center"/>
    </xf>
    <xf numFmtId="44" fontId="0" fillId="0" borderId="0" xfId="2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4" fontId="0" fillId="0" borderId="0" xfId="2" applyFont="1"/>
    <xf numFmtId="0" fontId="2" fillId="2" borderId="13" xfId="0" applyFont="1" applyFill="1" applyBorder="1" applyAlignment="1">
      <alignment horizontal="center" vertical="center"/>
    </xf>
    <xf numFmtId="44" fontId="0" fillId="2" borderId="17" xfId="0" applyNumberFormat="1" applyFill="1" applyBorder="1" applyAlignment="1">
      <alignment horizontal="left" vertical="center"/>
    </xf>
    <xf numFmtId="44" fontId="0" fillId="2" borderId="18" xfId="0" applyNumberFormat="1" applyFill="1" applyBorder="1" applyAlignment="1">
      <alignment horizontal="left" vertical="center"/>
    </xf>
    <xf numFmtId="44" fontId="0" fillId="2" borderId="19" xfId="0" applyNumberForma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9" fontId="0" fillId="2" borderId="10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44" fontId="0" fillId="2" borderId="20" xfId="2" applyFont="1" applyFill="1" applyBorder="1"/>
    <xf numFmtId="44" fontId="0" fillId="2" borderId="21" xfId="2" applyFont="1" applyFill="1" applyBorder="1"/>
    <xf numFmtId="44" fontId="0" fillId="2" borderId="22" xfId="2" applyFont="1" applyFill="1" applyBorder="1"/>
    <xf numFmtId="0" fontId="2" fillId="3" borderId="2" xfId="0" applyFont="1" applyFill="1" applyBorder="1" applyAlignment="1">
      <alignment horizontal="center" vertical="center"/>
    </xf>
    <xf numFmtId="44" fontId="0" fillId="3" borderId="12" xfId="2" applyFont="1" applyFill="1" applyBorder="1"/>
    <xf numFmtId="44" fontId="0" fillId="3" borderId="10" xfId="2" applyFont="1" applyFill="1" applyBorder="1"/>
    <xf numFmtId="44" fontId="0" fillId="3" borderId="11" xfId="2" applyFont="1" applyFill="1" applyBorder="1"/>
    <xf numFmtId="0" fontId="2" fillId="3" borderId="16" xfId="0" applyFont="1" applyFill="1" applyBorder="1" applyAlignment="1">
      <alignment horizontal="center" vertical="center"/>
    </xf>
    <xf numFmtId="44" fontId="0" fillId="3" borderId="15" xfId="0" applyNumberFormat="1" applyFill="1" applyBorder="1" applyAlignment="1">
      <alignment horizontal="left" vertical="center"/>
    </xf>
    <xf numFmtId="44" fontId="0" fillId="3" borderId="1" xfId="0" applyNumberFormat="1" applyFill="1" applyBorder="1" applyAlignment="1">
      <alignment horizontal="left" vertical="center"/>
    </xf>
    <xf numFmtId="44" fontId="0" fillId="3" borderId="14" xfId="0" applyNumberFormat="1" applyFill="1" applyBorder="1" applyAlignment="1">
      <alignment horizontal="left" vertical="center"/>
    </xf>
    <xf numFmtId="9" fontId="2" fillId="3" borderId="2" xfId="1" applyFont="1" applyFill="1" applyBorder="1" applyAlignment="1">
      <alignment horizontal="center" vertical="center"/>
    </xf>
    <xf numFmtId="9" fontId="0" fillId="3" borderId="12" xfId="1" applyFont="1" applyFill="1" applyBorder="1" applyAlignment="1">
      <alignment horizontal="center" vertical="center"/>
    </xf>
    <xf numFmtId="9" fontId="0" fillId="3" borderId="10" xfId="1" applyFont="1" applyFill="1" applyBorder="1" applyAlignment="1">
      <alignment horizontal="center" vertical="center"/>
    </xf>
    <xf numFmtId="9" fontId="0" fillId="3" borderId="11" xfId="1" applyFont="1" applyFill="1" applyBorder="1" applyAlignment="1">
      <alignment horizontal="center" vertical="center"/>
    </xf>
    <xf numFmtId="0" fontId="0" fillId="4" borderId="8" xfId="0" applyFill="1" applyBorder="1"/>
    <xf numFmtId="44" fontId="0" fillId="4" borderId="5" xfId="2" applyFont="1" applyFill="1" applyBorder="1"/>
    <xf numFmtId="0" fontId="0" fillId="4" borderId="5" xfId="0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5" borderId="5" xfId="0" applyFont="1" applyFill="1" applyBorder="1"/>
    <xf numFmtId="44" fontId="2" fillId="0" borderId="2" xfId="2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11" xfId="0" applyBorder="1"/>
    <xf numFmtId="0" fontId="0" fillId="2" borderId="23" xfId="0" applyFill="1" applyBorder="1"/>
    <xf numFmtId="0" fontId="2" fillId="0" borderId="2" xfId="0" applyFont="1" applyBorder="1"/>
    <xf numFmtId="9" fontId="2" fillId="0" borderId="2" xfId="1" applyFont="1" applyBorder="1" applyAlignment="1">
      <alignment horizontal="center" vertical="center"/>
    </xf>
    <xf numFmtId="9" fontId="0" fillId="0" borderId="21" xfId="1" applyFont="1" applyBorder="1"/>
    <xf numFmtId="165" fontId="0" fillId="0" borderId="21" xfId="1" applyNumberFormat="1" applyFont="1" applyBorder="1"/>
    <xf numFmtId="165" fontId="0" fillId="0" borderId="22" xfId="1" applyNumberFormat="1" applyFont="1" applyBorder="1"/>
    <xf numFmtId="0" fontId="0" fillId="7" borderId="9" xfId="0" applyFill="1" applyBorder="1"/>
    <xf numFmtId="9" fontId="0" fillId="7" borderId="30" xfId="1" applyFont="1" applyFill="1" applyBorder="1"/>
    <xf numFmtId="44" fontId="0" fillId="7" borderId="9" xfId="0" applyNumberFormat="1" applyFill="1" applyBorder="1"/>
    <xf numFmtId="44" fontId="0" fillId="7" borderId="28" xfId="0" applyNumberFormat="1" applyFill="1" applyBorder="1"/>
    <xf numFmtId="0" fontId="4" fillId="0" borderId="10" xfId="0" applyFont="1" applyBorder="1"/>
    <xf numFmtId="9" fontId="0" fillId="0" borderId="21" xfId="1" applyFont="1" applyFill="1" applyBorder="1"/>
    <xf numFmtId="44" fontId="0" fillId="0" borderId="0" xfId="0" applyNumberFormat="1"/>
    <xf numFmtId="0" fontId="2" fillId="6" borderId="32" xfId="0" applyFont="1" applyFill="1" applyBorder="1" applyAlignment="1">
      <alignment horizontal="center" vertical="center"/>
    </xf>
    <xf numFmtId="44" fontId="2" fillId="6" borderId="15" xfId="0" applyNumberFormat="1" applyFont="1" applyFill="1" applyBorder="1" applyAlignment="1">
      <alignment horizontal="left" vertical="center"/>
    </xf>
    <xf numFmtId="44" fontId="2" fillId="6" borderId="1" xfId="0" applyNumberFormat="1" applyFont="1" applyFill="1" applyBorder="1" applyAlignment="1">
      <alignment horizontal="left" vertical="center"/>
    </xf>
    <xf numFmtId="44" fontId="2" fillId="6" borderId="14" xfId="0" applyNumberFormat="1" applyFont="1" applyFill="1" applyBorder="1" applyAlignment="1">
      <alignment horizontal="left" vertical="center"/>
    </xf>
    <xf numFmtId="0" fontId="0" fillId="8" borderId="31" xfId="0" applyFill="1" applyBorder="1"/>
    <xf numFmtId="44" fontId="0" fillId="8" borderId="31" xfId="0" applyNumberFormat="1" applyFill="1" applyBorder="1"/>
    <xf numFmtId="166" fontId="0" fillId="7" borderId="9" xfId="0" applyNumberFormat="1" applyFill="1" applyBorder="1"/>
    <xf numFmtId="166" fontId="0" fillId="0" borderId="10" xfId="0" applyNumberFormat="1" applyBorder="1"/>
    <xf numFmtId="44" fontId="0" fillId="0" borderId="9" xfId="0" applyNumberFormat="1" applyBorder="1"/>
    <xf numFmtId="44" fontId="0" fillId="0" borderId="28" xfId="0" applyNumberFormat="1" applyBorder="1"/>
    <xf numFmtId="44" fontId="0" fillId="0" borderId="29" xfId="0" applyNumberFormat="1" applyBorder="1"/>
    <xf numFmtId="44" fontId="0" fillId="9" borderId="9" xfId="0" applyNumberFormat="1" applyFill="1" applyBorder="1"/>
    <xf numFmtId="0" fontId="0" fillId="9" borderId="0" xfId="0" applyFill="1"/>
    <xf numFmtId="0" fontId="2" fillId="9" borderId="2" xfId="0" applyFont="1" applyFill="1" applyBorder="1" applyAlignment="1">
      <alignment horizontal="center" vertical="center"/>
    </xf>
    <xf numFmtId="166" fontId="0" fillId="9" borderId="9" xfId="0" applyNumberFormat="1" applyFill="1" applyBorder="1"/>
    <xf numFmtId="166" fontId="0" fillId="0" borderId="9" xfId="0" applyNumberForma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5" borderId="10" xfId="2" applyFont="1" applyFill="1" applyBorder="1" applyAlignment="1">
      <alignment horizontal="left" vertical="center"/>
    </xf>
    <xf numFmtId="44" fontId="2" fillId="5" borderId="11" xfId="2" applyFont="1" applyFill="1" applyBorder="1" applyAlignment="1">
      <alignment horizontal="left" vertical="center"/>
    </xf>
    <xf numFmtId="44" fontId="0" fillId="2" borderId="21" xfId="0" applyNumberFormat="1" applyFill="1" applyBorder="1" applyAlignment="1">
      <alignment horizontal="center" vertical="center"/>
    </xf>
    <xf numFmtId="44" fontId="0" fillId="2" borderId="22" xfId="0" applyNumberFormat="1" applyFill="1" applyBorder="1" applyAlignment="1">
      <alignment horizontal="center" vertical="center"/>
    </xf>
    <xf numFmtId="44" fontId="0" fillId="3" borderId="10" xfId="0" applyNumberFormat="1" applyFill="1" applyBorder="1" applyAlignment="1">
      <alignment horizontal="center" vertical="center"/>
    </xf>
    <xf numFmtId="44" fontId="0" fillId="3" borderId="11" xfId="0" applyNumberFormat="1" applyFill="1" applyBorder="1" applyAlignment="1">
      <alignment horizontal="center" vertical="center"/>
    </xf>
    <xf numFmtId="44" fontId="2" fillId="5" borderId="12" xfId="2" applyFont="1" applyFill="1" applyBorder="1" applyAlignment="1">
      <alignment horizontal="left" vertical="center"/>
    </xf>
    <xf numFmtId="44" fontId="0" fillId="2" borderId="20" xfId="0" applyNumberFormat="1" applyFill="1" applyBorder="1" applyAlignment="1">
      <alignment horizontal="center" vertical="center"/>
    </xf>
    <xf numFmtId="44" fontId="0" fillId="3" borderId="12" xfId="0" applyNumberFormat="1" applyFill="1" applyBorder="1" applyAlignment="1">
      <alignment horizontal="center" vertical="center"/>
    </xf>
    <xf numFmtId="0" fontId="0" fillId="8" borderId="24" xfId="0" applyFill="1" applyBorder="1"/>
    <xf numFmtId="0" fontId="0" fillId="8" borderId="10" xfId="0" applyFill="1" applyBorder="1"/>
    <xf numFmtId="9" fontId="0" fillId="8" borderId="21" xfId="1" applyFont="1" applyFill="1" applyBorder="1"/>
    <xf numFmtId="44" fontId="0" fillId="8" borderId="9" xfId="0" applyNumberFormat="1" applyFill="1" applyBorder="1"/>
    <xf numFmtId="44" fontId="0" fillId="8" borderId="28" xfId="0" applyNumberFormat="1" applyFill="1" applyBorder="1"/>
    <xf numFmtId="0" fontId="0" fillId="8" borderId="0" xfId="0" applyFill="1"/>
    <xf numFmtId="166" fontId="0" fillId="8" borderId="10" xfId="0" applyNumberFormat="1" applyFill="1" applyBorder="1"/>
    <xf numFmtId="166" fontId="0" fillId="8" borderId="9" xfId="0" applyNumberForma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FB9E-F850-462D-A7D7-55D19DD82A84}">
  <dimension ref="A1:C12"/>
  <sheetViews>
    <sheetView showGridLines="0" workbookViewId="0">
      <selection activeCell="C10" sqref="C10"/>
    </sheetView>
  </sheetViews>
  <sheetFormatPr defaultRowHeight="14.4" x14ac:dyDescent="0.3"/>
  <cols>
    <col min="1" max="1" width="15.88671875" bestFit="1" customWidth="1"/>
    <col min="2" max="2" width="67" bestFit="1" customWidth="1"/>
    <col min="3" max="3" width="73.5546875" bestFit="1" customWidth="1"/>
  </cols>
  <sheetData>
    <row r="1" spans="1:3" ht="29.4" thickBot="1" x14ac:dyDescent="0.35">
      <c r="A1" s="87" t="s">
        <v>14</v>
      </c>
      <c r="B1" s="88"/>
      <c r="C1" s="89"/>
    </row>
    <row r="2" spans="1:3" ht="15" thickBot="1" x14ac:dyDescent="0.35"/>
    <row r="3" spans="1:3" ht="15" thickBot="1" x14ac:dyDescent="0.35">
      <c r="A3" s="90" t="s">
        <v>26</v>
      </c>
      <c r="B3" s="6" t="s">
        <v>24</v>
      </c>
      <c r="C3" s="6" t="s">
        <v>25</v>
      </c>
    </row>
    <row r="4" spans="1:3" x14ac:dyDescent="0.3">
      <c r="A4" s="91"/>
      <c r="B4" s="7" t="s">
        <v>15</v>
      </c>
      <c r="C4" s="7" t="s">
        <v>15</v>
      </c>
    </row>
    <row r="5" spans="1:3" ht="15" thickBot="1" x14ac:dyDescent="0.35">
      <c r="A5" s="92"/>
      <c r="B5" s="9"/>
      <c r="C5" s="9" t="s">
        <v>16</v>
      </c>
    </row>
    <row r="6" spans="1:3" ht="15" thickBot="1" x14ac:dyDescent="0.35"/>
    <row r="7" spans="1:3" ht="15" thickBot="1" x14ac:dyDescent="0.35">
      <c r="A7" s="90" t="s">
        <v>27</v>
      </c>
      <c r="B7" s="6" t="s">
        <v>24</v>
      </c>
      <c r="C7" s="6" t="s">
        <v>25</v>
      </c>
    </row>
    <row r="8" spans="1:3" x14ac:dyDescent="0.3">
      <c r="A8" s="91"/>
      <c r="B8" s="7" t="s">
        <v>17</v>
      </c>
      <c r="C8" s="7" t="s">
        <v>36</v>
      </c>
    </row>
    <row r="9" spans="1:3" x14ac:dyDescent="0.3">
      <c r="A9" s="91"/>
      <c r="B9" s="8" t="s">
        <v>18</v>
      </c>
      <c r="C9" s="8" t="s">
        <v>21</v>
      </c>
    </row>
    <row r="10" spans="1:3" x14ac:dyDescent="0.3">
      <c r="A10" s="91"/>
      <c r="B10" s="8" t="s">
        <v>19</v>
      </c>
      <c r="C10" s="8" t="s">
        <v>22</v>
      </c>
    </row>
    <row r="11" spans="1:3" x14ac:dyDescent="0.3">
      <c r="A11" s="91"/>
      <c r="B11" s="8" t="s">
        <v>20</v>
      </c>
      <c r="C11" s="8" t="s">
        <v>23</v>
      </c>
    </row>
    <row r="12" spans="1:3" ht="15" thickBot="1" x14ac:dyDescent="0.35">
      <c r="A12" s="92"/>
      <c r="B12" s="9"/>
      <c r="C12" s="9" t="s">
        <v>20</v>
      </c>
    </row>
  </sheetData>
  <mergeCells count="3">
    <mergeCell ref="A1:C1"/>
    <mergeCell ref="A3:A5"/>
    <mergeCell ref="A7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9ED-FA00-4D47-B326-2517CD584867}">
  <dimension ref="A1:E25"/>
  <sheetViews>
    <sheetView workbookViewId="0">
      <selection activeCell="J22" sqref="J22"/>
    </sheetView>
  </sheetViews>
  <sheetFormatPr defaultRowHeight="14.4" x14ac:dyDescent="0.3"/>
  <cols>
    <col min="2" max="2" width="14.44140625" bestFit="1" customWidth="1"/>
    <col min="5" max="5" width="10.109375" bestFit="1" customWidth="1"/>
  </cols>
  <sheetData>
    <row r="1" spans="1:3" x14ac:dyDescent="0.3">
      <c r="A1">
        <v>19000000</v>
      </c>
      <c r="B1" s="1">
        <v>1</v>
      </c>
    </row>
    <row r="2" spans="1:3" x14ac:dyDescent="0.3">
      <c r="A2">
        <v>25000</v>
      </c>
      <c r="B2" s="2">
        <f>(A2*B1)/A1</f>
        <v>1.3157894736842105E-3</v>
      </c>
    </row>
    <row r="5" spans="1:3" x14ac:dyDescent="0.3">
      <c r="A5">
        <v>135000</v>
      </c>
      <c r="B5">
        <f>A5+(A5*0.5)</f>
        <v>202500</v>
      </c>
      <c r="C5">
        <f>B5*B6</f>
        <v>40500</v>
      </c>
    </row>
    <row r="6" spans="1:3" x14ac:dyDescent="0.3">
      <c r="B6" s="1">
        <v>0.2</v>
      </c>
      <c r="C6">
        <v>1000</v>
      </c>
    </row>
    <row r="8" spans="1:3" x14ac:dyDescent="0.3">
      <c r="C8" t="s">
        <v>4</v>
      </c>
    </row>
    <row r="9" spans="1:3" x14ac:dyDescent="0.3">
      <c r="C9">
        <v>1000</v>
      </c>
    </row>
    <row r="10" spans="1:3" x14ac:dyDescent="0.3">
      <c r="B10" s="1"/>
    </row>
    <row r="12" spans="1:3" x14ac:dyDescent="0.3">
      <c r="A12" t="s">
        <v>0</v>
      </c>
      <c r="B12" t="s">
        <v>1</v>
      </c>
    </row>
    <row r="13" spans="1:3" x14ac:dyDescent="0.3">
      <c r="A13">
        <f>(B13/B15)*C13</f>
        <v>1000</v>
      </c>
      <c r="B13">
        <v>1000</v>
      </c>
      <c r="C13">
        <v>1000</v>
      </c>
    </row>
    <row r="14" spans="1:3" x14ac:dyDescent="0.3">
      <c r="B14" t="s">
        <v>2</v>
      </c>
    </row>
    <row r="15" spans="1:3" x14ac:dyDescent="0.3">
      <c r="B15">
        <f>C9</f>
        <v>1000</v>
      </c>
    </row>
    <row r="17" spans="1:5" x14ac:dyDescent="0.3">
      <c r="A17" t="s">
        <v>0</v>
      </c>
      <c r="B17" t="s">
        <v>1</v>
      </c>
      <c r="D17" t="s">
        <v>3</v>
      </c>
      <c r="E17">
        <v>10000</v>
      </c>
    </row>
    <row r="18" spans="1:5" x14ac:dyDescent="0.3">
      <c r="A18">
        <v>6</v>
      </c>
      <c r="B18">
        <f>(A18/C18)*B20</f>
        <v>6</v>
      </c>
      <c r="C18">
        <v>1000</v>
      </c>
      <c r="D18" s="10">
        <f>B18*30</f>
        <v>180</v>
      </c>
      <c r="E18" s="70">
        <f>(E17/B20)*D18</f>
        <v>1800</v>
      </c>
    </row>
    <row r="19" spans="1:5" x14ac:dyDescent="0.3">
      <c r="B19" t="s">
        <v>2</v>
      </c>
    </row>
    <row r="20" spans="1:5" x14ac:dyDescent="0.3">
      <c r="B20">
        <f>$C$9</f>
        <v>1000</v>
      </c>
    </row>
    <row r="22" spans="1:5" x14ac:dyDescent="0.3">
      <c r="A22" t="s">
        <v>0</v>
      </c>
      <c r="B22" t="s">
        <v>1</v>
      </c>
      <c r="D22" t="s">
        <v>3</v>
      </c>
      <c r="E22">
        <v>10000</v>
      </c>
    </row>
    <row r="23" spans="1:5" x14ac:dyDescent="0.3">
      <c r="A23">
        <v>20</v>
      </c>
      <c r="B23">
        <f>(A23/C23)*B25</f>
        <v>20</v>
      </c>
      <c r="C23">
        <v>1000</v>
      </c>
      <c r="D23" s="10">
        <f>B23*30</f>
        <v>600</v>
      </c>
      <c r="E23" s="70">
        <f>(E22/B25)*D23</f>
        <v>6000</v>
      </c>
    </row>
    <row r="24" spans="1:5" x14ac:dyDescent="0.3">
      <c r="B24" t="s">
        <v>2</v>
      </c>
    </row>
    <row r="25" spans="1:5" x14ac:dyDescent="0.3">
      <c r="B25">
        <f>$C$9</f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D76-63E3-40BD-94E4-31753318CA03}">
  <dimension ref="A1:L13"/>
  <sheetViews>
    <sheetView workbookViewId="0">
      <selection activeCell="I19" sqref="I19"/>
    </sheetView>
  </sheetViews>
  <sheetFormatPr defaultRowHeight="14.4" x14ac:dyDescent="0.3"/>
  <cols>
    <col min="1" max="1" width="20.33203125" bestFit="1" customWidth="1"/>
    <col min="2" max="2" width="10.21875" bestFit="1" customWidth="1"/>
    <col min="3" max="3" width="11.6640625" bestFit="1" customWidth="1"/>
    <col min="4" max="4" width="12.6640625" bestFit="1" customWidth="1"/>
    <col min="5" max="5" width="38" bestFit="1" customWidth="1"/>
    <col min="6" max="6" width="12.109375" bestFit="1" customWidth="1"/>
    <col min="7" max="7" width="14.6640625" bestFit="1" customWidth="1"/>
    <col min="8" max="8" width="15.109375" bestFit="1" customWidth="1"/>
    <col min="9" max="9" width="35.77734375" bestFit="1" customWidth="1"/>
  </cols>
  <sheetData>
    <row r="1" spans="1:12" ht="15" thickBot="1" x14ac:dyDescent="0.35">
      <c r="A1" s="36"/>
      <c r="B1" s="15" t="s">
        <v>5</v>
      </c>
      <c r="C1" s="24" t="s">
        <v>6</v>
      </c>
      <c r="D1" s="3"/>
      <c r="E1" s="37"/>
      <c r="F1" s="15" t="s">
        <v>5</v>
      </c>
      <c r="G1" s="24" t="s">
        <v>6</v>
      </c>
      <c r="I1" s="37"/>
      <c r="J1" s="15" t="s">
        <v>5</v>
      </c>
      <c r="K1" s="24" t="s">
        <v>6</v>
      </c>
    </row>
    <row r="2" spans="1:12" ht="15" thickBot="1" x14ac:dyDescent="0.35">
      <c r="A2" s="39" t="s">
        <v>10</v>
      </c>
      <c r="B2" s="21">
        <f>(B4/52)</f>
        <v>3.6904615384615385</v>
      </c>
      <c r="C2" s="25">
        <f>(C4/52)</f>
        <v>0.23076923076923078</v>
      </c>
      <c r="D2" s="4"/>
      <c r="E2" s="49" t="s">
        <v>35</v>
      </c>
      <c r="F2" s="16">
        <v>100</v>
      </c>
      <c r="G2" s="24">
        <v>5000</v>
      </c>
      <c r="I2" s="48" t="s">
        <v>28</v>
      </c>
      <c r="J2" s="17">
        <v>0.7</v>
      </c>
      <c r="K2" s="32">
        <v>0.4</v>
      </c>
    </row>
    <row r="3" spans="1:12" x14ac:dyDescent="0.3">
      <c r="A3" s="40" t="s">
        <v>11</v>
      </c>
      <c r="B3" s="22">
        <v>19.989999999999998</v>
      </c>
      <c r="C3" s="26">
        <v>1</v>
      </c>
      <c r="D3" s="4"/>
      <c r="E3" s="99" t="s">
        <v>7</v>
      </c>
      <c r="F3" s="100">
        <f>(F2*J3)*B2</f>
        <v>0</v>
      </c>
      <c r="G3" s="101">
        <f>(G2*K3)*C2</f>
        <v>0</v>
      </c>
      <c r="I3" s="45" t="s">
        <v>31</v>
      </c>
      <c r="J3" s="18">
        <f>J2*L3</f>
        <v>0</v>
      </c>
      <c r="K3" s="33">
        <f>K2*L3</f>
        <v>0</v>
      </c>
      <c r="L3" s="1">
        <v>0</v>
      </c>
    </row>
    <row r="4" spans="1:12" ht="15" thickBot="1" x14ac:dyDescent="0.35">
      <c r="A4" s="41" t="s">
        <v>12</v>
      </c>
      <c r="B4" s="23">
        <f>(12*B3)*0.8</f>
        <v>191.904</v>
      </c>
      <c r="C4" s="27">
        <f>(12*C3)</f>
        <v>12</v>
      </c>
      <c r="D4" s="4"/>
      <c r="E4" s="93"/>
      <c r="F4" s="95"/>
      <c r="G4" s="97"/>
      <c r="I4" s="46" t="s">
        <v>30</v>
      </c>
      <c r="J4" s="19">
        <f>J2*L4</f>
        <v>0.42</v>
      </c>
      <c r="K4" s="34">
        <f>K2*L4</f>
        <v>0.24</v>
      </c>
      <c r="L4" s="1">
        <v>0.6</v>
      </c>
    </row>
    <row r="5" spans="1:12" ht="15" thickBot="1" x14ac:dyDescent="0.35">
      <c r="A5" s="5"/>
      <c r="C5" s="4"/>
      <c r="D5" s="4"/>
      <c r="E5" s="93" t="s">
        <v>8</v>
      </c>
      <c r="F5" s="95">
        <f>(F2*J4)*B3</f>
        <v>839.57999999999993</v>
      </c>
      <c r="G5" s="97">
        <f>(G2*K4)*C3</f>
        <v>1200</v>
      </c>
      <c r="I5" s="47" t="s">
        <v>29</v>
      </c>
      <c r="J5" s="20">
        <f>J2*L5</f>
        <v>0.27999999999999997</v>
      </c>
      <c r="K5" s="35">
        <f>K2*L5</f>
        <v>0.16000000000000003</v>
      </c>
      <c r="L5" s="1">
        <v>0.4</v>
      </c>
    </row>
    <row r="6" spans="1:12" x14ac:dyDescent="0.3">
      <c r="D6" s="4"/>
      <c r="E6" s="93"/>
      <c r="F6" s="95"/>
      <c r="G6" s="97"/>
    </row>
    <row r="7" spans="1:12" x14ac:dyDescent="0.3">
      <c r="A7" s="5"/>
      <c r="E7" s="93" t="s">
        <v>9</v>
      </c>
      <c r="F7" s="95">
        <f>(F2*J5)*B4</f>
        <v>5373.311999999999</v>
      </c>
      <c r="G7" s="97">
        <f>(G2*K5)*C4</f>
        <v>9600.0000000000018</v>
      </c>
    </row>
    <row r="8" spans="1:12" ht="15" thickBot="1" x14ac:dyDescent="0.35">
      <c r="E8" s="94"/>
      <c r="F8" s="96"/>
      <c r="G8" s="98"/>
    </row>
    <row r="9" spans="1:12" ht="15" thickBot="1" x14ac:dyDescent="0.35"/>
    <row r="10" spans="1:12" ht="15" thickBot="1" x14ac:dyDescent="0.35">
      <c r="E10" s="38"/>
      <c r="F10" s="11" t="s">
        <v>5</v>
      </c>
      <c r="G10" s="28" t="s">
        <v>6</v>
      </c>
      <c r="H10" s="71" t="s">
        <v>13</v>
      </c>
      <c r="I10" s="75" t="s">
        <v>57</v>
      </c>
    </row>
    <row r="11" spans="1:12" x14ac:dyDescent="0.3">
      <c r="E11" s="42" t="s">
        <v>32</v>
      </c>
      <c r="F11" s="12">
        <f>F3+(F5/4)+((F7/12)/4)</f>
        <v>321.83899999999994</v>
      </c>
      <c r="G11" s="29">
        <f>G3+(G5/4)+((G7/12)/4)</f>
        <v>500</v>
      </c>
      <c r="H11" s="72">
        <f>F11+G11</f>
        <v>821.83899999999994</v>
      </c>
      <c r="I11" s="76">
        <f>H11*0.95</f>
        <v>780.74704999999994</v>
      </c>
    </row>
    <row r="12" spans="1:12" x14ac:dyDescent="0.3">
      <c r="E12" s="43" t="s">
        <v>33</v>
      </c>
      <c r="F12" s="13">
        <f>(F3*4)+F5+(F7/12)</f>
        <v>1287.3559999999998</v>
      </c>
      <c r="G12" s="30">
        <f>(G3*4)+G5+(G7/12)</f>
        <v>2000</v>
      </c>
      <c r="H12" s="73">
        <f t="shared" ref="H12:H13" si="0">F12+G12</f>
        <v>3287.3559999999998</v>
      </c>
      <c r="I12" s="76">
        <f t="shared" ref="I12:I13" si="1">H12*0.95</f>
        <v>3122.9881999999998</v>
      </c>
    </row>
    <row r="13" spans="1:12" ht="15" thickBot="1" x14ac:dyDescent="0.35">
      <c r="E13" s="44" t="s">
        <v>34</v>
      </c>
      <c r="F13" s="14">
        <f>((F3*4)*12)+(F5*12)+F7</f>
        <v>15448.271999999997</v>
      </c>
      <c r="G13" s="31">
        <f>((G3*4)*12)+(G5*12)+G7</f>
        <v>24000</v>
      </c>
      <c r="H13" s="74">
        <f t="shared" si="0"/>
        <v>39448.271999999997</v>
      </c>
      <c r="I13" s="76">
        <f t="shared" si="1"/>
        <v>37475.858399999997</v>
      </c>
    </row>
  </sheetData>
  <mergeCells count="9">
    <mergeCell ref="E7:E8"/>
    <mergeCell ref="F7:F8"/>
    <mergeCell ref="G7:G8"/>
    <mergeCell ref="E3:E4"/>
    <mergeCell ref="F3:F4"/>
    <mergeCell ref="G3:G4"/>
    <mergeCell ref="G5:G6"/>
    <mergeCell ref="F5:F6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E5D8-94B1-442C-9DC0-261464E837BE}">
  <dimension ref="A1:I19"/>
  <sheetViews>
    <sheetView tabSelected="1" workbookViewId="0">
      <selection activeCell="L15" sqref="L15"/>
    </sheetView>
  </sheetViews>
  <sheetFormatPr defaultRowHeight="14.4" x14ac:dyDescent="0.3"/>
  <cols>
    <col min="2" max="2" width="26.77734375" bestFit="1" customWidth="1"/>
    <col min="3" max="3" width="6" bestFit="1" customWidth="1"/>
    <col min="4" max="5" width="12.6640625" bestFit="1" customWidth="1"/>
    <col min="6" max="6" width="15.21875" bestFit="1" customWidth="1"/>
    <col min="7" max="7" width="11.6640625" bestFit="1" customWidth="1"/>
    <col min="8" max="8" width="12.6640625" bestFit="1" customWidth="1"/>
    <col min="9" max="9" width="13.77734375" bestFit="1" customWidth="1"/>
  </cols>
  <sheetData>
    <row r="1" spans="1:9" ht="15" thickBot="1" x14ac:dyDescent="0.35">
      <c r="A1" s="51"/>
      <c r="B1" s="50" t="s">
        <v>43</v>
      </c>
      <c r="C1" s="60">
        <v>1</v>
      </c>
      <c r="D1" s="52" t="s">
        <v>49</v>
      </c>
      <c r="E1" s="24" t="s">
        <v>50</v>
      </c>
      <c r="F1" s="53" t="s">
        <v>51</v>
      </c>
      <c r="G1" s="52" t="s">
        <v>49</v>
      </c>
      <c r="H1" s="24" t="s">
        <v>50</v>
      </c>
      <c r="I1" s="53" t="s">
        <v>51</v>
      </c>
    </row>
    <row r="2" spans="1:9" ht="15" thickBot="1" x14ac:dyDescent="0.35">
      <c r="A2" s="59" t="s">
        <v>42</v>
      </c>
      <c r="B2" s="64" t="s">
        <v>37</v>
      </c>
      <c r="C2" s="65">
        <v>0.1</v>
      </c>
      <c r="D2" s="66">
        <f>'Subscriptions Revenue'!$I$11*C2</f>
        <v>78.074704999999994</v>
      </c>
      <c r="E2" s="66">
        <f>'Subscriptions Revenue'!$I$12*C2</f>
        <v>312.29881999999998</v>
      </c>
      <c r="F2" s="67">
        <f>'Subscriptions Revenue'!$I$13*C2</f>
        <v>3747.5858399999997</v>
      </c>
      <c r="G2" s="66">
        <f>D2-(D2*0.415)</f>
        <v>45.673702424999995</v>
      </c>
      <c r="H2" s="82">
        <f>E2-(E2*0.415)</f>
        <v>182.69480969999998</v>
      </c>
      <c r="I2" s="67">
        <f>F2-(F2*0.415)</f>
        <v>2192.3377163999999</v>
      </c>
    </row>
    <row r="3" spans="1:9" ht="15" thickBot="1" x14ac:dyDescent="0.35">
      <c r="A3" s="58" t="s">
        <v>44</v>
      </c>
      <c r="B3" s="68" t="s">
        <v>54</v>
      </c>
      <c r="C3" s="69">
        <v>0.14000000000000001</v>
      </c>
      <c r="D3" s="79">
        <f>'Subscriptions Revenue'!$I$11*C3</f>
        <v>109.304587</v>
      </c>
      <c r="E3" s="79">
        <f>'Subscriptions Revenue'!$I$12*C3</f>
        <v>437.21834799999999</v>
      </c>
      <c r="F3" s="80">
        <f>'Subscriptions Revenue'!$I$13*C3</f>
        <v>5246.6201760000004</v>
      </c>
      <c r="G3" s="79">
        <f t="shared" ref="G3:G9" si="0">D3-(D3*0.415)</f>
        <v>63.943183394999998</v>
      </c>
      <c r="H3" s="82">
        <f t="shared" ref="H3:H9" si="1">E3-(E3*0.415)</f>
        <v>255.77273357999999</v>
      </c>
      <c r="I3" s="80">
        <f t="shared" ref="I3:I9" si="2">F3-(F3*0.415)</f>
        <v>3069.2728029600003</v>
      </c>
    </row>
    <row r="4" spans="1:9" s="107" customFormat="1" ht="15" thickBot="1" x14ac:dyDescent="0.35">
      <c r="A4" s="102" t="s">
        <v>45</v>
      </c>
      <c r="B4" s="103" t="s">
        <v>38</v>
      </c>
      <c r="C4" s="104">
        <v>0.14000000000000001</v>
      </c>
      <c r="D4" s="105">
        <f>'Subscriptions Revenue'!$I$11*C4</f>
        <v>109.304587</v>
      </c>
      <c r="E4" s="105">
        <f>'Subscriptions Revenue'!$I$12*C4</f>
        <v>437.21834799999999</v>
      </c>
      <c r="F4" s="106">
        <f>'Subscriptions Revenue'!$I$13*C4</f>
        <v>5246.6201760000004</v>
      </c>
      <c r="G4" s="105">
        <f t="shared" si="0"/>
        <v>63.943183394999998</v>
      </c>
      <c r="H4" s="105">
        <f t="shared" si="1"/>
        <v>255.77273357999999</v>
      </c>
      <c r="I4" s="106">
        <f t="shared" si="2"/>
        <v>3069.2728029600003</v>
      </c>
    </row>
    <row r="5" spans="1:9" ht="15" thickBot="1" x14ac:dyDescent="0.35">
      <c r="A5" s="54" t="s">
        <v>55</v>
      </c>
      <c r="B5" s="56" t="s">
        <v>38</v>
      </c>
      <c r="C5" s="61">
        <v>0.14000000000000001</v>
      </c>
      <c r="D5" s="79">
        <f>'Subscriptions Revenue'!$I$11*C5</f>
        <v>109.304587</v>
      </c>
      <c r="E5" s="79">
        <f>'Subscriptions Revenue'!$I$12*C5</f>
        <v>437.21834799999999</v>
      </c>
      <c r="F5" s="80">
        <f>'Subscriptions Revenue'!$I$13*C5</f>
        <v>5246.6201760000004</v>
      </c>
      <c r="G5" s="79">
        <f t="shared" si="0"/>
        <v>63.943183394999998</v>
      </c>
      <c r="H5" s="79">
        <f t="shared" si="1"/>
        <v>255.77273357999999</v>
      </c>
      <c r="I5" s="80">
        <f t="shared" si="2"/>
        <v>3069.2728029600003</v>
      </c>
    </row>
    <row r="6" spans="1:9" ht="15" thickBot="1" x14ac:dyDescent="0.35">
      <c r="A6" s="54" t="s">
        <v>46</v>
      </c>
      <c r="B6" s="56" t="s">
        <v>40</v>
      </c>
      <c r="C6" s="61">
        <v>0.14000000000000001</v>
      </c>
      <c r="D6" s="79">
        <f>'Subscriptions Revenue'!$I$11*C6</f>
        <v>109.304587</v>
      </c>
      <c r="E6" s="79">
        <f>'Subscriptions Revenue'!$I$12*C6</f>
        <v>437.21834799999999</v>
      </c>
      <c r="F6" s="80">
        <f>'Subscriptions Revenue'!$I$13*C6</f>
        <v>5246.6201760000004</v>
      </c>
      <c r="G6" s="79">
        <f t="shared" si="0"/>
        <v>63.943183394999998</v>
      </c>
      <c r="H6" s="79">
        <f t="shared" si="1"/>
        <v>255.77273357999999</v>
      </c>
      <c r="I6" s="80">
        <f t="shared" si="2"/>
        <v>3069.2728029600003</v>
      </c>
    </row>
    <row r="7" spans="1:9" ht="15" thickBot="1" x14ac:dyDescent="0.35">
      <c r="A7" s="54" t="s">
        <v>47</v>
      </c>
      <c r="B7" s="56" t="s">
        <v>39</v>
      </c>
      <c r="C7" s="61">
        <v>0.12</v>
      </c>
      <c r="D7" s="79">
        <f>'Subscriptions Revenue'!$I$11*C7</f>
        <v>93.689645999999996</v>
      </c>
      <c r="E7" s="79">
        <f>'Subscriptions Revenue'!$I$12*C7</f>
        <v>374.75858399999998</v>
      </c>
      <c r="F7" s="80">
        <f>'Subscriptions Revenue'!$I$13*C7</f>
        <v>4497.1030079999991</v>
      </c>
      <c r="G7" s="79">
        <f t="shared" si="0"/>
        <v>54.808442909999997</v>
      </c>
      <c r="H7" s="79">
        <f t="shared" si="1"/>
        <v>219.23377163999999</v>
      </c>
      <c r="I7" s="80">
        <f t="shared" si="2"/>
        <v>2630.8052596799998</v>
      </c>
    </row>
    <row r="8" spans="1:9" ht="15" thickBot="1" x14ac:dyDescent="0.35">
      <c r="A8" s="54" t="s">
        <v>56</v>
      </c>
      <c r="B8" s="56" t="s">
        <v>41</v>
      </c>
      <c r="C8" s="62">
        <v>0.11</v>
      </c>
      <c r="D8" s="79">
        <f>'Subscriptions Revenue'!$I$11*C8</f>
        <v>85.882175499999988</v>
      </c>
      <c r="E8" s="79">
        <f>'Subscriptions Revenue'!$I$12*C8</f>
        <v>343.52870199999995</v>
      </c>
      <c r="F8" s="80">
        <f>'Subscriptions Revenue'!$I$13*C8</f>
        <v>4122.3444239999999</v>
      </c>
      <c r="G8" s="79">
        <f t="shared" si="0"/>
        <v>50.241072667499992</v>
      </c>
      <c r="H8" s="79">
        <f t="shared" si="1"/>
        <v>200.96429066999997</v>
      </c>
      <c r="I8" s="80">
        <f t="shared" si="2"/>
        <v>2411.5714880400001</v>
      </c>
    </row>
    <row r="9" spans="1:9" ht="15" thickBot="1" x14ac:dyDescent="0.35">
      <c r="A9" s="55" t="s">
        <v>48</v>
      </c>
      <c r="B9" s="57" t="s">
        <v>41</v>
      </c>
      <c r="C9" s="63">
        <v>0.11</v>
      </c>
      <c r="D9" s="79">
        <f>'Subscriptions Revenue'!$I$11*C9</f>
        <v>85.882175499999988</v>
      </c>
      <c r="E9" s="79">
        <f>'Subscriptions Revenue'!$I$12*C9</f>
        <v>343.52870199999995</v>
      </c>
      <c r="F9" s="81">
        <f>'Subscriptions Revenue'!$H$13*C9</f>
        <v>4339.3099199999997</v>
      </c>
      <c r="G9" s="79">
        <f t="shared" si="0"/>
        <v>50.241072667499992</v>
      </c>
      <c r="H9" s="82">
        <f t="shared" si="1"/>
        <v>200.96429066999997</v>
      </c>
      <c r="I9" s="81">
        <f t="shared" si="2"/>
        <v>2538.4963031999996</v>
      </c>
    </row>
    <row r="10" spans="1:9" ht="15" thickBot="1" x14ac:dyDescent="0.35">
      <c r="A10">
        <v>1</v>
      </c>
      <c r="B10" t="s">
        <v>52</v>
      </c>
      <c r="C10" t="s">
        <v>53</v>
      </c>
      <c r="D10">
        <v>4.7</v>
      </c>
      <c r="H10" s="83"/>
    </row>
    <row r="11" spans="1:9" ht="15" thickBot="1" x14ac:dyDescent="0.35">
      <c r="A11" s="51"/>
      <c r="B11" s="50" t="s">
        <v>43</v>
      </c>
      <c r="C11" s="60">
        <v>1</v>
      </c>
      <c r="D11" s="52" t="s">
        <v>49</v>
      </c>
      <c r="E11" s="24" t="s">
        <v>50</v>
      </c>
      <c r="F11" s="53" t="s">
        <v>51</v>
      </c>
      <c r="G11" s="52" t="s">
        <v>49</v>
      </c>
      <c r="H11" s="84" t="s">
        <v>50</v>
      </c>
      <c r="I11" s="53" t="s">
        <v>51</v>
      </c>
    </row>
    <row r="12" spans="1:9" ht="15" thickBot="1" x14ac:dyDescent="0.35">
      <c r="A12" s="59" t="s">
        <v>42</v>
      </c>
      <c r="B12" s="64" t="s">
        <v>37</v>
      </c>
      <c r="C12" s="65">
        <v>0.1</v>
      </c>
      <c r="D12" s="77">
        <f t="shared" ref="D12:F13" si="3">D2*$D$10</f>
        <v>366.95111349999996</v>
      </c>
      <c r="E12" s="77">
        <f t="shared" si="3"/>
        <v>1467.8044539999999</v>
      </c>
      <c r="F12" s="77">
        <f t="shared" si="3"/>
        <v>17613.653448000001</v>
      </c>
      <c r="G12" s="77">
        <f>D12-(D12*0.415)</f>
        <v>214.66640139749998</v>
      </c>
      <c r="H12" s="85">
        <f>E12-(E12*0.415)</f>
        <v>858.66560558999993</v>
      </c>
      <c r="I12" s="77">
        <f>F12-(F12*0.415)</f>
        <v>10303.98726708</v>
      </c>
    </row>
    <row r="13" spans="1:9" ht="15" thickBot="1" x14ac:dyDescent="0.35">
      <c r="A13" s="58" t="s">
        <v>44</v>
      </c>
      <c r="B13" s="68" t="s">
        <v>54</v>
      </c>
      <c r="C13" s="69">
        <v>0.14000000000000001</v>
      </c>
      <c r="D13" s="78">
        <f>D3*$D$10</f>
        <v>513.73155889999998</v>
      </c>
      <c r="E13" s="78">
        <f t="shared" si="3"/>
        <v>2054.9262355999999</v>
      </c>
      <c r="F13" s="78">
        <f t="shared" si="3"/>
        <v>24659.114827200003</v>
      </c>
      <c r="G13" s="77">
        <f t="shared" ref="G13:G19" si="4">D13-(D13*0.415)</f>
        <v>300.5329619565</v>
      </c>
      <c r="H13" s="85">
        <f t="shared" ref="H13:H19" si="5">E13-(E13*0.415)</f>
        <v>1202.131847826</v>
      </c>
      <c r="I13" s="77">
        <f t="shared" ref="I13:I19" si="6">F13-(F13*0.415)</f>
        <v>14425.582173912002</v>
      </c>
    </row>
    <row r="14" spans="1:9" s="107" customFormat="1" ht="15" thickBot="1" x14ac:dyDescent="0.35">
      <c r="A14" s="102" t="s">
        <v>45</v>
      </c>
      <c r="B14" s="103" t="s">
        <v>38</v>
      </c>
      <c r="C14" s="104">
        <v>0.14000000000000001</v>
      </c>
      <c r="D14" s="108">
        <f t="shared" ref="D14:F19" si="7">D4*$D$10</f>
        <v>513.73155889999998</v>
      </c>
      <c r="E14" s="108">
        <f t="shared" si="7"/>
        <v>2054.9262355999999</v>
      </c>
      <c r="F14" s="108">
        <f t="shared" si="7"/>
        <v>24659.114827200003</v>
      </c>
      <c r="G14" s="109">
        <f t="shared" si="4"/>
        <v>300.5329619565</v>
      </c>
      <c r="H14" s="109">
        <f t="shared" si="5"/>
        <v>1202.131847826</v>
      </c>
      <c r="I14" s="109">
        <f t="shared" si="6"/>
        <v>14425.582173912002</v>
      </c>
    </row>
    <row r="15" spans="1:9" ht="15" thickBot="1" x14ac:dyDescent="0.35">
      <c r="A15" s="54" t="s">
        <v>55</v>
      </c>
      <c r="B15" s="56" t="s">
        <v>38</v>
      </c>
      <c r="C15" s="61">
        <v>0.14000000000000001</v>
      </c>
      <c r="D15" s="78">
        <f t="shared" si="7"/>
        <v>513.73155889999998</v>
      </c>
      <c r="E15" s="78">
        <f t="shared" si="7"/>
        <v>2054.9262355999999</v>
      </c>
      <c r="F15" s="78">
        <f t="shared" si="7"/>
        <v>24659.114827200003</v>
      </c>
      <c r="G15" s="77">
        <f t="shared" si="4"/>
        <v>300.5329619565</v>
      </c>
      <c r="H15" s="86">
        <f t="shared" si="5"/>
        <v>1202.131847826</v>
      </c>
      <c r="I15" s="77">
        <f t="shared" si="6"/>
        <v>14425.582173912002</v>
      </c>
    </row>
    <row r="16" spans="1:9" ht="15" thickBot="1" x14ac:dyDescent="0.35">
      <c r="A16" s="54" t="s">
        <v>46</v>
      </c>
      <c r="B16" s="56" t="s">
        <v>40</v>
      </c>
      <c r="C16" s="61">
        <v>0.14000000000000001</v>
      </c>
      <c r="D16" s="78">
        <f t="shared" si="7"/>
        <v>513.73155889999998</v>
      </c>
      <c r="E16" s="78">
        <f t="shared" si="7"/>
        <v>2054.9262355999999</v>
      </c>
      <c r="F16" s="78">
        <f t="shared" si="7"/>
        <v>24659.114827200003</v>
      </c>
      <c r="G16" s="77">
        <f t="shared" si="4"/>
        <v>300.5329619565</v>
      </c>
      <c r="H16" s="86">
        <f t="shared" si="5"/>
        <v>1202.131847826</v>
      </c>
      <c r="I16" s="77">
        <f t="shared" si="6"/>
        <v>14425.582173912002</v>
      </c>
    </row>
    <row r="17" spans="1:9" ht="15" thickBot="1" x14ac:dyDescent="0.35">
      <c r="A17" s="54" t="s">
        <v>47</v>
      </c>
      <c r="B17" s="56" t="s">
        <v>39</v>
      </c>
      <c r="C17" s="61">
        <v>0.12</v>
      </c>
      <c r="D17" s="78">
        <f t="shared" si="7"/>
        <v>440.3413362</v>
      </c>
      <c r="E17" s="78">
        <f t="shared" si="7"/>
        <v>1761.3653448</v>
      </c>
      <c r="F17" s="78">
        <f t="shared" si="7"/>
        <v>21136.384137599998</v>
      </c>
      <c r="G17" s="77">
        <f t="shared" si="4"/>
        <v>257.59968167700004</v>
      </c>
      <c r="H17" s="86">
        <f t="shared" si="5"/>
        <v>1030.3987267080001</v>
      </c>
      <c r="I17" s="77">
        <f t="shared" si="6"/>
        <v>12364.784720496</v>
      </c>
    </row>
    <row r="18" spans="1:9" ht="15" thickBot="1" x14ac:dyDescent="0.35">
      <c r="A18" s="54" t="s">
        <v>56</v>
      </c>
      <c r="B18" s="56" t="s">
        <v>41</v>
      </c>
      <c r="C18" s="62">
        <v>0.11</v>
      </c>
      <c r="D18" s="78">
        <f t="shared" si="7"/>
        <v>403.64622484999995</v>
      </c>
      <c r="E18" s="78">
        <f t="shared" si="7"/>
        <v>1614.5848993999998</v>
      </c>
      <c r="F18" s="78">
        <f t="shared" si="7"/>
        <v>19375.018792800001</v>
      </c>
      <c r="G18" s="77">
        <f t="shared" si="4"/>
        <v>236.13304153724999</v>
      </c>
      <c r="H18" s="85">
        <f t="shared" si="5"/>
        <v>944.53216614899998</v>
      </c>
      <c r="I18" s="77">
        <f t="shared" si="6"/>
        <v>11334.385993788001</v>
      </c>
    </row>
    <row r="19" spans="1:9" ht="15" thickBot="1" x14ac:dyDescent="0.35">
      <c r="A19" s="55" t="s">
        <v>48</v>
      </c>
      <c r="B19" s="57" t="s">
        <v>41</v>
      </c>
      <c r="C19" s="63">
        <v>0.11</v>
      </c>
      <c r="D19" s="78">
        <f t="shared" si="7"/>
        <v>403.64622484999995</v>
      </c>
      <c r="E19" s="78">
        <f t="shared" si="7"/>
        <v>1614.5848993999998</v>
      </c>
      <c r="F19" s="78">
        <f t="shared" si="7"/>
        <v>20394.756623999998</v>
      </c>
      <c r="G19" s="77">
        <f t="shared" si="4"/>
        <v>236.13304153724999</v>
      </c>
      <c r="H19" s="85">
        <f t="shared" si="5"/>
        <v>944.53216614899998</v>
      </c>
      <c r="I19" s="77">
        <f t="shared" si="6"/>
        <v>11930.932625039999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Monetization Plan</vt:lpstr>
      <vt:lpstr>ECPM Ad Revenue Calculator</vt:lpstr>
      <vt:lpstr>Subscriptions Revenue</vt:lpstr>
      <vt:lpstr>Revenue Alocation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2023-09-11T16:45:29Z</dcterms:created>
  <dcterms:modified xsi:type="dcterms:W3CDTF">2023-10-09T12:54:15Z</dcterms:modified>
</cp:coreProperties>
</file>