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zlecenia\Wojciech Bielski\"/>
    </mc:Choice>
  </mc:AlternateContent>
  <bookViews>
    <workbookView xWindow="0" yWindow="0" windowWidth="27840" windowHeight="12960" tabRatio="815" activeTab="8"/>
  </bookViews>
  <sheets>
    <sheet name="Wstęp" sheetId="4" r:id="rId1"/>
    <sheet name="Stawki" sheetId="3" r:id="rId2"/>
    <sheet name="Oddziały" sheetId="5" r:id="rId3"/>
    <sheet name="Pracownicy" sheetId="6" r:id="rId4"/>
    <sheet name="Samochody" sheetId="7" r:id="rId5"/>
    <sheet name="Przesyłki" sheetId="10" r:id="rId6"/>
    <sheet name="Koszty_samochody" sheetId="8" r:id="rId7"/>
    <sheet name="Koszty_oddziału" sheetId="9" r:id="rId8"/>
    <sheet name="Analiza_samochody" sheetId="11" r:id="rId9"/>
    <sheet name="Analiza_oddziałów" sheetId="12" r:id="rId10"/>
  </sheets>
  <externalReferences>
    <externalReference r:id="rId11"/>
  </externalReferences>
  <definedNames>
    <definedName name="ListaOddzialow" localSheetId="9">OFFSET([1]Oddziały!$C$2,0,0,COUNTA([1]Oddziały!$C$2:'[1]Oddziały'!$C$100),1)</definedName>
    <definedName name="ListaOddzialow">OFFSET(Oddziały!$C$2,0,0,COUNTA(Oddziały!$C$2:'Oddziały'!$C$100),1)</definedName>
    <definedName name="ListaSamochodow" localSheetId="9">OFFSET([1]Samochody!$F$2,0,0,COUNTA([1]Samochody!$F:$F)-1,1)</definedName>
    <definedName name="ListaSamochodow">OFFSET(Samochody!$F$2,0,0,COUNTA(Samochody!$F:$F)-1,1)</definedName>
    <definedName name="OddziałyLink">Oddziały!$B$2</definedName>
    <definedName name="RodzajePrzesylek" localSheetId="9">{"Paczka","List"}</definedName>
    <definedName name="RodzajePrzesylek">{"Paczka","List"}</definedName>
  </definedNames>
  <calcPr calcId="152511"/>
  <pivotCaches>
    <pivotCache cacheId="2" r:id="rId12"/>
    <pivotCache cacheId="3" r:id="rId13"/>
    <pivotCache cacheId="7" r:id="rId14"/>
    <pivotCache cacheId="1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6" l="1"/>
  <c r="I2" i="10" l="1"/>
  <c r="I3" i="10"/>
  <c r="F2" i="5" s="1"/>
  <c r="I4" i="10"/>
  <c r="I5" i="10"/>
  <c r="I6" i="10"/>
  <c r="I7" i="10"/>
  <c r="I8" i="10"/>
  <c r="I9" i="10"/>
  <c r="I10" i="10"/>
  <c r="I11" i="10"/>
  <c r="U29" i="4" s="1"/>
  <c r="F4" i="5"/>
  <c r="G2" i="6"/>
  <c r="G3" i="6"/>
  <c r="U22" i="4" s="1"/>
  <c r="U23" i="4" s="1"/>
  <c r="G4" i="6"/>
  <c r="G6" i="5" s="1"/>
  <c r="G5" i="6"/>
  <c r="G6" i="6"/>
  <c r="G7" i="6"/>
  <c r="G8" i="6"/>
  <c r="G7" i="5" s="1"/>
  <c r="G9" i="6"/>
  <c r="G2" i="5"/>
  <c r="G3" i="5"/>
  <c r="G4" i="5"/>
  <c r="G5" i="5"/>
  <c r="H5" i="5" s="1"/>
  <c r="F3" i="5"/>
  <c r="F5" i="5"/>
  <c r="E2" i="5"/>
  <c r="E3" i="5"/>
  <c r="E4" i="5"/>
  <c r="E5" i="5"/>
  <c r="E6" i="5"/>
  <c r="E7" i="5"/>
  <c r="D2" i="5"/>
  <c r="D3" i="5"/>
  <c r="D4" i="5"/>
  <c r="D5" i="5"/>
  <c r="D6" i="5"/>
  <c r="D7" i="5"/>
  <c r="U30" i="4"/>
  <c r="U28" i="4"/>
  <c r="U26" i="4"/>
  <c r="U25" i="4"/>
  <c r="U24" i="4"/>
  <c r="U21" i="4"/>
  <c r="U20" i="4"/>
  <c r="G11" i="10"/>
  <c r="G10" i="10"/>
  <c r="G9" i="10"/>
  <c r="G8" i="10"/>
  <c r="G7" i="10"/>
  <c r="G6" i="10"/>
  <c r="G5" i="10"/>
  <c r="G4" i="10"/>
  <c r="G3" i="10"/>
  <c r="G2" i="10"/>
  <c r="F10" i="9"/>
  <c r="F9" i="9"/>
  <c r="F8" i="9"/>
  <c r="F7" i="9"/>
  <c r="F6" i="9"/>
  <c r="F5" i="9"/>
  <c r="F4" i="9"/>
  <c r="F3" i="9"/>
  <c r="F2" i="9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I8" i="7"/>
  <c r="I7" i="7"/>
  <c r="I6" i="7"/>
  <c r="I5" i="7"/>
  <c r="I4" i="7"/>
  <c r="I3" i="7"/>
  <c r="A3" i="7"/>
  <c r="A4" i="7" s="1"/>
  <c r="A5" i="7" s="1"/>
  <c r="A6" i="7" s="1"/>
  <c r="A7" i="7" s="1"/>
  <c r="I2" i="7"/>
  <c r="A4" i="6"/>
  <c r="A5" i="6" s="1"/>
  <c r="A6" i="6" s="1"/>
  <c r="A7" i="6" s="1"/>
  <c r="A8" i="6" s="1"/>
  <c r="A9" i="6" s="1"/>
  <c r="A3" i="6"/>
  <c r="A3" i="5"/>
  <c r="A4" i="5" s="1"/>
  <c r="A5" i="5" s="1"/>
  <c r="A6" i="5" s="1"/>
  <c r="A7" i="5" s="1"/>
  <c r="H3" i="5" l="1"/>
  <c r="U16" i="4"/>
  <c r="H2" i="5"/>
  <c r="F6" i="5"/>
  <c r="H6" i="5" s="1"/>
  <c r="U27" i="4"/>
  <c r="F7" i="5"/>
  <c r="H7" i="5" s="1"/>
  <c r="U15" i="4"/>
  <c r="H4" i="5"/>
  <c r="U19" i="4"/>
  <c r="U18" i="4"/>
  <c r="U17" i="4" l="1"/>
</calcChain>
</file>

<file path=xl/sharedStrings.xml><?xml version="1.0" encoding="utf-8"?>
<sst xmlns="http://schemas.openxmlformats.org/spreadsheetml/2006/main" count="316" uniqueCount="143">
  <si>
    <t>ŚREDNI CZAS OCZEKIWANIA</t>
  </si>
  <si>
    <t>-&gt; w tym przychód z paczek</t>
  </si>
  <si>
    <t>-&gt; w tym przychód z listów</t>
  </si>
  <si>
    <t>PRZYCHÓD Z PRZESYŁEK</t>
  </si>
  <si>
    <t>-&gt; najniższa pensja</t>
  </si>
  <si>
    <t>-&gt; najwyższa pensja</t>
  </si>
  <si>
    <t>ŚREDNIA PENSJA(BRUTTO)</t>
  </si>
  <si>
    <t>-&gt; w tym suma składek</t>
  </si>
  <si>
    <t>SUMA KOSZTÓW ZA KADRĘ PRACOWNICZĄ (MIES.)</t>
  </si>
  <si>
    <t>IlOŚĆ ODDZIAŁÓW</t>
  </si>
  <si>
    <t>ILOŚĆ PRZESYŁEK</t>
  </si>
  <si>
    <t>L.SAMOCHODÓW</t>
  </si>
  <si>
    <t>L.PRACOWNIKÓW</t>
  </si>
  <si>
    <t>DOCHÓD</t>
  </si>
  <si>
    <t>KOSZTY</t>
  </si>
  <si>
    <t>PRZYCHÓD</t>
  </si>
  <si>
    <t>Emerytalne</t>
  </si>
  <si>
    <t>Paczka</t>
  </si>
  <si>
    <t>List</t>
  </si>
  <si>
    <t>Rentowe</t>
  </si>
  <si>
    <t>Wskazówka</t>
  </si>
  <si>
    <t>Waga(kg)</t>
  </si>
  <si>
    <t>Opłata stała</t>
  </si>
  <si>
    <t>Przelicznik</t>
  </si>
  <si>
    <t>Wypadkowe</t>
  </si>
  <si>
    <t>x &lt; 1</t>
  </si>
  <si>
    <t>FP</t>
  </si>
  <si>
    <t>1 &lt;=  x &lt; 5</t>
  </si>
  <si>
    <t>FGŚP</t>
  </si>
  <si>
    <t>5 &lt;= x &lt; 15</t>
  </si>
  <si>
    <t>x &gt;= 15</t>
  </si>
  <si>
    <t>ID ODDZIAŁU</t>
  </si>
  <si>
    <t>MIEJSCOWOŚĆ</t>
  </si>
  <si>
    <t>SKRÓT</t>
  </si>
  <si>
    <t>Warszawa</t>
  </si>
  <si>
    <t>WWA</t>
  </si>
  <si>
    <t>Kraków</t>
  </si>
  <si>
    <t>KKA</t>
  </si>
  <si>
    <t>Białystok</t>
  </si>
  <si>
    <t>BBŁ</t>
  </si>
  <si>
    <t>Gdańsk</t>
  </si>
  <si>
    <t>GGD</t>
  </si>
  <si>
    <t>Poznań</t>
  </si>
  <si>
    <t>PZN</t>
  </si>
  <si>
    <t>Sosnowiec</t>
  </si>
  <si>
    <t>SSN</t>
  </si>
  <si>
    <t>ID PRACOWNIKA</t>
  </si>
  <si>
    <t>IMIĘ</t>
  </si>
  <si>
    <t>NAZWISKO</t>
  </si>
  <si>
    <t>ODDZIAŁ</t>
  </si>
  <si>
    <t>STANOWISKO</t>
  </si>
  <si>
    <t>PENSJA BRUTTO</t>
  </si>
  <si>
    <t>KOSZT PRACOWNIKA</t>
  </si>
  <si>
    <t>Kacper</t>
  </si>
  <si>
    <t>Ącki</t>
  </si>
  <si>
    <t>kierowca</t>
  </si>
  <si>
    <t>Michał</t>
  </si>
  <si>
    <t>Bącki</t>
  </si>
  <si>
    <t>Jakub</t>
  </si>
  <si>
    <t>Kawa</t>
  </si>
  <si>
    <t>Igor</t>
  </si>
  <si>
    <t>Kochanowski</t>
  </si>
  <si>
    <t>Monika</t>
  </si>
  <si>
    <t>Tkacka</t>
  </si>
  <si>
    <t>sekretarka</t>
  </si>
  <si>
    <t>Sebastian</t>
  </si>
  <si>
    <t>Kowalski</t>
  </si>
  <si>
    <t>Misiewicz</t>
  </si>
  <si>
    <t>ID AUTA</t>
  </si>
  <si>
    <t>MARKA</t>
  </si>
  <si>
    <t>MODEL</t>
  </si>
  <si>
    <t>R.PROD</t>
  </si>
  <si>
    <t>NR.REJESTRACYJNY</t>
  </si>
  <si>
    <t>KIEROWCA</t>
  </si>
  <si>
    <t>DATA OSTAT. PRZEGL.</t>
  </si>
  <si>
    <t>DATA NAST. PRZEGL.</t>
  </si>
  <si>
    <t>Peugot</t>
  </si>
  <si>
    <t>KKA12345</t>
  </si>
  <si>
    <t>6</t>
  </si>
  <si>
    <t>Mercedes</t>
  </si>
  <si>
    <t>Sprinter</t>
  </si>
  <si>
    <t>BBŁ12344</t>
  </si>
  <si>
    <t>2</t>
  </si>
  <si>
    <t>Opel</t>
  </si>
  <si>
    <t>Astra</t>
  </si>
  <si>
    <t>WWA12342</t>
  </si>
  <si>
    <t>4</t>
  </si>
  <si>
    <t>Fiat</t>
  </si>
  <si>
    <t>PZN56454</t>
  </si>
  <si>
    <t>3</t>
  </si>
  <si>
    <t>126p</t>
  </si>
  <si>
    <t>SSN5454</t>
  </si>
  <si>
    <t>7</t>
  </si>
  <si>
    <t>WWA1233</t>
  </si>
  <si>
    <t>1</t>
  </si>
  <si>
    <t>SSN5451</t>
  </si>
  <si>
    <t>DATA</t>
  </si>
  <si>
    <t>SAMOCHÓD</t>
  </si>
  <si>
    <t>PRZYCZYNA</t>
  </si>
  <si>
    <t>CENA ZA SZT</t>
  </si>
  <si>
    <t>ILOŚĆ</t>
  </si>
  <si>
    <t>KOSZT</t>
  </si>
  <si>
    <t>Wymiana opon</t>
  </si>
  <si>
    <t>Płyn do szyb</t>
  </si>
  <si>
    <t>Przegląd</t>
  </si>
  <si>
    <t>Paliwo</t>
  </si>
  <si>
    <t>Naprawa</t>
  </si>
  <si>
    <t>Prąd</t>
  </si>
  <si>
    <t>Remont</t>
  </si>
  <si>
    <t>Inwentaryzacja</t>
  </si>
  <si>
    <t>DATA NADANIA</t>
  </si>
  <si>
    <t>DATA DOSTARCZENIA</t>
  </si>
  <si>
    <t>M. NADANIA</t>
  </si>
  <si>
    <t>M.ODBIORU</t>
  </si>
  <si>
    <t xml:space="preserve">TYP </t>
  </si>
  <si>
    <t>WAGA(kg)</t>
  </si>
  <si>
    <t>CZAS OCZEKIWANIA(h)</t>
  </si>
  <si>
    <t>OSTATNI ODDZIAŁ</t>
  </si>
  <si>
    <t>Legionowo</t>
  </si>
  <si>
    <t>Jabłonna</t>
  </si>
  <si>
    <t>Toruń</t>
  </si>
  <si>
    <t>Udział marek</t>
  </si>
  <si>
    <t>Marka</t>
  </si>
  <si>
    <t>Liczba samochodów</t>
  </si>
  <si>
    <t>Razem</t>
  </si>
  <si>
    <t>Ilość samochodów na oddział</t>
  </si>
  <si>
    <t>Częstość przyczyn</t>
  </si>
  <si>
    <t>Przyczyna</t>
  </si>
  <si>
    <t>Ilosc</t>
  </si>
  <si>
    <t>Koszty utrzymania samochodów</t>
  </si>
  <si>
    <t>Nr.rejestracyjny</t>
  </si>
  <si>
    <t>Suma kosztów(zł)</t>
  </si>
  <si>
    <t>Suma(zł)</t>
  </si>
  <si>
    <t>Suma kosztów za każdy oddział</t>
  </si>
  <si>
    <t>Oddział</t>
  </si>
  <si>
    <t>Suma kosztów</t>
  </si>
  <si>
    <t>Częstość przyczyn kosztów</t>
  </si>
  <si>
    <t>Przychód na oddział</t>
  </si>
  <si>
    <t>Suma przychodów</t>
  </si>
  <si>
    <t>Ilość rozesłanych przesyłek do domów przypadajacych na każdy oddział</t>
  </si>
  <si>
    <t>Ilość przesyłek</t>
  </si>
  <si>
    <t>Miś</t>
  </si>
  <si>
    <t>Kochany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</si>
</sst>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#,##0.00\ &quot;zł&quot;"/>
    <numFmt numFmtId="165" formatCode="#,##0\ &quot;zł&quot;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quotePrefix="1"/>
    <xf numFmtId="0" fontId="4" fillId="0" borderId="0" xfId="0" quotePrefix="1" applyFont="1"/>
    <xf numFmtId="0" fontId="0" fillId="3" borderId="0" xfId="0" applyFill="1" applyBorder="1"/>
    <xf numFmtId="164" fontId="0" fillId="0" borderId="0" xfId="1" applyNumberFormat="1" applyFont="1" applyAlignment="1">
      <alignment vertical="center"/>
    </xf>
    <xf numFmtId="0" fontId="3" fillId="0" borderId="0" xfId="0" applyFont="1" applyAlignment="1">
      <alignment vertical="top" wrapText="1"/>
    </xf>
    <xf numFmtId="44" fontId="0" fillId="3" borderId="0" xfId="0" applyNumberFormat="1" applyFill="1"/>
    <xf numFmtId="164" fontId="0" fillId="0" borderId="0" xfId="1" applyNumberFormat="1" applyFont="1"/>
    <xf numFmtId="0" fontId="5" fillId="3" borderId="0" xfId="3" applyFill="1"/>
    <xf numFmtId="0" fontId="0" fillId="4" borderId="0" xfId="0" applyFill="1"/>
    <xf numFmtId="0" fontId="0" fillId="5" borderId="0" xfId="0" applyFill="1"/>
    <xf numFmtId="10" fontId="0" fillId="0" borderId="0" xfId="2" applyNumberFormat="1" applyFont="1"/>
    <xf numFmtId="0" fontId="0" fillId="0" borderId="0" xfId="0" applyAlignment="1">
      <alignment horizontal="center"/>
    </xf>
    <xf numFmtId="44" fontId="0" fillId="0" borderId="0" xfId="1" applyFont="1"/>
    <xf numFmtId="0" fontId="2" fillId="6" borderId="0" xfId="0" applyFont="1" applyFill="1"/>
    <xf numFmtId="0" fontId="6" fillId="6" borderId="0" xfId="0" applyFont="1" applyFill="1"/>
    <xf numFmtId="0" fontId="0" fillId="6" borderId="0" xfId="0" applyFill="1"/>
    <xf numFmtId="44" fontId="0" fillId="0" borderId="0" xfId="0" applyNumberFormat="1"/>
    <xf numFmtId="165" fontId="0" fillId="0" borderId="0" xfId="0" applyNumberFormat="1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29"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64" formatCode="#,##0.00\ &quot;zł&quot;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164" formatCode="#,##0.00\ &quot;zł&quot;"/>
    </dxf>
    <dxf>
      <numFmt numFmtId="164" formatCode="#,##0.00\ &quot;zł&quot;"/>
    </dxf>
    <dxf>
      <numFmt numFmtId="27" formatCode="yyyy/mm/dd\ hh:mm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0" formatCode="General"/>
    </dxf>
    <dxf>
      <numFmt numFmtId="27" formatCode="yyyy/mm/dd\ hh:mm"/>
    </dxf>
    <dxf>
      <numFmt numFmtId="27" formatCode="yyyy/mm/dd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19" formatCode="yyyy/mm/dd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##0.00\ &quot;zł&quot;"/>
    </dxf>
    <dxf>
      <numFmt numFmtId="165" formatCode="#,##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[firma-kurierska.xlsx]Analiza_samochody!PivotTable1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Udział</a:t>
            </a:r>
            <a:r>
              <a:rPr lang="pl-PL" baseline="0"/>
              <a:t> marek samochodowych w firmowej flocie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669267121596581"/>
          <c:y val="0.23182343267872604"/>
          <c:w val="0.40198465155427515"/>
          <c:h val="0.67125065075220625"/>
        </c:manualLayout>
      </c:layout>
      <c:pieChart>
        <c:varyColors val="1"/>
        <c:ser>
          <c:idx val="0"/>
          <c:order val="0"/>
          <c:tx>
            <c:strRef>
              <c:f>Analiza_samochody!$B$2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Analiza_samochody!$A$3:$A$7</c:f>
              <c:strCache>
                <c:ptCount val="4"/>
                <c:pt idx="0">
                  <c:v>Fiat</c:v>
                </c:pt>
                <c:pt idx="1">
                  <c:v>Mercedes</c:v>
                </c:pt>
                <c:pt idx="2">
                  <c:v>Opel</c:v>
                </c:pt>
                <c:pt idx="3">
                  <c:v>Peugot</c:v>
                </c:pt>
              </c:strCache>
            </c:strRef>
          </c:cat>
          <c:val>
            <c:numRef>
              <c:f>Analiza_samochody!$B$3:$B$7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[firma-kurierska.xlsx]Analiza_samochody!PivotTable3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samochodów przypadających na oddział</a:t>
            </a:r>
          </a:p>
        </c:rich>
      </c:tx>
      <c:layout>
        <c:manualLayout>
          <c:xMode val="edge"/>
          <c:yMode val="edge"/>
          <c:x val="0.16081404900723287"/>
          <c:y val="0.1336218800675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617479112820814"/>
          <c:y val="0.26633298226256752"/>
          <c:w val="0.3967600328584881"/>
          <c:h val="0.66210909941989737"/>
        </c:manualLayout>
      </c:layout>
      <c:pieChart>
        <c:varyColors val="1"/>
        <c:ser>
          <c:idx val="0"/>
          <c:order val="0"/>
          <c:tx>
            <c:strRef>
              <c:f>Analiza_samochody!$B$9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Analiza_samochody!$A$10:$A$15</c:f>
              <c:strCache>
                <c:ptCount val="5"/>
                <c:pt idx="0">
                  <c:v>BBŁ</c:v>
                </c:pt>
                <c:pt idx="1">
                  <c:v>KKA</c:v>
                </c:pt>
                <c:pt idx="2">
                  <c:v>PZN</c:v>
                </c:pt>
                <c:pt idx="3">
                  <c:v>SSN</c:v>
                </c:pt>
                <c:pt idx="4">
                  <c:v>WWA</c:v>
                </c:pt>
              </c:strCache>
            </c:strRef>
          </c:cat>
          <c:val>
            <c:numRef>
              <c:f>Analiza_samochody!$B$10:$B$15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[firma-kurierska.xlsx]Analiza_samochody!PivotTable2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Częstość poszczególnych przyczyn</a:t>
            </a:r>
            <a:r>
              <a:rPr lang="pl-PL" baseline="0"/>
              <a:t> generujących koszty związanych z utrzymaniem floty</a:t>
            </a:r>
            <a:endParaRPr lang="pl-PL"/>
          </a:p>
        </c:rich>
      </c:tx>
      <c:layout>
        <c:manualLayout>
          <c:xMode val="edge"/>
          <c:yMode val="edge"/>
          <c:x val="0.11278207313991914"/>
          <c:y val="7.3053368328958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790562576582732"/>
          <c:y val="0.26805361593951699"/>
          <c:w val="0.41659659029516632"/>
          <c:h val="0.67336667822182594"/>
        </c:manualLayout>
      </c:layout>
      <c:pieChart>
        <c:varyColors val="1"/>
        <c:ser>
          <c:idx val="0"/>
          <c:order val="0"/>
          <c:tx>
            <c:strRef>
              <c:f>Analiza_samochody!$B$17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Analiza_samochody!$A$18:$A$23</c:f>
              <c:strCache>
                <c:ptCount val="5"/>
                <c:pt idx="0">
                  <c:v>Naprawa</c:v>
                </c:pt>
                <c:pt idx="1">
                  <c:v>Paliwo</c:v>
                </c:pt>
                <c:pt idx="2">
                  <c:v>Płyn do szyb</c:v>
                </c:pt>
                <c:pt idx="3">
                  <c:v>Przegląd</c:v>
                </c:pt>
                <c:pt idx="4">
                  <c:v>Wymiana opon</c:v>
                </c:pt>
              </c:strCache>
            </c:strRef>
          </c:cat>
          <c:val>
            <c:numRef>
              <c:f>Analiza_samochody!$B$18:$B$23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[firma-kurierska.xlsx]Analiza_samochody!PivotTable4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utrzymania poszczególnych</a:t>
            </a:r>
            <a:r>
              <a:rPr lang="pl-PL" baseline="0"/>
              <a:t> samochodów</a:t>
            </a:r>
            <a:endParaRPr lang="en-US"/>
          </a:p>
        </c:rich>
      </c:tx>
      <c:layout>
        <c:manualLayout>
          <c:xMode val="edge"/>
          <c:yMode val="edge"/>
          <c:x val="0.15945312499999997"/>
          <c:y val="0.1238090221999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627214566929133"/>
          <c:y val="0.24088413697451699"/>
          <c:w val="0.42729945866141728"/>
          <c:h val="0.73169673188844697"/>
        </c:manualLayout>
      </c:layout>
      <c:pieChart>
        <c:varyColors val="1"/>
        <c:ser>
          <c:idx val="0"/>
          <c:order val="0"/>
          <c:tx>
            <c:strRef>
              <c:f>Analiza_samochody!$B$25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Analiza_samochody!$A$26:$A$32</c:f>
              <c:strCache>
                <c:ptCount val="6"/>
                <c:pt idx="0">
                  <c:v>BBŁ12344</c:v>
                </c:pt>
                <c:pt idx="1">
                  <c:v>KKA12345</c:v>
                </c:pt>
                <c:pt idx="2">
                  <c:v>PZN56454</c:v>
                </c:pt>
                <c:pt idx="3">
                  <c:v>SSN5454</c:v>
                </c:pt>
                <c:pt idx="4">
                  <c:v>WWA1233</c:v>
                </c:pt>
                <c:pt idx="5">
                  <c:v>WWA12342</c:v>
                </c:pt>
              </c:strCache>
            </c:strRef>
          </c:cat>
          <c:val>
            <c:numRef>
              <c:f>Analiza_samochody!$B$26:$B$32</c:f>
              <c:numCache>
                <c:formatCode>#,##0.00\ "zł"</c:formatCode>
                <c:ptCount val="6"/>
                <c:pt idx="0">
                  <c:v>1370</c:v>
                </c:pt>
                <c:pt idx="1">
                  <c:v>390</c:v>
                </c:pt>
                <c:pt idx="2">
                  <c:v>1852</c:v>
                </c:pt>
                <c:pt idx="3">
                  <c:v>714</c:v>
                </c:pt>
                <c:pt idx="4">
                  <c:v>135</c:v>
                </c:pt>
                <c:pt idx="5">
                  <c:v>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[firma-kurierska.xlsx]Analiza_oddziałów!PivotTable3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Suma kosztów za każdy oddział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046653543307087"/>
          <c:y val="0.23380869058034412"/>
          <c:w val="0.39962270341207351"/>
          <c:h val="0.66603783902012248"/>
        </c:manualLayout>
      </c:layout>
      <c:pieChart>
        <c:varyColors val="1"/>
        <c:ser>
          <c:idx val="0"/>
          <c:order val="0"/>
          <c:tx>
            <c:strRef>
              <c:f>Analiza_oddziałów!$B$2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Analiza_oddziałów!$A$3:$A$9</c:f>
              <c:strCache>
                <c:ptCount val="6"/>
                <c:pt idx="0">
                  <c:v>BBŁ</c:v>
                </c:pt>
                <c:pt idx="1">
                  <c:v>GGD</c:v>
                </c:pt>
                <c:pt idx="2">
                  <c:v>KKA</c:v>
                </c:pt>
                <c:pt idx="3">
                  <c:v>PZN</c:v>
                </c:pt>
                <c:pt idx="4">
                  <c:v>SSN</c:v>
                </c:pt>
                <c:pt idx="5">
                  <c:v>WWA</c:v>
                </c:pt>
              </c:strCache>
            </c:strRef>
          </c:cat>
          <c:val>
            <c:numRef>
              <c:f>Analiza_oddziałów!$B$3:$B$9</c:f>
              <c:numCache>
                <c:formatCode>#,##0.00\ "zł"</c:formatCode>
                <c:ptCount val="6"/>
                <c:pt idx="0">
                  <c:v>618</c:v>
                </c:pt>
                <c:pt idx="1">
                  <c:v>83.5</c:v>
                </c:pt>
                <c:pt idx="2">
                  <c:v>36</c:v>
                </c:pt>
                <c:pt idx="3">
                  <c:v>36</c:v>
                </c:pt>
                <c:pt idx="4">
                  <c:v>24</c:v>
                </c:pt>
                <c:pt idx="5">
                  <c:v>384.2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[firma-kurierska.xlsx]Analiza_oddziałów!PivotTable4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Częstość</a:t>
            </a:r>
            <a:r>
              <a:rPr lang="pl-PL" sz="1600" baseline="0"/>
              <a:t> przyczyn kosztów</a:t>
            </a:r>
            <a:endParaRPr lang="en-US" sz="1600"/>
          </a:p>
        </c:rich>
      </c:tx>
      <c:layout>
        <c:manualLayout>
          <c:xMode val="edge"/>
          <c:yMode val="edge"/>
          <c:x val="0.2257012248468940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467235345581802"/>
          <c:y val="0.32310258092738409"/>
          <c:w val="0.34647003499562556"/>
          <c:h val="0.57745005832604257"/>
        </c:manualLayout>
      </c:layout>
      <c:pieChart>
        <c:varyColors val="1"/>
        <c:ser>
          <c:idx val="0"/>
          <c:order val="0"/>
          <c:tx>
            <c:strRef>
              <c:f>Analiza_oddziałów!$B$11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Analiza_oddziałów!$A$12:$A$15</c:f>
              <c:strCache>
                <c:ptCount val="3"/>
                <c:pt idx="0">
                  <c:v>Inwentaryzacja</c:v>
                </c:pt>
                <c:pt idx="1">
                  <c:v>Prąd</c:v>
                </c:pt>
                <c:pt idx="2">
                  <c:v>Remont</c:v>
                </c:pt>
              </c:strCache>
            </c:strRef>
          </c:cat>
          <c:val>
            <c:numRef>
              <c:f>Analiza_oddziałów!$B$12:$B$15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[firma-kurierska.xlsx]Analiza_oddziałów!PivotTable5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Przychód na oddział</a:t>
            </a:r>
            <a:endParaRPr lang="en-US" sz="2000"/>
          </a:p>
        </c:rich>
      </c:tx>
      <c:layout>
        <c:manualLayout>
          <c:xMode val="edge"/>
          <c:yMode val="edge"/>
          <c:x val="0.54987080103359176"/>
          <c:y val="9.018437912652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0999165801949175"/>
          <c:y val="0.2698746352358129"/>
          <c:w val="0.40240048118985128"/>
          <c:h val="0.67066746864975213"/>
        </c:manualLayout>
      </c:layout>
      <c:pieChart>
        <c:varyColors val="1"/>
        <c:ser>
          <c:idx val="0"/>
          <c:order val="0"/>
          <c:tx>
            <c:strRef>
              <c:f>Analiza_oddziałów!$B$17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Analiza_oddziałów!$A$18:$A$24</c:f>
              <c:strCache>
                <c:ptCount val="6"/>
                <c:pt idx="0">
                  <c:v>BBŁ</c:v>
                </c:pt>
                <c:pt idx="1">
                  <c:v>GGD</c:v>
                </c:pt>
                <c:pt idx="2">
                  <c:v>KKA</c:v>
                </c:pt>
                <c:pt idx="3">
                  <c:v>PZN</c:v>
                </c:pt>
                <c:pt idx="4">
                  <c:v>SSN</c:v>
                </c:pt>
                <c:pt idx="5">
                  <c:v>WWA</c:v>
                </c:pt>
              </c:strCache>
            </c:strRef>
          </c:cat>
          <c:val>
            <c:numRef>
              <c:f>Analiza_oddziałów!$B$18:$B$24</c:f>
              <c:numCache>
                <c:formatCode>#,##0.00\ "zł"</c:formatCode>
                <c:ptCount val="6"/>
                <c:pt idx="0">
                  <c:v>43.5</c:v>
                </c:pt>
                <c:pt idx="1">
                  <c:v>1134</c:v>
                </c:pt>
                <c:pt idx="2">
                  <c:v>135</c:v>
                </c:pt>
                <c:pt idx="3">
                  <c:v>310</c:v>
                </c:pt>
                <c:pt idx="4">
                  <c:v>820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[firma-kurierska.xlsx]Analiza_oddziałów!PivotTable6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rozesłanych przesyłęk</a:t>
            </a:r>
            <a:r>
              <a:rPr lang="pl-PL" baseline="0"/>
              <a:t> do domów przypadających na każdy oddział</a:t>
            </a:r>
            <a:endParaRPr lang="en-US"/>
          </a:p>
        </c:rich>
      </c:tx>
      <c:layout>
        <c:manualLayout>
          <c:xMode val="edge"/>
          <c:yMode val="edge"/>
          <c:x val="0.2261734470691163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143875765529309"/>
          <c:y val="0.27084572761738118"/>
          <c:w val="0.39962270341207351"/>
          <c:h val="0.66603783902012248"/>
        </c:manualLayout>
      </c:layout>
      <c:pieChart>
        <c:varyColors val="1"/>
        <c:ser>
          <c:idx val="0"/>
          <c:order val="0"/>
          <c:tx>
            <c:strRef>
              <c:f>Analiza_oddziałów!$B$26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Analiza_oddziałów!$A$27:$A$33</c:f>
              <c:strCache>
                <c:ptCount val="6"/>
                <c:pt idx="0">
                  <c:v>BBŁ</c:v>
                </c:pt>
                <c:pt idx="1">
                  <c:v>GGD</c:v>
                </c:pt>
                <c:pt idx="2">
                  <c:v>KKA</c:v>
                </c:pt>
                <c:pt idx="3">
                  <c:v>PZN</c:v>
                </c:pt>
                <c:pt idx="4">
                  <c:v>SSN</c:v>
                </c:pt>
                <c:pt idx="5">
                  <c:v>WWA</c:v>
                </c:pt>
              </c:strCache>
            </c:strRef>
          </c:cat>
          <c:val>
            <c:numRef>
              <c:f>Analiza_oddziałów!$B$27:$B$33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Samochody!A1"/><Relationship Id="rId13" Type="http://schemas.openxmlformats.org/officeDocument/2006/relationships/hyperlink" Target="#Analiza_oddzia&#322;&#243;w!A1"/><Relationship Id="rId3" Type="http://schemas.openxmlformats.org/officeDocument/2006/relationships/chart" Target="../charts/chart7.xml"/><Relationship Id="rId7" Type="http://schemas.openxmlformats.org/officeDocument/2006/relationships/hyperlink" Target="#Pracownicy!A1"/><Relationship Id="rId12" Type="http://schemas.openxmlformats.org/officeDocument/2006/relationships/hyperlink" Target="#Analiza_samochody!A1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hyperlink" Target="#Oddzia&#322;y!A1"/><Relationship Id="rId11" Type="http://schemas.openxmlformats.org/officeDocument/2006/relationships/hyperlink" Target="#Koszty_oddzia&#322;u!A1"/><Relationship Id="rId5" Type="http://schemas.openxmlformats.org/officeDocument/2006/relationships/hyperlink" Target="#Stawki!A1"/><Relationship Id="rId10" Type="http://schemas.openxmlformats.org/officeDocument/2006/relationships/hyperlink" Target="#Koszty_samochody!A1"/><Relationship Id="rId4" Type="http://schemas.openxmlformats.org/officeDocument/2006/relationships/chart" Target="../charts/chart8.xml"/><Relationship Id="rId9" Type="http://schemas.openxmlformats.org/officeDocument/2006/relationships/hyperlink" Target="#Przesy&#322;ki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naliza_samochody!A1"/><Relationship Id="rId3" Type="http://schemas.openxmlformats.org/officeDocument/2006/relationships/hyperlink" Target="#Pracownicy!A1"/><Relationship Id="rId7" Type="http://schemas.openxmlformats.org/officeDocument/2006/relationships/hyperlink" Target="#Koszty_oddzia&#322;u!A1"/><Relationship Id="rId2" Type="http://schemas.openxmlformats.org/officeDocument/2006/relationships/hyperlink" Target="#Oddzia&#322;y!A1"/><Relationship Id="rId1" Type="http://schemas.openxmlformats.org/officeDocument/2006/relationships/hyperlink" Target="#Stawki!A1"/><Relationship Id="rId6" Type="http://schemas.openxmlformats.org/officeDocument/2006/relationships/hyperlink" Target="#Koszty_samochody!A1"/><Relationship Id="rId5" Type="http://schemas.openxmlformats.org/officeDocument/2006/relationships/hyperlink" Target="#Przesy&#322;ki!A1"/><Relationship Id="rId4" Type="http://schemas.openxmlformats.org/officeDocument/2006/relationships/hyperlink" Target="#Samochody!A1"/><Relationship Id="rId9" Type="http://schemas.openxmlformats.org/officeDocument/2006/relationships/hyperlink" Target="#Analiza_oddzia&#322;&#243;w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Samochody!A1"/><Relationship Id="rId13" Type="http://schemas.openxmlformats.org/officeDocument/2006/relationships/hyperlink" Target="#Analiza_oddzia&#322;&#243;w!A1"/><Relationship Id="rId3" Type="http://schemas.openxmlformats.org/officeDocument/2006/relationships/chart" Target="../charts/chart3.xml"/><Relationship Id="rId7" Type="http://schemas.openxmlformats.org/officeDocument/2006/relationships/hyperlink" Target="#Pracownicy!A1"/><Relationship Id="rId12" Type="http://schemas.openxmlformats.org/officeDocument/2006/relationships/hyperlink" Target="#Analiza_samochody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Oddzia&#322;y!A1"/><Relationship Id="rId11" Type="http://schemas.openxmlformats.org/officeDocument/2006/relationships/hyperlink" Target="#Koszty_oddzia&#322;u!A1"/><Relationship Id="rId5" Type="http://schemas.openxmlformats.org/officeDocument/2006/relationships/hyperlink" Target="#Stawki!A1"/><Relationship Id="rId10" Type="http://schemas.openxmlformats.org/officeDocument/2006/relationships/hyperlink" Target="#Koszty_samochody!A1"/><Relationship Id="rId4" Type="http://schemas.openxmlformats.org/officeDocument/2006/relationships/chart" Target="../charts/chart4.xml"/><Relationship Id="rId9" Type="http://schemas.openxmlformats.org/officeDocument/2006/relationships/hyperlink" Target="#Przesy&#322;ki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5</xdr:row>
      <xdr:rowOff>161925</xdr:rowOff>
    </xdr:from>
    <xdr:to>
      <xdr:col>17</xdr:col>
      <xdr:colOff>47625</xdr:colOff>
      <xdr:row>34</xdr:row>
      <xdr:rowOff>57149</xdr:rowOff>
    </xdr:to>
    <xdr:sp macro="" textlink="">
      <xdr:nvSpPr>
        <xdr:cNvPr id="2" name="TextBox 1"/>
        <xdr:cNvSpPr txBox="1"/>
      </xdr:nvSpPr>
      <xdr:spPr>
        <a:xfrm>
          <a:off x="790574" y="1114425"/>
          <a:ext cx="9620251" cy="566737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100" b="1" baseline="0"/>
        </a:p>
        <a:p>
          <a:r>
            <a:rPr lang="pl-PL" sz="1100" b="1" baseline="0"/>
            <a:t> </a:t>
          </a:r>
          <a:r>
            <a:rPr lang="pl-PL" sz="1100" b="1"/>
            <a:t>Arkusz</a:t>
          </a:r>
          <a:r>
            <a:rPr lang="pl-PL" sz="1100" b="1" baseline="0"/>
            <a:t> ten służy do zarządzania firmą kurierską realizującą przesyłki na terenie całej Polski. Firma posiada 5 oddziałów w takich miastach jak: </a:t>
          </a:r>
        </a:p>
        <a:p>
          <a:r>
            <a:rPr lang="pl-PL" sz="1100" b="0" i="1" baseline="0">
              <a:solidFill>
                <a:schemeClr val="tx1"/>
              </a:solidFill>
            </a:rPr>
            <a:t>   1.Warszawa</a:t>
          </a:r>
        </a:p>
        <a:p>
          <a:r>
            <a:rPr lang="pl-PL" sz="1100" b="0" i="1" baseline="0">
              <a:solidFill>
                <a:schemeClr val="tx1"/>
              </a:solidFill>
            </a:rPr>
            <a:t>   2.Kraków</a:t>
          </a:r>
        </a:p>
        <a:p>
          <a:r>
            <a:rPr lang="pl-PL" sz="1100" b="0" i="1" baseline="0">
              <a:solidFill>
                <a:schemeClr val="tx1"/>
              </a:solidFill>
            </a:rPr>
            <a:t>   3.Gdańsk</a:t>
          </a:r>
        </a:p>
        <a:p>
          <a:r>
            <a:rPr lang="pl-PL" sz="1100" b="0" i="1" baseline="0">
              <a:solidFill>
                <a:schemeClr val="tx1"/>
              </a:solidFill>
            </a:rPr>
            <a:t>   4.Poznań</a:t>
          </a:r>
        </a:p>
        <a:p>
          <a:r>
            <a:rPr lang="pl-PL" sz="1100" b="0" i="1" baseline="0">
              <a:solidFill>
                <a:schemeClr val="tx1"/>
              </a:solidFill>
            </a:rPr>
            <a:t>   5.Białystok</a:t>
          </a:r>
        </a:p>
        <a:p>
          <a:r>
            <a:rPr lang="pl-PL" sz="1100" b="1" baseline="0"/>
            <a:t>   </a:t>
          </a:r>
          <a:r>
            <a:rPr lang="pl-PL" sz="1100" b="0" baseline="0"/>
            <a:t>6.Sosnowiec</a:t>
          </a:r>
        </a:p>
        <a:p>
          <a:endParaRPr lang="pl-PL" sz="1100" b="0" baseline="0"/>
        </a:p>
        <a:p>
          <a:r>
            <a:rPr lang="pl-PL" sz="1100" b="1" baseline="0"/>
            <a:t> Arkusz kalkulacyjny przyspiesza i ułatwia pracę z finansami firmy. Pozwala na szybkie podsumowanie i analizę kosztów oraz przychodów wynikających z     prowadzenia firmy kurierskiej. Arkusz kalkulacyjny ułatwia również zarządzanie firmą, co pokażę na przykładzie tego arkusza.</a:t>
          </a:r>
        </a:p>
        <a:p>
          <a:endParaRPr lang="pl-PL" sz="1100" b="1" baseline="0"/>
        </a:p>
        <a:p>
          <a:r>
            <a:rPr lang="pl-PL" sz="1100" b="1" baseline="0"/>
            <a:t>1) </a:t>
          </a:r>
          <a:r>
            <a:rPr lang="pl-PL" sz="1100" b="0" baseline="0"/>
            <a:t>W arkuszu pt. "Stawki" znajdują się wszystkie stawki, np. składki na pracownika (emertyalne, rentowe itd.), które służą potem do dynamicznego obliczania kosztów pracownika w arkuszu pt. "Pracownicy", czy przeliczniki poszczególnych paczek. Zdecydowałem się na takie rozwiązanie, aby potem za pomocą zmiany w jednej komórce zmienić sposób obliczania kosztów wszystkich powiązanych ze sobą danych.</a:t>
          </a:r>
          <a:endParaRPr lang="pl-PL" sz="1100" b="1" baseline="0"/>
        </a:p>
        <a:p>
          <a:r>
            <a:rPr lang="pl-PL" sz="1100" b="1" baseline="0"/>
            <a:t>2) </a:t>
          </a:r>
          <a:r>
            <a:rPr lang="pl-PL" sz="1100" b="0" baseline="0"/>
            <a:t>W arkuszu pt. "Oddziały" znajduje się lista oddziałów i ich specyfika (miejsce, podsumowanie wszystkich kosztów, przychody, liczba aut, liczba pracowników itd.).</a:t>
          </a:r>
        </a:p>
        <a:p>
          <a:r>
            <a:rPr lang="pl-PL" sz="1100" b="0" baseline="0"/>
            <a:t>Zastosowane zostało dynamiczne zliczanie pracowników (po dodaniu nowego pracownika w arkuszu "Pracownicy" liczba pracowników przypisanych do konkretnego oddziału zsumuje się dynamicznie).</a:t>
          </a:r>
        </a:p>
        <a:p>
          <a:r>
            <a:rPr lang="pl-PL" sz="1100" b="1" baseline="0"/>
            <a:t>3)</a:t>
          </a:r>
          <a:r>
            <a:rPr lang="pl-PL" sz="1100" b="0" baseline="0"/>
            <a:t> W arkuszu pt. "Pracownicy" znajduje się lista pracowników, którzy są przypisani do konkretnych oddziałów wraz ze stanowiskiem oraz pensją.</a:t>
          </a:r>
          <a:endParaRPr lang="pl-PL" sz="1100" b="1" baseline="0"/>
        </a:p>
        <a:p>
          <a:r>
            <a:rPr lang="pl-PL" sz="1100" b="1" baseline="0"/>
            <a:t>4) </a:t>
          </a:r>
          <a:r>
            <a:rPr lang="pl-PL" sz="1100" b="0" baseline="0"/>
            <a:t>W arkuszu pt. "Samochody" znajduje się lista samochodów (wraz z informacjami dot. modelu itd.) posiadanych przez firmę. Każde auto jest przypisane do konkretnego oddziału, posiada również przypisanego kierowcę. Zastosowałem również kolorowanie warunkowe, aby podkreślić, które auta mają nieważny przegląd.</a:t>
          </a:r>
        </a:p>
        <a:p>
          <a:r>
            <a:rPr lang="pl-PL" sz="1100" b="1" baseline="0"/>
            <a:t>5) </a:t>
          </a:r>
          <a:r>
            <a:rPr lang="pl-PL" sz="1100" b="0" baseline="0"/>
            <a:t>W arkuszu pt. "Koszty_samochody" znajduje się rejestr wszystkich kosztów utrzymania pojazdów w sprawnym stanie (naprawy, wymiana opon, spryskiwaczy itd.) wraz z datą, która potem pozwoli na wyciągnięcie pewnych wniosków (np. w jakim okresie czasu samochody najczęściej ulegają awarii).</a:t>
          </a:r>
        </a:p>
        <a:p>
          <a:r>
            <a:rPr lang="pl-PL" sz="1100" b="1" baseline="0"/>
            <a:t>6)</a:t>
          </a:r>
          <a:r>
            <a:rPr lang="pl-PL" sz="1100" b="0" baseline="0"/>
            <a:t> W arkuszu pt. "Koszty_oddziały" znajduje się rejestr wszystkich kosztów utrzymania oddziałów (np. prąd, remonty, czy wynajęcie firmy, która wykonała dla nas jakąś usługę)</a:t>
          </a:r>
          <a:endParaRPr lang="pl-PL" sz="1100" b="1" baseline="0"/>
        </a:p>
        <a:p>
          <a:r>
            <a:rPr lang="pl-PL" sz="1100" b="1" baseline="0"/>
            <a:t>7) </a:t>
          </a:r>
          <a:r>
            <a:rPr lang="pl-PL" sz="1100" b="0" baseline="0"/>
            <a:t>W arkuszu pt. "Przesyłki" znajduje się rejestr przesyłek wraz ze szczegółami (czas oczekiwania, daty nadania i odbioru, typ paczki, cena za przesyłkę itd.)</a:t>
          </a:r>
        </a:p>
        <a:p>
          <a:r>
            <a:rPr lang="pl-PL" sz="1100" b="1" baseline="0"/>
            <a:t>8) </a:t>
          </a:r>
          <a:r>
            <a:rPr lang="pl-PL" sz="1100" b="0" baseline="0"/>
            <a:t>W arkuszu pt. "Analiza_samochodu" znajduje się analiza oraz wizualizacja kosztów (i nie tylko) związanych z utrzymaniem floty.</a:t>
          </a:r>
        </a:p>
        <a:p>
          <a:r>
            <a:rPr lang="pl-PL" sz="1100" b="1" baseline="0"/>
            <a:t>9) </a:t>
          </a:r>
          <a:r>
            <a:rPr lang="pl-PL" sz="1100" b="0" baseline="0"/>
            <a:t>W arkuszu pt. "Analiza_oddziałów" znajduje się analiza oraz wizualizacja kosztów (i nie tylko) związanych z utrzymaniem oddziałów.</a:t>
          </a:r>
          <a:endParaRPr lang="pl-PL" sz="1100" b="1" baseline="0"/>
        </a:p>
      </xdr:txBody>
    </xdr:sp>
    <xdr:clientData/>
  </xdr:twoCellAnchor>
  <xdr:oneCellAnchor>
    <xdr:from>
      <xdr:col>3</xdr:col>
      <xdr:colOff>589680</xdr:colOff>
      <xdr:row>0</xdr:row>
      <xdr:rowOff>93160</xdr:rowOff>
    </xdr:from>
    <xdr:ext cx="6307304" cy="937629"/>
    <xdr:sp macro="" textlink="">
      <xdr:nvSpPr>
        <xdr:cNvPr id="3" name="Rectangle 2"/>
        <xdr:cNvSpPr/>
      </xdr:nvSpPr>
      <xdr:spPr>
        <a:xfrm>
          <a:off x="2418480" y="93160"/>
          <a:ext cx="630730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l-PL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Korzystanie</a:t>
          </a:r>
          <a:r>
            <a:rPr lang="pl-PL" sz="5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z arkusza</a:t>
          </a:r>
        </a:p>
      </xdr:txBody>
    </xdr:sp>
    <xdr:clientData/>
  </xdr:oneCellAnchor>
  <xdr:oneCellAnchor>
    <xdr:from>
      <xdr:col>18</xdr:col>
      <xdr:colOff>464624</xdr:colOff>
      <xdr:row>10</xdr:row>
      <xdr:rowOff>76200</xdr:rowOff>
    </xdr:from>
    <xdr:ext cx="3147465" cy="655885"/>
    <xdr:sp macro="" textlink="">
      <xdr:nvSpPr>
        <xdr:cNvPr id="4" name="Rectangle 3"/>
        <xdr:cNvSpPr/>
      </xdr:nvSpPr>
      <xdr:spPr>
        <a:xfrm>
          <a:off x="11437424" y="1981200"/>
          <a:ext cx="314746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l-PL" sz="36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Podsumowanie</a:t>
          </a:r>
          <a:endParaRPr lang="en-US" sz="36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21</xdr:col>
      <xdr:colOff>600075</xdr:colOff>
      <xdr:row>6</xdr:row>
      <xdr:rowOff>76200</xdr:rowOff>
    </xdr:from>
    <xdr:to>
      <xdr:col>24</xdr:col>
      <xdr:colOff>257175</xdr:colOff>
      <xdr:row>8</xdr:row>
      <xdr:rowOff>57150</xdr:rowOff>
    </xdr:to>
    <xdr:sp macro="" textlink="">
      <xdr:nvSpPr>
        <xdr:cNvPr id="5" name="Pentagon 4">
          <a:hlinkClick xmlns:r="http://schemas.openxmlformats.org/officeDocument/2006/relationships" r:id="rId1"/>
        </xdr:cNvPr>
        <xdr:cNvSpPr/>
      </xdr:nvSpPr>
      <xdr:spPr>
        <a:xfrm flipH="1">
          <a:off x="15097125" y="12192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21</xdr:col>
      <xdr:colOff>600075</xdr:colOff>
      <xdr:row>9</xdr:row>
      <xdr:rowOff>38100</xdr:rowOff>
    </xdr:from>
    <xdr:to>
      <xdr:col>24</xdr:col>
      <xdr:colOff>257175</xdr:colOff>
      <xdr:row>11</xdr:row>
      <xdr:rowOff>19050</xdr:rowOff>
    </xdr:to>
    <xdr:sp macro="" textlink="">
      <xdr:nvSpPr>
        <xdr:cNvPr id="6" name="Pentagon 5">
          <a:hlinkClick xmlns:r="http://schemas.openxmlformats.org/officeDocument/2006/relationships" r:id="rId2"/>
        </xdr:cNvPr>
        <xdr:cNvSpPr/>
      </xdr:nvSpPr>
      <xdr:spPr>
        <a:xfrm flipH="1">
          <a:off x="15097125" y="17526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22</xdr:col>
      <xdr:colOff>0</xdr:colOff>
      <xdr:row>12</xdr:row>
      <xdr:rowOff>0</xdr:rowOff>
    </xdr:from>
    <xdr:to>
      <xdr:col>24</xdr:col>
      <xdr:colOff>266700</xdr:colOff>
      <xdr:row>13</xdr:row>
      <xdr:rowOff>171450</xdr:rowOff>
    </xdr:to>
    <xdr:sp macro="" textlink="">
      <xdr:nvSpPr>
        <xdr:cNvPr id="7" name="Pentagon 6">
          <a:hlinkClick xmlns:r="http://schemas.openxmlformats.org/officeDocument/2006/relationships" r:id="rId3"/>
        </xdr:cNvPr>
        <xdr:cNvSpPr/>
      </xdr:nvSpPr>
      <xdr:spPr>
        <a:xfrm flipH="1">
          <a:off x="15106650" y="22860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22</xdr:col>
      <xdr:colOff>0</xdr:colOff>
      <xdr:row>15</xdr:row>
      <xdr:rowOff>0</xdr:rowOff>
    </xdr:from>
    <xdr:to>
      <xdr:col>24</xdr:col>
      <xdr:colOff>266700</xdr:colOff>
      <xdr:row>16</xdr:row>
      <xdr:rowOff>171450</xdr:rowOff>
    </xdr:to>
    <xdr:sp macro="" textlink="">
      <xdr:nvSpPr>
        <xdr:cNvPr id="8" name="Pentagon 7">
          <a:hlinkClick xmlns:r="http://schemas.openxmlformats.org/officeDocument/2006/relationships" r:id="rId4"/>
        </xdr:cNvPr>
        <xdr:cNvSpPr/>
      </xdr:nvSpPr>
      <xdr:spPr>
        <a:xfrm flipH="1">
          <a:off x="15106650" y="28575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22</xdr:col>
      <xdr:colOff>0</xdr:colOff>
      <xdr:row>18</xdr:row>
      <xdr:rowOff>0</xdr:rowOff>
    </xdr:from>
    <xdr:to>
      <xdr:col>24</xdr:col>
      <xdr:colOff>266700</xdr:colOff>
      <xdr:row>19</xdr:row>
      <xdr:rowOff>171450</xdr:rowOff>
    </xdr:to>
    <xdr:sp macro="" textlink="">
      <xdr:nvSpPr>
        <xdr:cNvPr id="9" name="Pentagon 8">
          <a:hlinkClick xmlns:r="http://schemas.openxmlformats.org/officeDocument/2006/relationships" r:id="rId5"/>
        </xdr:cNvPr>
        <xdr:cNvSpPr/>
      </xdr:nvSpPr>
      <xdr:spPr>
        <a:xfrm flipH="1">
          <a:off x="15106650" y="34290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22</xdr:col>
      <xdr:colOff>0</xdr:colOff>
      <xdr:row>21</xdr:row>
      <xdr:rowOff>9525</xdr:rowOff>
    </xdr:from>
    <xdr:to>
      <xdr:col>24</xdr:col>
      <xdr:colOff>266700</xdr:colOff>
      <xdr:row>22</xdr:row>
      <xdr:rowOff>0</xdr:rowOff>
    </xdr:to>
    <xdr:sp macro="" textlink="">
      <xdr:nvSpPr>
        <xdr:cNvPr id="10" name="Pentagon 9">
          <a:hlinkClick xmlns:r="http://schemas.openxmlformats.org/officeDocument/2006/relationships" r:id="rId6"/>
        </xdr:cNvPr>
        <xdr:cNvSpPr/>
      </xdr:nvSpPr>
      <xdr:spPr>
        <a:xfrm flipH="1">
          <a:off x="15106650" y="40100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22</xdr:col>
      <xdr:colOff>0</xdr:colOff>
      <xdr:row>23</xdr:row>
      <xdr:rowOff>0</xdr:rowOff>
    </xdr:from>
    <xdr:to>
      <xdr:col>24</xdr:col>
      <xdr:colOff>266700</xdr:colOff>
      <xdr:row>24</xdr:row>
      <xdr:rowOff>171450</xdr:rowOff>
    </xdr:to>
    <xdr:sp macro="" textlink="">
      <xdr:nvSpPr>
        <xdr:cNvPr id="11" name="Pentagon 10">
          <a:hlinkClick xmlns:r="http://schemas.openxmlformats.org/officeDocument/2006/relationships" r:id="rId7"/>
        </xdr:cNvPr>
        <xdr:cNvSpPr/>
      </xdr:nvSpPr>
      <xdr:spPr>
        <a:xfrm flipH="1">
          <a:off x="15106650" y="45624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21</xdr:col>
      <xdr:colOff>609599</xdr:colOff>
      <xdr:row>25</xdr:row>
      <xdr:rowOff>190499</xdr:rowOff>
    </xdr:from>
    <xdr:to>
      <xdr:col>24</xdr:col>
      <xdr:colOff>257174</xdr:colOff>
      <xdr:row>28</xdr:row>
      <xdr:rowOff>123824</xdr:rowOff>
    </xdr:to>
    <xdr:sp macro="" textlink="">
      <xdr:nvSpPr>
        <xdr:cNvPr id="12" name="Pentagon 11">
          <a:hlinkClick xmlns:r="http://schemas.openxmlformats.org/officeDocument/2006/relationships" r:id="rId8"/>
        </xdr:cNvPr>
        <xdr:cNvSpPr/>
      </xdr:nvSpPr>
      <xdr:spPr>
        <a:xfrm flipH="1">
          <a:off x="15106649" y="513397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22</xdr:col>
      <xdr:colOff>47623</xdr:colOff>
      <xdr:row>29</xdr:row>
      <xdr:rowOff>104774</xdr:rowOff>
    </xdr:from>
    <xdr:to>
      <xdr:col>24</xdr:col>
      <xdr:colOff>228594</xdr:colOff>
      <xdr:row>32</xdr:row>
      <xdr:rowOff>57150</xdr:rowOff>
    </xdr:to>
    <xdr:sp macro="" textlink="">
      <xdr:nvSpPr>
        <xdr:cNvPr id="13" name="Pentagon 12">
          <a:hlinkClick xmlns:r="http://schemas.openxmlformats.org/officeDocument/2006/relationships" r:id="rId9"/>
        </xdr:cNvPr>
        <xdr:cNvSpPr/>
      </xdr:nvSpPr>
      <xdr:spPr>
        <a:xfrm flipH="1">
          <a:off x="15154273" y="581024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57150</xdr:rowOff>
    </xdr:from>
    <xdr:to>
      <xdr:col>12</xdr:col>
      <xdr:colOff>333375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1</xdr:row>
      <xdr:rowOff>38099</xdr:rowOff>
    </xdr:from>
    <xdr:to>
      <xdr:col>21</xdr:col>
      <xdr:colOff>66674</xdr:colOff>
      <xdr:row>16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17</xdr:row>
      <xdr:rowOff>152400</xdr:rowOff>
    </xdr:from>
    <xdr:to>
      <xdr:col>21</xdr:col>
      <xdr:colOff>114300</xdr:colOff>
      <xdr:row>32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142875</xdr:colOff>
      <xdr:row>17</xdr:row>
      <xdr:rowOff>152399</xdr:rowOff>
    </xdr:from>
    <xdr:to>
      <xdr:col>12</xdr:col>
      <xdr:colOff>314325</xdr:colOff>
      <xdr:row>32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190500</xdr:colOff>
      <xdr:row>2</xdr:row>
      <xdr:rowOff>152400</xdr:rowOff>
    </xdr:from>
    <xdr:to>
      <xdr:col>25</xdr:col>
      <xdr:colOff>457200</xdr:colOff>
      <xdr:row>4</xdr:row>
      <xdr:rowOff>133350</xdr:rowOff>
    </xdr:to>
    <xdr:sp macro="" textlink="">
      <xdr:nvSpPr>
        <xdr:cNvPr id="6" name="Pentagon 5">
          <a:hlinkClick xmlns:r="http://schemas.openxmlformats.org/officeDocument/2006/relationships" r:id="rId5"/>
        </xdr:cNvPr>
        <xdr:cNvSpPr/>
      </xdr:nvSpPr>
      <xdr:spPr>
        <a:xfrm flipH="1">
          <a:off x="13401675" y="5334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23</xdr:col>
      <xdr:colOff>190500</xdr:colOff>
      <xdr:row>5</xdr:row>
      <xdr:rowOff>114300</xdr:rowOff>
    </xdr:from>
    <xdr:to>
      <xdr:col>25</xdr:col>
      <xdr:colOff>457200</xdr:colOff>
      <xdr:row>7</xdr:row>
      <xdr:rowOff>95250</xdr:rowOff>
    </xdr:to>
    <xdr:sp macro="" textlink="">
      <xdr:nvSpPr>
        <xdr:cNvPr id="7" name="Pentagon 6">
          <a:hlinkClick xmlns:r="http://schemas.openxmlformats.org/officeDocument/2006/relationships" r:id="rId6"/>
        </xdr:cNvPr>
        <xdr:cNvSpPr/>
      </xdr:nvSpPr>
      <xdr:spPr>
        <a:xfrm flipH="1">
          <a:off x="13401675" y="10668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23</xdr:col>
      <xdr:colOff>200025</xdr:colOff>
      <xdr:row>8</xdr:row>
      <xdr:rowOff>76200</xdr:rowOff>
    </xdr:from>
    <xdr:to>
      <xdr:col>25</xdr:col>
      <xdr:colOff>466725</xdr:colOff>
      <xdr:row>10</xdr:row>
      <xdr:rowOff>57150</xdr:rowOff>
    </xdr:to>
    <xdr:sp macro="" textlink="">
      <xdr:nvSpPr>
        <xdr:cNvPr id="8" name="Pentagon 7">
          <a:hlinkClick xmlns:r="http://schemas.openxmlformats.org/officeDocument/2006/relationships" r:id="rId7"/>
        </xdr:cNvPr>
        <xdr:cNvSpPr/>
      </xdr:nvSpPr>
      <xdr:spPr>
        <a:xfrm flipH="1">
          <a:off x="13411200" y="16002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23</xdr:col>
      <xdr:colOff>200025</xdr:colOff>
      <xdr:row>11</xdr:row>
      <xdr:rowOff>76200</xdr:rowOff>
    </xdr:from>
    <xdr:to>
      <xdr:col>25</xdr:col>
      <xdr:colOff>466725</xdr:colOff>
      <xdr:row>13</xdr:row>
      <xdr:rowOff>57150</xdr:rowOff>
    </xdr:to>
    <xdr:sp macro="" textlink="">
      <xdr:nvSpPr>
        <xdr:cNvPr id="9" name="Pentagon 8">
          <a:hlinkClick xmlns:r="http://schemas.openxmlformats.org/officeDocument/2006/relationships" r:id="rId8"/>
        </xdr:cNvPr>
        <xdr:cNvSpPr/>
      </xdr:nvSpPr>
      <xdr:spPr>
        <a:xfrm flipH="1">
          <a:off x="13411200" y="21717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23</xdr:col>
      <xdr:colOff>200025</xdr:colOff>
      <xdr:row>14</xdr:row>
      <xdr:rowOff>76200</xdr:rowOff>
    </xdr:from>
    <xdr:to>
      <xdr:col>25</xdr:col>
      <xdr:colOff>466725</xdr:colOff>
      <xdr:row>16</xdr:row>
      <xdr:rowOff>57150</xdr:rowOff>
    </xdr:to>
    <xdr:sp macro="" textlink="">
      <xdr:nvSpPr>
        <xdr:cNvPr id="10" name="Pentagon 9">
          <a:hlinkClick xmlns:r="http://schemas.openxmlformats.org/officeDocument/2006/relationships" r:id="rId9"/>
        </xdr:cNvPr>
        <xdr:cNvSpPr/>
      </xdr:nvSpPr>
      <xdr:spPr>
        <a:xfrm flipH="1">
          <a:off x="13411200" y="27432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23</xdr:col>
      <xdr:colOff>200025</xdr:colOff>
      <xdr:row>17</xdr:row>
      <xdr:rowOff>85725</xdr:rowOff>
    </xdr:from>
    <xdr:to>
      <xdr:col>25</xdr:col>
      <xdr:colOff>466725</xdr:colOff>
      <xdr:row>19</xdr:row>
      <xdr:rowOff>66675</xdr:rowOff>
    </xdr:to>
    <xdr:sp macro="" textlink="">
      <xdr:nvSpPr>
        <xdr:cNvPr id="11" name="Pentagon 10">
          <a:hlinkClick xmlns:r="http://schemas.openxmlformats.org/officeDocument/2006/relationships" r:id="rId10"/>
        </xdr:cNvPr>
        <xdr:cNvSpPr/>
      </xdr:nvSpPr>
      <xdr:spPr>
        <a:xfrm flipH="1">
          <a:off x="13411200" y="33242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23</xdr:col>
      <xdr:colOff>200025</xdr:colOff>
      <xdr:row>20</xdr:row>
      <xdr:rowOff>66675</xdr:rowOff>
    </xdr:from>
    <xdr:to>
      <xdr:col>25</xdr:col>
      <xdr:colOff>466725</xdr:colOff>
      <xdr:row>22</xdr:row>
      <xdr:rowOff>47625</xdr:rowOff>
    </xdr:to>
    <xdr:sp macro="" textlink="">
      <xdr:nvSpPr>
        <xdr:cNvPr id="12" name="Pentagon 11">
          <a:hlinkClick xmlns:r="http://schemas.openxmlformats.org/officeDocument/2006/relationships" r:id="rId11"/>
        </xdr:cNvPr>
        <xdr:cNvSpPr/>
      </xdr:nvSpPr>
      <xdr:spPr>
        <a:xfrm flipH="1">
          <a:off x="13411200" y="38766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23</xdr:col>
      <xdr:colOff>200024</xdr:colOff>
      <xdr:row>23</xdr:row>
      <xdr:rowOff>66674</xdr:rowOff>
    </xdr:from>
    <xdr:to>
      <xdr:col>25</xdr:col>
      <xdr:colOff>457199</xdr:colOff>
      <xdr:row>25</xdr:row>
      <xdr:rowOff>28574</xdr:rowOff>
    </xdr:to>
    <xdr:sp macro="" textlink="">
      <xdr:nvSpPr>
        <xdr:cNvPr id="13" name="Pentagon 12">
          <a:hlinkClick xmlns:r="http://schemas.openxmlformats.org/officeDocument/2006/relationships" r:id="rId12"/>
        </xdr:cNvPr>
        <xdr:cNvSpPr/>
      </xdr:nvSpPr>
      <xdr:spPr>
        <a:xfrm flipH="1">
          <a:off x="13411199" y="444817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23</xdr:col>
      <xdr:colOff>247648</xdr:colOff>
      <xdr:row>26</xdr:row>
      <xdr:rowOff>9524</xdr:rowOff>
    </xdr:from>
    <xdr:to>
      <xdr:col>25</xdr:col>
      <xdr:colOff>428619</xdr:colOff>
      <xdr:row>28</xdr:row>
      <xdr:rowOff>152400</xdr:rowOff>
    </xdr:to>
    <xdr:sp macro="" textlink="">
      <xdr:nvSpPr>
        <xdr:cNvPr id="14" name="Pentagon 13">
          <a:hlinkClick xmlns:r="http://schemas.openxmlformats.org/officeDocument/2006/relationships" r:id="rId13"/>
        </xdr:cNvPr>
        <xdr:cNvSpPr/>
      </xdr:nvSpPr>
      <xdr:spPr>
        <a:xfrm flipH="1">
          <a:off x="13458823" y="512444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0</xdr:rowOff>
    </xdr:from>
    <xdr:ext cx="3429000" cy="374141"/>
    <xdr:sp macro="" textlink="">
      <xdr:nvSpPr>
        <xdr:cNvPr id="2" name="Rectangle 1"/>
        <xdr:cNvSpPr/>
      </xdr:nvSpPr>
      <xdr:spPr>
        <a:xfrm>
          <a:off x="247650" y="0"/>
          <a:ext cx="3429000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lvl="0" algn="l"/>
          <a:r>
            <a:rPr lang="pl-PL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Stawki podatkowe na</a:t>
          </a:r>
          <a:r>
            <a:rPr lang="pl-PL" sz="18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pracownika</a:t>
          </a:r>
          <a:endParaRPr lang="en-US" sz="18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7</xdr:col>
      <xdr:colOff>587339</xdr:colOff>
      <xdr:row>0</xdr:row>
      <xdr:rowOff>102685</xdr:rowOff>
    </xdr:from>
    <xdr:ext cx="1812962" cy="374141"/>
    <xdr:sp macro="" textlink="">
      <xdr:nvSpPr>
        <xdr:cNvPr id="3" name="Rectangle 2"/>
        <xdr:cNvSpPr/>
      </xdr:nvSpPr>
      <xdr:spPr>
        <a:xfrm>
          <a:off x="5654639" y="102685"/>
          <a:ext cx="1812962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l-PL" sz="18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Stawki przesyłek</a:t>
          </a:r>
          <a:endParaRPr lang="en-US" sz="18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17</xdr:col>
      <xdr:colOff>542925</xdr:colOff>
      <xdr:row>0</xdr:row>
      <xdr:rowOff>123825</xdr:rowOff>
    </xdr:from>
    <xdr:to>
      <xdr:col>20</xdr:col>
      <xdr:colOff>200025</xdr:colOff>
      <xdr:row>2</xdr:row>
      <xdr:rowOff>104775</xdr:rowOff>
    </xdr:to>
    <xdr:sp macro="" textlink="">
      <xdr:nvSpPr>
        <xdr:cNvPr id="4" name="Pentagon 3">
          <a:hlinkClick xmlns:r="http://schemas.openxmlformats.org/officeDocument/2006/relationships" r:id="rId1"/>
        </xdr:cNvPr>
        <xdr:cNvSpPr/>
      </xdr:nvSpPr>
      <xdr:spPr>
        <a:xfrm flipH="1">
          <a:off x="12249150" y="1238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17</xdr:col>
      <xdr:colOff>542925</xdr:colOff>
      <xdr:row>3</xdr:row>
      <xdr:rowOff>85725</xdr:rowOff>
    </xdr:from>
    <xdr:to>
      <xdr:col>20</xdr:col>
      <xdr:colOff>200025</xdr:colOff>
      <xdr:row>5</xdr:row>
      <xdr:rowOff>66675</xdr:rowOff>
    </xdr:to>
    <xdr:sp macro="" textlink="">
      <xdr:nvSpPr>
        <xdr:cNvPr id="5" name="Pentagon 4">
          <a:hlinkClick xmlns:r="http://schemas.openxmlformats.org/officeDocument/2006/relationships" r:id="rId2"/>
        </xdr:cNvPr>
        <xdr:cNvSpPr/>
      </xdr:nvSpPr>
      <xdr:spPr>
        <a:xfrm flipH="1">
          <a:off x="12249150" y="6572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17</xdr:col>
      <xdr:colOff>552450</xdr:colOff>
      <xdr:row>6</xdr:row>
      <xdr:rowOff>47625</xdr:rowOff>
    </xdr:from>
    <xdr:to>
      <xdr:col>20</xdr:col>
      <xdr:colOff>209550</xdr:colOff>
      <xdr:row>8</xdr:row>
      <xdr:rowOff>28575</xdr:rowOff>
    </xdr:to>
    <xdr:sp macro="" textlink="">
      <xdr:nvSpPr>
        <xdr:cNvPr id="6" name="Pentagon 5">
          <a:hlinkClick xmlns:r="http://schemas.openxmlformats.org/officeDocument/2006/relationships" r:id="rId3"/>
        </xdr:cNvPr>
        <xdr:cNvSpPr/>
      </xdr:nvSpPr>
      <xdr:spPr>
        <a:xfrm flipH="1">
          <a:off x="12258675" y="11906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17</xdr:col>
      <xdr:colOff>552450</xdr:colOff>
      <xdr:row>9</xdr:row>
      <xdr:rowOff>47625</xdr:rowOff>
    </xdr:from>
    <xdr:to>
      <xdr:col>20</xdr:col>
      <xdr:colOff>209550</xdr:colOff>
      <xdr:row>11</xdr:row>
      <xdr:rowOff>28575</xdr:rowOff>
    </xdr:to>
    <xdr:sp macro="" textlink="">
      <xdr:nvSpPr>
        <xdr:cNvPr id="7" name="Pentagon 6">
          <a:hlinkClick xmlns:r="http://schemas.openxmlformats.org/officeDocument/2006/relationships" r:id="rId4"/>
        </xdr:cNvPr>
        <xdr:cNvSpPr/>
      </xdr:nvSpPr>
      <xdr:spPr>
        <a:xfrm flipH="1">
          <a:off x="12258675" y="17621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17</xdr:col>
      <xdr:colOff>552450</xdr:colOff>
      <xdr:row>12</xdr:row>
      <xdr:rowOff>47625</xdr:rowOff>
    </xdr:from>
    <xdr:to>
      <xdr:col>20</xdr:col>
      <xdr:colOff>209550</xdr:colOff>
      <xdr:row>14</xdr:row>
      <xdr:rowOff>28575</xdr:rowOff>
    </xdr:to>
    <xdr:sp macro="" textlink="">
      <xdr:nvSpPr>
        <xdr:cNvPr id="8" name="Pentagon 7">
          <a:hlinkClick xmlns:r="http://schemas.openxmlformats.org/officeDocument/2006/relationships" r:id="rId5"/>
        </xdr:cNvPr>
        <xdr:cNvSpPr/>
      </xdr:nvSpPr>
      <xdr:spPr>
        <a:xfrm flipH="1">
          <a:off x="12258675" y="23336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17</xdr:col>
      <xdr:colOff>552450</xdr:colOff>
      <xdr:row>15</xdr:row>
      <xdr:rowOff>57150</xdr:rowOff>
    </xdr:from>
    <xdr:to>
      <xdr:col>20</xdr:col>
      <xdr:colOff>209550</xdr:colOff>
      <xdr:row>17</xdr:row>
      <xdr:rowOff>38100</xdr:rowOff>
    </xdr:to>
    <xdr:sp macro="" textlink="">
      <xdr:nvSpPr>
        <xdr:cNvPr id="9" name="Pentagon 8">
          <a:hlinkClick xmlns:r="http://schemas.openxmlformats.org/officeDocument/2006/relationships" r:id="rId6"/>
        </xdr:cNvPr>
        <xdr:cNvSpPr/>
      </xdr:nvSpPr>
      <xdr:spPr>
        <a:xfrm flipH="1">
          <a:off x="12258675" y="29146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17</xdr:col>
      <xdr:colOff>552450</xdr:colOff>
      <xdr:row>18</xdr:row>
      <xdr:rowOff>38100</xdr:rowOff>
    </xdr:from>
    <xdr:to>
      <xdr:col>20</xdr:col>
      <xdr:colOff>209550</xdr:colOff>
      <xdr:row>20</xdr:row>
      <xdr:rowOff>19050</xdr:rowOff>
    </xdr:to>
    <xdr:sp macro="" textlink="">
      <xdr:nvSpPr>
        <xdr:cNvPr id="10" name="Pentagon 9">
          <a:hlinkClick xmlns:r="http://schemas.openxmlformats.org/officeDocument/2006/relationships" r:id="rId7"/>
        </xdr:cNvPr>
        <xdr:cNvSpPr/>
      </xdr:nvSpPr>
      <xdr:spPr>
        <a:xfrm flipH="1">
          <a:off x="12258675" y="34671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17</xdr:col>
      <xdr:colOff>552449</xdr:colOff>
      <xdr:row>21</xdr:row>
      <xdr:rowOff>38099</xdr:rowOff>
    </xdr:from>
    <xdr:to>
      <xdr:col>20</xdr:col>
      <xdr:colOff>200024</xdr:colOff>
      <xdr:row>23</xdr:row>
      <xdr:rowOff>161924</xdr:rowOff>
    </xdr:to>
    <xdr:sp macro="" textlink="">
      <xdr:nvSpPr>
        <xdr:cNvPr id="11" name="Pentagon 10">
          <a:hlinkClick xmlns:r="http://schemas.openxmlformats.org/officeDocument/2006/relationships" r:id="rId8"/>
        </xdr:cNvPr>
        <xdr:cNvSpPr/>
      </xdr:nvSpPr>
      <xdr:spPr>
        <a:xfrm flipH="1">
          <a:off x="12258674" y="4038599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17</xdr:col>
      <xdr:colOff>600073</xdr:colOff>
      <xdr:row>24</xdr:row>
      <xdr:rowOff>142874</xdr:rowOff>
    </xdr:from>
    <xdr:to>
      <xdr:col>20</xdr:col>
      <xdr:colOff>171444</xdr:colOff>
      <xdr:row>27</xdr:row>
      <xdr:rowOff>95250</xdr:rowOff>
    </xdr:to>
    <xdr:sp macro="" textlink="">
      <xdr:nvSpPr>
        <xdr:cNvPr id="12" name="Pentagon 11">
          <a:hlinkClick xmlns:r="http://schemas.openxmlformats.org/officeDocument/2006/relationships" r:id="rId9"/>
        </xdr:cNvPr>
        <xdr:cNvSpPr/>
      </xdr:nvSpPr>
      <xdr:spPr>
        <a:xfrm flipH="1">
          <a:off x="12306298" y="4714874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2</xdr:row>
      <xdr:rowOff>0</xdr:rowOff>
    </xdr:from>
    <xdr:to>
      <xdr:col>16</xdr:col>
      <xdr:colOff>390525</xdr:colOff>
      <xdr:row>3</xdr:row>
      <xdr:rowOff>171450</xdr:rowOff>
    </xdr:to>
    <xdr:sp macro="" textlink="">
      <xdr:nvSpPr>
        <xdr:cNvPr id="2" name="Pentagon 1">
          <a:hlinkClick xmlns:r="http://schemas.openxmlformats.org/officeDocument/2006/relationships" r:id="rId1"/>
        </xdr:cNvPr>
        <xdr:cNvSpPr/>
      </xdr:nvSpPr>
      <xdr:spPr>
        <a:xfrm flipH="1">
          <a:off x="11268075" y="3810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14</xdr:col>
      <xdr:colOff>123825</xdr:colOff>
      <xdr:row>4</xdr:row>
      <xdr:rowOff>152400</xdr:rowOff>
    </xdr:from>
    <xdr:to>
      <xdr:col>16</xdr:col>
      <xdr:colOff>390525</xdr:colOff>
      <xdr:row>6</xdr:row>
      <xdr:rowOff>133350</xdr:rowOff>
    </xdr:to>
    <xdr:sp macro="" textlink="">
      <xdr:nvSpPr>
        <xdr:cNvPr id="3" name="Pentagon 2">
          <a:hlinkClick xmlns:r="http://schemas.openxmlformats.org/officeDocument/2006/relationships" r:id="rId2"/>
        </xdr:cNvPr>
        <xdr:cNvSpPr/>
      </xdr:nvSpPr>
      <xdr:spPr>
        <a:xfrm flipH="1">
          <a:off x="11268075" y="9144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14</xdr:col>
      <xdr:colOff>133350</xdr:colOff>
      <xdr:row>7</xdr:row>
      <xdr:rowOff>114300</xdr:rowOff>
    </xdr:from>
    <xdr:to>
      <xdr:col>16</xdr:col>
      <xdr:colOff>400050</xdr:colOff>
      <xdr:row>9</xdr:row>
      <xdr:rowOff>95250</xdr:rowOff>
    </xdr:to>
    <xdr:sp macro="" textlink="">
      <xdr:nvSpPr>
        <xdr:cNvPr id="4" name="Pentagon 3">
          <a:hlinkClick xmlns:r="http://schemas.openxmlformats.org/officeDocument/2006/relationships" r:id="rId3"/>
        </xdr:cNvPr>
        <xdr:cNvSpPr/>
      </xdr:nvSpPr>
      <xdr:spPr>
        <a:xfrm flipH="1">
          <a:off x="11277600" y="14478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14</xdr:col>
      <xdr:colOff>133350</xdr:colOff>
      <xdr:row>10</xdr:row>
      <xdr:rowOff>114300</xdr:rowOff>
    </xdr:from>
    <xdr:to>
      <xdr:col>16</xdr:col>
      <xdr:colOff>400050</xdr:colOff>
      <xdr:row>12</xdr:row>
      <xdr:rowOff>95250</xdr:rowOff>
    </xdr:to>
    <xdr:sp macro="" textlink="">
      <xdr:nvSpPr>
        <xdr:cNvPr id="5" name="Pentagon 4">
          <a:hlinkClick xmlns:r="http://schemas.openxmlformats.org/officeDocument/2006/relationships" r:id="rId4"/>
        </xdr:cNvPr>
        <xdr:cNvSpPr/>
      </xdr:nvSpPr>
      <xdr:spPr>
        <a:xfrm flipH="1">
          <a:off x="11277600" y="20193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14</xdr:col>
      <xdr:colOff>133350</xdr:colOff>
      <xdr:row>13</xdr:row>
      <xdr:rowOff>114300</xdr:rowOff>
    </xdr:from>
    <xdr:to>
      <xdr:col>16</xdr:col>
      <xdr:colOff>400050</xdr:colOff>
      <xdr:row>15</xdr:row>
      <xdr:rowOff>95250</xdr:rowOff>
    </xdr:to>
    <xdr:sp macro="" textlink="">
      <xdr:nvSpPr>
        <xdr:cNvPr id="6" name="Pentagon 5">
          <a:hlinkClick xmlns:r="http://schemas.openxmlformats.org/officeDocument/2006/relationships" r:id="rId5"/>
        </xdr:cNvPr>
        <xdr:cNvSpPr/>
      </xdr:nvSpPr>
      <xdr:spPr>
        <a:xfrm flipH="1">
          <a:off x="11277600" y="25908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14</xdr:col>
      <xdr:colOff>133350</xdr:colOff>
      <xdr:row>16</xdr:row>
      <xdr:rowOff>123825</xdr:rowOff>
    </xdr:from>
    <xdr:to>
      <xdr:col>16</xdr:col>
      <xdr:colOff>400050</xdr:colOff>
      <xdr:row>18</xdr:row>
      <xdr:rowOff>104775</xdr:rowOff>
    </xdr:to>
    <xdr:sp macro="" textlink="">
      <xdr:nvSpPr>
        <xdr:cNvPr id="7" name="Pentagon 6">
          <a:hlinkClick xmlns:r="http://schemas.openxmlformats.org/officeDocument/2006/relationships" r:id="rId6"/>
        </xdr:cNvPr>
        <xdr:cNvSpPr/>
      </xdr:nvSpPr>
      <xdr:spPr>
        <a:xfrm flipH="1">
          <a:off x="11277600" y="31718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14</xdr:col>
      <xdr:colOff>133350</xdr:colOff>
      <xdr:row>19</xdr:row>
      <xdr:rowOff>104775</xdr:rowOff>
    </xdr:from>
    <xdr:to>
      <xdr:col>16</xdr:col>
      <xdr:colOff>400050</xdr:colOff>
      <xdr:row>21</xdr:row>
      <xdr:rowOff>85725</xdr:rowOff>
    </xdr:to>
    <xdr:sp macro="" textlink="">
      <xdr:nvSpPr>
        <xdr:cNvPr id="8" name="Pentagon 7">
          <a:hlinkClick xmlns:r="http://schemas.openxmlformats.org/officeDocument/2006/relationships" r:id="rId7"/>
        </xdr:cNvPr>
        <xdr:cNvSpPr/>
      </xdr:nvSpPr>
      <xdr:spPr>
        <a:xfrm flipH="1">
          <a:off x="11277600" y="37242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14</xdr:col>
      <xdr:colOff>133349</xdr:colOff>
      <xdr:row>22</xdr:row>
      <xdr:rowOff>104774</xdr:rowOff>
    </xdr:from>
    <xdr:to>
      <xdr:col>16</xdr:col>
      <xdr:colOff>390524</xdr:colOff>
      <xdr:row>25</xdr:row>
      <xdr:rowOff>38099</xdr:rowOff>
    </xdr:to>
    <xdr:sp macro="" textlink="">
      <xdr:nvSpPr>
        <xdr:cNvPr id="9" name="Pentagon 8">
          <a:hlinkClick xmlns:r="http://schemas.openxmlformats.org/officeDocument/2006/relationships" r:id="rId8"/>
        </xdr:cNvPr>
        <xdr:cNvSpPr/>
      </xdr:nvSpPr>
      <xdr:spPr>
        <a:xfrm flipH="1">
          <a:off x="11277599" y="429577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14</xdr:col>
      <xdr:colOff>180973</xdr:colOff>
      <xdr:row>26</xdr:row>
      <xdr:rowOff>19049</xdr:rowOff>
    </xdr:from>
    <xdr:to>
      <xdr:col>16</xdr:col>
      <xdr:colOff>361944</xdr:colOff>
      <xdr:row>28</xdr:row>
      <xdr:rowOff>161925</xdr:rowOff>
    </xdr:to>
    <xdr:sp macro="" textlink="">
      <xdr:nvSpPr>
        <xdr:cNvPr id="10" name="Pentagon 9">
          <a:hlinkClick xmlns:r="http://schemas.openxmlformats.org/officeDocument/2006/relationships" r:id="rId9"/>
        </xdr:cNvPr>
        <xdr:cNvSpPr/>
      </xdr:nvSpPr>
      <xdr:spPr>
        <a:xfrm flipH="1">
          <a:off x="11325223" y="497204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0</xdr:rowOff>
    </xdr:from>
    <xdr:to>
      <xdr:col>17</xdr:col>
      <xdr:colOff>495300</xdr:colOff>
      <xdr:row>3</xdr:row>
      <xdr:rowOff>171450</xdr:rowOff>
    </xdr:to>
    <xdr:sp macro="" textlink="">
      <xdr:nvSpPr>
        <xdr:cNvPr id="2" name="Pentagon 1">
          <a:hlinkClick xmlns:r="http://schemas.openxmlformats.org/officeDocument/2006/relationships" r:id="rId1"/>
        </xdr:cNvPr>
        <xdr:cNvSpPr/>
      </xdr:nvSpPr>
      <xdr:spPr>
        <a:xfrm flipH="1">
          <a:off x="11315700" y="3810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15</xdr:col>
      <xdr:colOff>228600</xdr:colOff>
      <xdr:row>4</xdr:row>
      <xdr:rowOff>114300</xdr:rowOff>
    </xdr:from>
    <xdr:to>
      <xdr:col>17</xdr:col>
      <xdr:colOff>495300</xdr:colOff>
      <xdr:row>6</xdr:row>
      <xdr:rowOff>95250</xdr:rowOff>
    </xdr:to>
    <xdr:sp macro="" textlink="">
      <xdr:nvSpPr>
        <xdr:cNvPr id="3" name="Pentagon 2">
          <a:hlinkClick xmlns:r="http://schemas.openxmlformats.org/officeDocument/2006/relationships" r:id="rId2"/>
        </xdr:cNvPr>
        <xdr:cNvSpPr/>
      </xdr:nvSpPr>
      <xdr:spPr>
        <a:xfrm flipH="1">
          <a:off x="11315700" y="8763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15</xdr:col>
      <xdr:colOff>238125</xdr:colOff>
      <xdr:row>7</xdr:row>
      <xdr:rowOff>76200</xdr:rowOff>
    </xdr:from>
    <xdr:to>
      <xdr:col>17</xdr:col>
      <xdr:colOff>504825</xdr:colOff>
      <xdr:row>9</xdr:row>
      <xdr:rowOff>57150</xdr:rowOff>
    </xdr:to>
    <xdr:sp macro="" textlink="">
      <xdr:nvSpPr>
        <xdr:cNvPr id="4" name="Pentagon 3">
          <a:hlinkClick xmlns:r="http://schemas.openxmlformats.org/officeDocument/2006/relationships" r:id="rId3"/>
        </xdr:cNvPr>
        <xdr:cNvSpPr/>
      </xdr:nvSpPr>
      <xdr:spPr>
        <a:xfrm flipH="1">
          <a:off x="11325225" y="14097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15</xdr:col>
      <xdr:colOff>238125</xdr:colOff>
      <xdr:row>10</xdr:row>
      <xdr:rowOff>76200</xdr:rowOff>
    </xdr:from>
    <xdr:to>
      <xdr:col>17</xdr:col>
      <xdr:colOff>504825</xdr:colOff>
      <xdr:row>12</xdr:row>
      <xdr:rowOff>57150</xdr:rowOff>
    </xdr:to>
    <xdr:sp macro="" textlink="">
      <xdr:nvSpPr>
        <xdr:cNvPr id="5" name="Pentagon 4">
          <a:hlinkClick xmlns:r="http://schemas.openxmlformats.org/officeDocument/2006/relationships" r:id="rId4"/>
        </xdr:cNvPr>
        <xdr:cNvSpPr/>
      </xdr:nvSpPr>
      <xdr:spPr>
        <a:xfrm flipH="1">
          <a:off x="11325225" y="19812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15</xdr:col>
      <xdr:colOff>238125</xdr:colOff>
      <xdr:row>13</xdr:row>
      <xdr:rowOff>76200</xdr:rowOff>
    </xdr:from>
    <xdr:to>
      <xdr:col>17</xdr:col>
      <xdr:colOff>504825</xdr:colOff>
      <xdr:row>15</xdr:row>
      <xdr:rowOff>57150</xdr:rowOff>
    </xdr:to>
    <xdr:sp macro="" textlink="">
      <xdr:nvSpPr>
        <xdr:cNvPr id="6" name="Pentagon 5">
          <a:hlinkClick xmlns:r="http://schemas.openxmlformats.org/officeDocument/2006/relationships" r:id="rId5"/>
        </xdr:cNvPr>
        <xdr:cNvSpPr/>
      </xdr:nvSpPr>
      <xdr:spPr>
        <a:xfrm flipH="1">
          <a:off x="11325225" y="25527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15</xdr:col>
      <xdr:colOff>238125</xdr:colOff>
      <xdr:row>16</xdr:row>
      <xdr:rowOff>85725</xdr:rowOff>
    </xdr:from>
    <xdr:to>
      <xdr:col>17</xdr:col>
      <xdr:colOff>504825</xdr:colOff>
      <xdr:row>18</xdr:row>
      <xdr:rowOff>66675</xdr:rowOff>
    </xdr:to>
    <xdr:sp macro="" textlink="">
      <xdr:nvSpPr>
        <xdr:cNvPr id="7" name="Pentagon 6">
          <a:hlinkClick xmlns:r="http://schemas.openxmlformats.org/officeDocument/2006/relationships" r:id="rId6"/>
        </xdr:cNvPr>
        <xdr:cNvSpPr/>
      </xdr:nvSpPr>
      <xdr:spPr>
        <a:xfrm flipH="1">
          <a:off x="11325225" y="31337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15</xdr:col>
      <xdr:colOff>238125</xdr:colOff>
      <xdr:row>19</xdr:row>
      <xdr:rowOff>66675</xdr:rowOff>
    </xdr:from>
    <xdr:to>
      <xdr:col>17</xdr:col>
      <xdr:colOff>504825</xdr:colOff>
      <xdr:row>21</xdr:row>
      <xdr:rowOff>47625</xdr:rowOff>
    </xdr:to>
    <xdr:sp macro="" textlink="">
      <xdr:nvSpPr>
        <xdr:cNvPr id="8" name="Pentagon 7">
          <a:hlinkClick xmlns:r="http://schemas.openxmlformats.org/officeDocument/2006/relationships" r:id="rId7"/>
        </xdr:cNvPr>
        <xdr:cNvSpPr/>
      </xdr:nvSpPr>
      <xdr:spPr>
        <a:xfrm flipH="1">
          <a:off x="11325225" y="36861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15</xdr:col>
      <xdr:colOff>238124</xdr:colOff>
      <xdr:row>22</xdr:row>
      <xdr:rowOff>66674</xdr:rowOff>
    </xdr:from>
    <xdr:to>
      <xdr:col>17</xdr:col>
      <xdr:colOff>495299</xdr:colOff>
      <xdr:row>24</xdr:row>
      <xdr:rowOff>190499</xdr:rowOff>
    </xdr:to>
    <xdr:sp macro="" textlink="">
      <xdr:nvSpPr>
        <xdr:cNvPr id="9" name="Pentagon 8">
          <a:hlinkClick xmlns:r="http://schemas.openxmlformats.org/officeDocument/2006/relationships" r:id="rId8"/>
        </xdr:cNvPr>
        <xdr:cNvSpPr/>
      </xdr:nvSpPr>
      <xdr:spPr>
        <a:xfrm flipH="1">
          <a:off x="11325224" y="425767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15</xdr:col>
      <xdr:colOff>285748</xdr:colOff>
      <xdr:row>25</xdr:row>
      <xdr:rowOff>171449</xdr:rowOff>
    </xdr:from>
    <xdr:to>
      <xdr:col>17</xdr:col>
      <xdr:colOff>466719</xdr:colOff>
      <xdr:row>28</xdr:row>
      <xdr:rowOff>123825</xdr:rowOff>
    </xdr:to>
    <xdr:sp macro="" textlink="">
      <xdr:nvSpPr>
        <xdr:cNvPr id="10" name="Pentagon 9">
          <a:hlinkClick xmlns:r="http://schemas.openxmlformats.org/officeDocument/2006/relationships" r:id="rId9"/>
        </xdr:cNvPr>
        <xdr:cNvSpPr/>
      </xdr:nvSpPr>
      <xdr:spPr>
        <a:xfrm flipH="1">
          <a:off x="11372848" y="493394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2</xdr:row>
      <xdr:rowOff>19050</xdr:rowOff>
    </xdr:from>
    <xdr:to>
      <xdr:col>17</xdr:col>
      <xdr:colOff>247650</xdr:colOff>
      <xdr:row>4</xdr:row>
      <xdr:rowOff>0</xdr:rowOff>
    </xdr:to>
    <xdr:sp macro="" textlink="">
      <xdr:nvSpPr>
        <xdr:cNvPr id="11" name="Pentagon 10">
          <a:hlinkClick xmlns:r="http://schemas.openxmlformats.org/officeDocument/2006/relationships" r:id="rId1"/>
        </xdr:cNvPr>
        <xdr:cNvSpPr/>
      </xdr:nvSpPr>
      <xdr:spPr>
        <a:xfrm flipH="1">
          <a:off x="11191875" y="4000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14</xdr:col>
      <xdr:colOff>590550</xdr:colOff>
      <xdr:row>4</xdr:row>
      <xdr:rowOff>171450</xdr:rowOff>
    </xdr:from>
    <xdr:to>
      <xdr:col>17</xdr:col>
      <xdr:colOff>247650</xdr:colOff>
      <xdr:row>6</xdr:row>
      <xdr:rowOff>152400</xdr:rowOff>
    </xdr:to>
    <xdr:sp macro="" textlink="">
      <xdr:nvSpPr>
        <xdr:cNvPr id="12" name="Pentagon 11">
          <a:hlinkClick xmlns:r="http://schemas.openxmlformats.org/officeDocument/2006/relationships" r:id="rId2"/>
        </xdr:cNvPr>
        <xdr:cNvSpPr/>
      </xdr:nvSpPr>
      <xdr:spPr>
        <a:xfrm flipH="1">
          <a:off x="11191875" y="9334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14</xdr:col>
      <xdr:colOff>600075</xdr:colOff>
      <xdr:row>7</xdr:row>
      <xdr:rowOff>133350</xdr:rowOff>
    </xdr:from>
    <xdr:to>
      <xdr:col>17</xdr:col>
      <xdr:colOff>257175</xdr:colOff>
      <xdr:row>9</xdr:row>
      <xdr:rowOff>114300</xdr:rowOff>
    </xdr:to>
    <xdr:sp macro="" textlink="">
      <xdr:nvSpPr>
        <xdr:cNvPr id="13" name="Pentagon 12">
          <a:hlinkClick xmlns:r="http://schemas.openxmlformats.org/officeDocument/2006/relationships" r:id="rId3"/>
        </xdr:cNvPr>
        <xdr:cNvSpPr/>
      </xdr:nvSpPr>
      <xdr:spPr>
        <a:xfrm flipH="1">
          <a:off x="11201400" y="14668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14</xdr:col>
      <xdr:colOff>600075</xdr:colOff>
      <xdr:row>10</xdr:row>
      <xdr:rowOff>133350</xdr:rowOff>
    </xdr:from>
    <xdr:to>
      <xdr:col>17</xdr:col>
      <xdr:colOff>257175</xdr:colOff>
      <xdr:row>12</xdr:row>
      <xdr:rowOff>114300</xdr:rowOff>
    </xdr:to>
    <xdr:sp macro="" textlink="">
      <xdr:nvSpPr>
        <xdr:cNvPr id="14" name="Pentagon 13">
          <a:hlinkClick xmlns:r="http://schemas.openxmlformats.org/officeDocument/2006/relationships" r:id="rId4"/>
        </xdr:cNvPr>
        <xdr:cNvSpPr/>
      </xdr:nvSpPr>
      <xdr:spPr>
        <a:xfrm flipH="1">
          <a:off x="11201400" y="20383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14</xdr:col>
      <xdr:colOff>600075</xdr:colOff>
      <xdr:row>13</xdr:row>
      <xdr:rowOff>133350</xdr:rowOff>
    </xdr:from>
    <xdr:to>
      <xdr:col>17</xdr:col>
      <xdr:colOff>257175</xdr:colOff>
      <xdr:row>15</xdr:row>
      <xdr:rowOff>114300</xdr:rowOff>
    </xdr:to>
    <xdr:sp macro="" textlink="">
      <xdr:nvSpPr>
        <xdr:cNvPr id="15" name="Pentagon 14">
          <a:hlinkClick xmlns:r="http://schemas.openxmlformats.org/officeDocument/2006/relationships" r:id="rId5"/>
        </xdr:cNvPr>
        <xdr:cNvSpPr/>
      </xdr:nvSpPr>
      <xdr:spPr>
        <a:xfrm flipH="1">
          <a:off x="11201400" y="26098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14</xdr:col>
      <xdr:colOff>600075</xdr:colOff>
      <xdr:row>16</xdr:row>
      <xdr:rowOff>142875</xdr:rowOff>
    </xdr:from>
    <xdr:to>
      <xdr:col>17</xdr:col>
      <xdr:colOff>257175</xdr:colOff>
      <xdr:row>18</xdr:row>
      <xdr:rowOff>123825</xdr:rowOff>
    </xdr:to>
    <xdr:sp macro="" textlink="">
      <xdr:nvSpPr>
        <xdr:cNvPr id="16" name="Pentagon 15">
          <a:hlinkClick xmlns:r="http://schemas.openxmlformats.org/officeDocument/2006/relationships" r:id="rId6"/>
        </xdr:cNvPr>
        <xdr:cNvSpPr/>
      </xdr:nvSpPr>
      <xdr:spPr>
        <a:xfrm flipH="1">
          <a:off x="11201400" y="31908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14</xdr:col>
      <xdr:colOff>600075</xdr:colOff>
      <xdr:row>19</xdr:row>
      <xdr:rowOff>123825</xdr:rowOff>
    </xdr:from>
    <xdr:to>
      <xdr:col>17</xdr:col>
      <xdr:colOff>257175</xdr:colOff>
      <xdr:row>21</xdr:row>
      <xdr:rowOff>104775</xdr:rowOff>
    </xdr:to>
    <xdr:sp macro="" textlink="">
      <xdr:nvSpPr>
        <xdr:cNvPr id="17" name="Pentagon 16">
          <a:hlinkClick xmlns:r="http://schemas.openxmlformats.org/officeDocument/2006/relationships" r:id="rId7"/>
        </xdr:cNvPr>
        <xdr:cNvSpPr/>
      </xdr:nvSpPr>
      <xdr:spPr>
        <a:xfrm flipH="1">
          <a:off x="11201400" y="37433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14</xdr:col>
      <xdr:colOff>600074</xdr:colOff>
      <xdr:row>22</xdr:row>
      <xdr:rowOff>123824</xdr:rowOff>
    </xdr:from>
    <xdr:to>
      <xdr:col>17</xdr:col>
      <xdr:colOff>247649</xdr:colOff>
      <xdr:row>25</xdr:row>
      <xdr:rowOff>57149</xdr:rowOff>
    </xdr:to>
    <xdr:sp macro="" textlink="">
      <xdr:nvSpPr>
        <xdr:cNvPr id="18" name="Pentagon 17">
          <a:hlinkClick xmlns:r="http://schemas.openxmlformats.org/officeDocument/2006/relationships" r:id="rId8"/>
        </xdr:cNvPr>
        <xdr:cNvSpPr/>
      </xdr:nvSpPr>
      <xdr:spPr>
        <a:xfrm flipH="1">
          <a:off x="11201399" y="431482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15</xdr:col>
      <xdr:colOff>38098</xdr:colOff>
      <xdr:row>26</xdr:row>
      <xdr:rowOff>38099</xdr:rowOff>
    </xdr:from>
    <xdr:to>
      <xdr:col>17</xdr:col>
      <xdr:colOff>219069</xdr:colOff>
      <xdr:row>28</xdr:row>
      <xdr:rowOff>180975</xdr:rowOff>
    </xdr:to>
    <xdr:sp macro="" textlink="">
      <xdr:nvSpPr>
        <xdr:cNvPr id="19" name="Pentagon 18">
          <a:hlinkClick xmlns:r="http://schemas.openxmlformats.org/officeDocument/2006/relationships" r:id="rId9"/>
        </xdr:cNvPr>
        <xdr:cNvSpPr/>
      </xdr:nvSpPr>
      <xdr:spPr>
        <a:xfrm flipH="1">
          <a:off x="11249023" y="499109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28575</xdr:rowOff>
    </xdr:from>
    <xdr:to>
      <xdr:col>14</xdr:col>
      <xdr:colOff>0</xdr:colOff>
      <xdr:row>4</xdr:row>
      <xdr:rowOff>9525</xdr:rowOff>
    </xdr:to>
    <xdr:sp macro="" textlink="">
      <xdr:nvSpPr>
        <xdr:cNvPr id="2" name="Pentagon 1">
          <a:hlinkClick xmlns:r="http://schemas.openxmlformats.org/officeDocument/2006/relationships" r:id="rId1"/>
        </xdr:cNvPr>
        <xdr:cNvSpPr/>
      </xdr:nvSpPr>
      <xdr:spPr>
        <a:xfrm flipH="1">
          <a:off x="11287125" y="4095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11</xdr:col>
      <xdr:colOff>371475</xdr:colOff>
      <xdr:row>4</xdr:row>
      <xdr:rowOff>171450</xdr:rowOff>
    </xdr:from>
    <xdr:to>
      <xdr:col>14</xdr:col>
      <xdr:colOff>28575</xdr:colOff>
      <xdr:row>6</xdr:row>
      <xdr:rowOff>152400</xdr:rowOff>
    </xdr:to>
    <xdr:sp macro="" textlink="">
      <xdr:nvSpPr>
        <xdr:cNvPr id="3" name="Pentagon 2">
          <a:hlinkClick xmlns:r="http://schemas.openxmlformats.org/officeDocument/2006/relationships" r:id="rId2"/>
        </xdr:cNvPr>
        <xdr:cNvSpPr/>
      </xdr:nvSpPr>
      <xdr:spPr>
        <a:xfrm flipH="1">
          <a:off x="11315700" y="9334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11</xdr:col>
      <xdr:colOff>381000</xdr:colOff>
      <xdr:row>7</xdr:row>
      <xdr:rowOff>133350</xdr:rowOff>
    </xdr:from>
    <xdr:to>
      <xdr:col>14</xdr:col>
      <xdr:colOff>38100</xdr:colOff>
      <xdr:row>9</xdr:row>
      <xdr:rowOff>114300</xdr:rowOff>
    </xdr:to>
    <xdr:sp macro="" textlink="">
      <xdr:nvSpPr>
        <xdr:cNvPr id="4" name="Pentagon 3">
          <a:hlinkClick xmlns:r="http://schemas.openxmlformats.org/officeDocument/2006/relationships" r:id="rId3"/>
        </xdr:cNvPr>
        <xdr:cNvSpPr/>
      </xdr:nvSpPr>
      <xdr:spPr>
        <a:xfrm flipH="1">
          <a:off x="11325225" y="14668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11</xdr:col>
      <xdr:colOff>381000</xdr:colOff>
      <xdr:row>10</xdr:row>
      <xdr:rowOff>133350</xdr:rowOff>
    </xdr:from>
    <xdr:to>
      <xdr:col>14</xdr:col>
      <xdr:colOff>38100</xdr:colOff>
      <xdr:row>12</xdr:row>
      <xdr:rowOff>114300</xdr:rowOff>
    </xdr:to>
    <xdr:sp macro="" textlink="">
      <xdr:nvSpPr>
        <xdr:cNvPr id="5" name="Pentagon 4">
          <a:hlinkClick xmlns:r="http://schemas.openxmlformats.org/officeDocument/2006/relationships" r:id="rId4"/>
        </xdr:cNvPr>
        <xdr:cNvSpPr/>
      </xdr:nvSpPr>
      <xdr:spPr>
        <a:xfrm flipH="1">
          <a:off x="11325225" y="20383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11</xdr:col>
      <xdr:colOff>381000</xdr:colOff>
      <xdr:row>13</xdr:row>
      <xdr:rowOff>133350</xdr:rowOff>
    </xdr:from>
    <xdr:to>
      <xdr:col>14</xdr:col>
      <xdr:colOff>38100</xdr:colOff>
      <xdr:row>15</xdr:row>
      <xdr:rowOff>114300</xdr:rowOff>
    </xdr:to>
    <xdr:sp macro="" textlink="">
      <xdr:nvSpPr>
        <xdr:cNvPr id="6" name="Pentagon 5">
          <a:hlinkClick xmlns:r="http://schemas.openxmlformats.org/officeDocument/2006/relationships" r:id="rId5"/>
        </xdr:cNvPr>
        <xdr:cNvSpPr/>
      </xdr:nvSpPr>
      <xdr:spPr>
        <a:xfrm flipH="1">
          <a:off x="11325225" y="26098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11</xdr:col>
      <xdr:colOff>381000</xdr:colOff>
      <xdr:row>16</xdr:row>
      <xdr:rowOff>142875</xdr:rowOff>
    </xdr:from>
    <xdr:to>
      <xdr:col>14</xdr:col>
      <xdr:colOff>38100</xdr:colOff>
      <xdr:row>18</xdr:row>
      <xdr:rowOff>123825</xdr:rowOff>
    </xdr:to>
    <xdr:sp macro="" textlink="">
      <xdr:nvSpPr>
        <xdr:cNvPr id="7" name="Pentagon 6">
          <a:hlinkClick xmlns:r="http://schemas.openxmlformats.org/officeDocument/2006/relationships" r:id="rId6"/>
        </xdr:cNvPr>
        <xdr:cNvSpPr/>
      </xdr:nvSpPr>
      <xdr:spPr>
        <a:xfrm flipH="1">
          <a:off x="11325225" y="31908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11</xdr:col>
      <xdr:colOff>381000</xdr:colOff>
      <xdr:row>19</xdr:row>
      <xdr:rowOff>123825</xdr:rowOff>
    </xdr:from>
    <xdr:to>
      <xdr:col>14</xdr:col>
      <xdr:colOff>38100</xdr:colOff>
      <xdr:row>21</xdr:row>
      <xdr:rowOff>104775</xdr:rowOff>
    </xdr:to>
    <xdr:sp macro="" textlink="">
      <xdr:nvSpPr>
        <xdr:cNvPr id="8" name="Pentagon 7">
          <a:hlinkClick xmlns:r="http://schemas.openxmlformats.org/officeDocument/2006/relationships" r:id="rId7"/>
        </xdr:cNvPr>
        <xdr:cNvSpPr/>
      </xdr:nvSpPr>
      <xdr:spPr>
        <a:xfrm flipH="1">
          <a:off x="11325225" y="37433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11</xdr:col>
      <xdr:colOff>380999</xdr:colOff>
      <xdr:row>22</xdr:row>
      <xdr:rowOff>123824</xdr:rowOff>
    </xdr:from>
    <xdr:to>
      <xdr:col>14</xdr:col>
      <xdr:colOff>28574</xdr:colOff>
      <xdr:row>25</xdr:row>
      <xdr:rowOff>57149</xdr:rowOff>
    </xdr:to>
    <xdr:sp macro="" textlink="">
      <xdr:nvSpPr>
        <xdr:cNvPr id="9" name="Pentagon 8">
          <a:hlinkClick xmlns:r="http://schemas.openxmlformats.org/officeDocument/2006/relationships" r:id="rId8"/>
        </xdr:cNvPr>
        <xdr:cNvSpPr/>
      </xdr:nvSpPr>
      <xdr:spPr>
        <a:xfrm flipH="1">
          <a:off x="11325224" y="431482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11</xdr:col>
      <xdr:colOff>428623</xdr:colOff>
      <xdr:row>26</xdr:row>
      <xdr:rowOff>38099</xdr:rowOff>
    </xdr:from>
    <xdr:to>
      <xdr:col>13</xdr:col>
      <xdr:colOff>609594</xdr:colOff>
      <xdr:row>28</xdr:row>
      <xdr:rowOff>180975</xdr:rowOff>
    </xdr:to>
    <xdr:sp macro="" textlink="">
      <xdr:nvSpPr>
        <xdr:cNvPr id="10" name="Pentagon 9">
          <a:hlinkClick xmlns:r="http://schemas.openxmlformats.org/officeDocument/2006/relationships" r:id="rId9"/>
        </xdr:cNvPr>
        <xdr:cNvSpPr/>
      </xdr:nvSpPr>
      <xdr:spPr>
        <a:xfrm flipH="1">
          <a:off x="11372848" y="499109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19050</xdr:rowOff>
    </xdr:from>
    <xdr:to>
      <xdr:col>16</xdr:col>
      <xdr:colOff>285750</xdr:colOff>
      <xdr:row>4</xdr:row>
      <xdr:rowOff>0</xdr:rowOff>
    </xdr:to>
    <xdr:sp macro="" textlink="">
      <xdr:nvSpPr>
        <xdr:cNvPr id="2" name="Pentagon 1">
          <a:hlinkClick xmlns:r="http://schemas.openxmlformats.org/officeDocument/2006/relationships" r:id="rId1"/>
        </xdr:cNvPr>
        <xdr:cNvSpPr/>
      </xdr:nvSpPr>
      <xdr:spPr>
        <a:xfrm flipH="1">
          <a:off x="10658475" y="4000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14</xdr:col>
      <xdr:colOff>19050</xdr:colOff>
      <xdr:row>4</xdr:row>
      <xdr:rowOff>171450</xdr:rowOff>
    </xdr:from>
    <xdr:to>
      <xdr:col>16</xdr:col>
      <xdr:colOff>285750</xdr:colOff>
      <xdr:row>6</xdr:row>
      <xdr:rowOff>152400</xdr:rowOff>
    </xdr:to>
    <xdr:sp macro="" textlink="">
      <xdr:nvSpPr>
        <xdr:cNvPr id="3" name="Pentagon 2">
          <a:hlinkClick xmlns:r="http://schemas.openxmlformats.org/officeDocument/2006/relationships" r:id="rId2"/>
        </xdr:cNvPr>
        <xdr:cNvSpPr/>
      </xdr:nvSpPr>
      <xdr:spPr>
        <a:xfrm flipH="1">
          <a:off x="10658475" y="9334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14</xdr:col>
      <xdr:colOff>28575</xdr:colOff>
      <xdr:row>7</xdr:row>
      <xdr:rowOff>133350</xdr:rowOff>
    </xdr:from>
    <xdr:to>
      <xdr:col>16</xdr:col>
      <xdr:colOff>295275</xdr:colOff>
      <xdr:row>9</xdr:row>
      <xdr:rowOff>114300</xdr:rowOff>
    </xdr:to>
    <xdr:sp macro="" textlink="">
      <xdr:nvSpPr>
        <xdr:cNvPr id="4" name="Pentagon 3">
          <a:hlinkClick xmlns:r="http://schemas.openxmlformats.org/officeDocument/2006/relationships" r:id="rId3"/>
        </xdr:cNvPr>
        <xdr:cNvSpPr/>
      </xdr:nvSpPr>
      <xdr:spPr>
        <a:xfrm flipH="1">
          <a:off x="10668000" y="14668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14</xdr:col>
      <xdr:colOff>28575</xdr:colOff>
      <xdr:row>10</xdr:row>
      <xdr:rowOff>133350</xdr:rowOff>
    </xdr:from>
    <xdr:to>
      <xdr:col>16</xdr:col>
      <xdr:colOff>295275</xdr:colOff>
      <xdr:row>12</xdr:row>
      <xdr:rowOff>114300</xdr:rowOff>
    </xdr:to>
    <xdr:sp macro="" textlink="">
      <xdr:nvSpPr>
        <xdr:cNvPr id="5" name="Pentagon 4">
          <a:hlinkClick xmlns:r="http://schemas.openxmlformats.org/officeDocument/2006/relationships" r:id="rId4"/>
        </xdr:cNvPr>
        <xdr:cNvSpPr/>
      </xdr:nvSpPr>
      <xdr:spPr>
        <a:xfrm flipH="1">
          <a:off x="10668000" y="20383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14</xdr:col>
      <xdr:colOff>28575</xdr:colOff>
      <xdr:row>13</xdr:row>
      <xdr:rowOff>133350</xdr:rowOff>
    </xdr:from>
    <xdr:to>
      <xdr:col>16</xdr:col>
      <xdr:colOff>295275</xdr:colOff>
      <xdr:row>15</xdr:row>
      <xdr:rowOff>114300</xdr:rowOff>
    </xdr:to>
    <xdr:sp macro="" textlink="">
      <xdr:nvSpPr>
        <xdr:cNvPr id="6" name="Pentagon 5">
          <a:hlinkClick xmlns:r="http://schemas.openxmlformats.org/officeDocument/2006/relationships" r:id="rId5"/>
        </xdr:cNvPr>
        <xdr:cNvSpPr/>
      </xdr:nvSpPr>
      <xdr:spPr>
        <a:xfrm flipH="1">
          <a:off x="10668000" y="26098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14</xdr:col>
      <xdr:colOff>28575</xdr:colOff>
      <xdr:row>16</xdr:row>
      <xdr:rowOff>142875</xdr:rowOff>
    </xdr:from>
    <xdr:to>
      <xdr:col>16</xdr:col>
      <xdr:colOff>295275</xdr:colOff>
      <xdr:row>18</xdr:row>
      <xdr:rowOff>123825</xdr:rowOff>
    </xdr:to>
    <xdr:sp macro="" textlink="">
      <xdr:nvSpPr>
        <xdr:cNvPr id="7" name="Pentagon 6">
          <a:hlinkClick xmlns:r="http://schemas.openxmlformats.org/officeDocument/2006/relationships" r:id="rId6"/>
        </xdr:cNvPr>
        <xdr:cNvSpPr/>
      </xdr:nvSpPr>
      <xdr:spPr>
        <a:xfrm flipH="1">
          <a:off x="10668000" y="31908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14</xdr:col>
      <xdr:colOff>28575</xdr:colOff>
      <xdr:row>19</xdr:row>
      <xdr:rowOff>123825</xdr:rowOff>
    </xdr:from>
    <xdr:to>
      <xdr:col>16</xdr:col>
      <xdr:colOff>295275</xdr:colOff>
      <xdr:row>21</xdr:row>
      <xdr:rowOff>104775</xdr:rowOff>
    </xdr:to>
    <xdr:sp macro="" textlink="">
      <xdr:nvSpPr>
        <xdr:cNvPr id="8" name="Pentagon 7">
          <a:hlinkClick xmlns:r="http://schemas.openxmlformats.org/officeDocument/2006/relationships" r:id="rId7"/>
        </xdr:cNvPr>
        <xdr:cNvSpPr/>
      </xdr:nvSpPr>
      <xdr:spPr>
        <a:xfrm flipH="1">
          <a:off x="10668000" y="37433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14</xdr:col>
      <xdr:colOff>28574</xdr:colOff>
      <xdr:row>22</xdr:row>
      <xdr:rowOff>123824</xdr:rowOff>
    </xdr:from>
    <xdr:to>
      <xdr:col>16</xdr:col>
      <xdr:colOff>285749</xdr:colOff>
      <xdr:row>25</xdr:row>
      <xdr:rowOff>57149</xdr:rowOff>
    </xdr:to>
    <xdr:sp macro="" textlink="">
      <xdr:nvSpPr>
        <xdr:cNvPr id="9" name="Pentagon 8">
          <a:hlinkClick xmlns:r="http://schemas.openxmlformats.org/officeDocument/2006/relationships" r:id="rId8"/>
        </xdr:cNvPr>
        <xdr:cNvSpPr/>
      </xdr:nvSpPr>
      <xdr:spPr>
        <a:xfrm flipH="1">
          <a:off x="10667999" y="431482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14</xdr:col>
      <xdr:colOff>76198</xdr:colOff>
      <xdr:row>26</xdr:row>
      <xdr:rowOff>38099</xdr:rowOff>
    </xdr:from>
    <xdr:to>
      <xdr:col>16</xdr:col>
      <xdr:colOff>257169</xdr:colOff>
      <xdr:row>28</xdr:row>
      <xdr:rowOff>180975</xdr:rowOff>
    </xdr:to>
    <xdr:sp macro="" textlink="">
      <xdr:nvSpPr>
        <xdr:cNvPr id="10" name="Pentagon 9">
          <a:hlinkClick xmlns:r="http://schemas.openxmlformats.org/officeDocument/2006/relationships" r:id="rId9"/>
        </xdr:cNvPr>
        <xdr:cNvSpPr/>
      </xdr:nvSpPr>
      <xdr:spPr>
        <a:xfrm flipH="1">
          <a:off x="10715623" y="499109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2</xdr:row>
      <xdr:rowOff>28575</xdr:rowOff>
    </xdr:from>
    <xdr:to>
      <xdr:col>17</xdr:col>
      <xdr:colOff>200025</xdr:colOff>
      <xdr:row>4</xdr:row>
      <xdr:rowOff>9525</xdr:rowOff>
    </xdr:to>
    <xdr:sp macro="" textlink="">
      <xdr:nvSpPr>
        <xdr:cNvPr id="2" name="Pentagon 1">
          <a:hlinkClick xmlns:r="http://schemas.openxmlformats.org/officeDocument/2006/relationships" r:id="rId1"/>
        </xdr:cNvPr>
        <xdr:cNvSpPr/>
      </xdr:nvSpPr>
      <xdr:spPr>
        <a:xfrm flipH="1">
          <a:off x="10420350" y="4095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14</xdr:col>
      <xdr:colOff>542925</xdr:colOff>
      <xdr:row>4</xdr:row>
      <xdr:rowOff>180975</xdr:rowOff>
    </xdr:from>
    <xdr:to>
      <xdr:col>17</xdr:col>
      <xdr:colOff>200025</xdr:colOff>
      <xdr:row>6</xdr:row>
      <xdr:rowOff>161925</xdr:rowOff>
    </xdr:to>
    <xdr:sp macro="" textlink="">
      <xdr:nvSpPr>
        <xdr:cNvPr id="3" name="Pentagon 2">
          <a:hlinkClick xmlns:r="http://schemas.openxmlformats.org/officeDocument/2006/relationships" r:id="rId2"/>
        </xdr:cNvPr>
        <xdr:cNvSpPr/>
      </xdr:nvSpPr>
      <xdr:spPr>
        <a:xfrm flipH="1">
          <a:off x="10420350" y="9429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14</xdr:col>
      <xdr:colOff>552450</xdr:colOff>
      <xdr:row>7</xdr:row>
      <xdr:rowOff>142875</xdr:rowOff>
    </xdr:from>
    <xdr:to>
      <xdr:col>17</xdr:col>
      <xdr:colOff>209550</xdr:colOff>
      <xdr:row>9</xdr:row>
      <xdr:rowOff>123825</xdr:rowOff>
    </xdr:to>
    <xdr:sp macro="" textlink="">
      <xdr:nvSpPr>
        <xdr:cNvPr id="4" name="Pentagon 3">
          <a:hlinkClick xmlns:r="http://schemas.openxmlformats.org/officeDocument/2006/relationships" r:id="rId3"/>
        </xdr:cNvPr>
        <xdr:cNvSpPr/>
      </xdr:nvSpPr>
      <xdr:spPr>
        <a:xfrm flipH="1">
          <a:off x="10429875" y="14763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14</xdr:col>
      <xdr:colOff>552450</xdr:colOff>
      <xdr:row>10</xdr:row>
      <xdr:rowOff>142875</xdr:rowOff>
    </xdr:from>
    <xdr:to>
      <xdr:col>17</xdr:col>
      <xdr:colOff>209550</xdr:colOff>
      <xdr:row>12</xdr:row>
      <xdr:rowOff>123825</xdr:rowOff>
    </xdr:to>
    <xdr:sp macro="" textlink="">
      <xdr:nvSpPr>
        <xdr:cNvPr id="5" name="Pentagon 4">
          <a:hlinkClick xmlns:r="http://schemas.openxmlformats.org/officeDocument/2006/relationships" r:id="rId4"/>
        </xdr:cNvPr>
        <xdr:cNvSpPr/>
      </xdr:nvSpPr>
      <xdr:spPr>
        <a:xfrm flipH="1">
          <a:off x="10429875" y="20478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14</xdr:col>
      <xdr:colOff>552450</xdr:colOff>
      <xdr:row>13</xdr:row>
      <xdr:rowOff>142875</xdr:rowOff>
    </xdr:from>
    <xdr:to>
      <xdr:col>17</xdr:col>
      <xdr:colOff>209550</xdr:colOff>
      <xdr:row>15</xdr:row>
      <xdr:rowOff>123825</xdr:rowOff>
    </xdr:to>
    <xdr:sp macro="" textlink="">
      <xdr:nvSpPr>
        <xdr:cNvPr id="6" name="Pentagon 5">
          <a:hlinkClick xmlns:r="http://schemas.openxmlformats.org/officeDocument/2006/relationships" r:id="rId5"/>
        </xdr:cNvPr>
        <xdr:cNvSpPr/>
      </xdr:nvSpPr>
      <xdr:spPr>
        <a:xfrm flipH="1">
          <a:off x="10429875" y="26193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14</xdr:col>
      <xdr:colOff>552450</xdr:colOff>
      <xdr:row>16</xdr:row>
      <xdr:rowOff>152400</xdr:rowOff>
    </xdr:from>
    <xdr:to>
      <xdr:col>17</xdr:col>
      <xdr:colOff>209550</xdr:colOff>
      <xdr:row>18</xdr:row>
      <xdr:rowOff>133350</xdr:rowOff>
    </xdr:to>
    <xdr:sp macro="" textlink="">
      <xdr:nvSpPr>
        <xdr:cNvPr id="7" name="Pentagon 6">
          <a:hlinkClick xmlns:r="http://schemas.openxmlformats.org/officeDocument/2006/relationships" r:id="rId6"/>
        </xdr:cNvPr>
        <xdr:cNvSpPr/>
      </xdr:nvSpPr>
      <xdr:spPr>
        <a:xfrm flipH="1">
          <a:off x="10429875" y="32004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14</xdr:col>
      <xdr:colOff>552450</xdr:colOff>
      <xdr:row>19</xdr:row>
      <xdr:rowOff>133350</xdr:rowOff>
    </xdr:from>
    <xdr:to>
      <xdr:col>17</xdr:col>
      <xdr:colOff>209550</xdr:colOff>
      <xdr:row>21</xdr:row>
      <xdr:rowOff>114300</xdr:rowOff>
    </xdr:to>
    <xdr:sp macro="" textlink="">
      <xdr:nvSpPr>
        <xdr:cNvPr id="8" name="Pentagon 7">
          <a:hlinkClick xmlns:r="http://schemas.openxmlformats.org/officeDocument/2006/relationships" r:id="rId7"/>
        </xdr:cNvPr>
        <xdr:cNvSpPr/>
      </xdr:nvSpPr>
      <xdr:spPr>
        <a:xfrm flipH="1">
          <a:off x="10429875" y="375285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14</xdr:col>
      <xdr:colOff>552449</xdr:colOff>
      <xdr:row>22</xdr:row>
      <xdr:rowOff>133349</xdr:rowOff>
    </xdr:from>
    <xdr:to>
      <xdr:col>17</xdr:col>
      <xdr:colOff>200024</xdr:colOff>
      <xdr:row>25</xdr:row>
      <xdr:rowOff>66674</xdr:rowOff>
    </xdr:to>
    <xdr:sp macro="" textlink="">
      <xdr:nvSpPr>
        <xdr:cNvPr id="9" name="Pentagon 8">
          <a:hlinkClick xmlns:r="http://schemas.openxmlformats.org/officeDocument/2006/relationships" r:id="rId8"/>
        </xdr:cNvPr>
        <xdr:cNvSpPr/>
      </xdr:nvSpPr>
      <xdr:spPr>
        <a:xfrm flipH="1">
          <a:off x="10429874" y="4324349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14</xdr:col>
      <xdr:colOff>600073</xdr:colOff>
      <xdr:row>26</xdr:row>
      <xdr:rowOff>47624</xdr:rowOff>
    </xdr:from>
    <xdr:to>
      <xdr:col>17</xdr:col>
      <xdr:colOff>171444</xdr:colOff>
      <xdr:row>29</xdr:row>
      <xdr:rowOff>0</xdr:rowOff>
    </xdr:to>
    <xdr:sp macro="" textlink="">
      <xdr:nvSpPr>
        <xdr:cNvPr id="10" name="Pentagon 9">
          <a:hlinkClick xmlns:r="http://schemas.openxmlformats.org/officeDocument/2006/relationships" r:id="rId9"/>
        </xdr:cNvPr>
        <xdr:cNvSpPr/>
      </xdr:nvSpPr>
      <xdr:spPr>
        <a:xfrm flipH="1">
          <a:off x="10477498" y="5000624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95250</xdr:rowOff>
    </xdr:from>
    <xdr:to>
      <xdr:col>17</xdr:col>
      <xdr:colOff>190500</xdr:colOff>
      <xdr:row>34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1</xdr:row>
      <xdr:rowOff>9525</xdr:rowOff>
    </xdr:from>
    <xdr:to>
      <xdr:col>17</xdr:col>
      <xdr:colOff>133350</xdr:colOff>
      <xdr:row>16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0</xdr:row>
      <xdr:rowOff>161925</xdr:rowOff>
    </xdr:from>
    <xdr:to>
      <xdr:col>9</xdr:col>
      <xdr:colOff>438149</xdr:colOff>
      <xdr:row>16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447674</xdr:colOff>
      <xdr:row>18</xdr:row>
      <xdr:rowOff>85724</xdr:rowOff>
    </xdr:from>
    <xdr:to>
      <xdr:col>9</xdr:col>
      <xdr:colOff>457199</xdr:colOff>
      <xdr:row>34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85725</xdr:colOff>
      <xdr:row>2</xdr:row>
      <xdr:rowOff>0</xdr:rowOff>
    </xdr:from>
    <xdr:to>
      <xdr:col>21</xdr:col>
      <xdr:colOff>352425</xdr:colOff>
      <xdr:row>3</xdr:row>
      <xdr:rowOff>171450</xdr:rowOff>
    </xdr:to>
    <xdr:sp macro="" textlink="">
      <xdr:nvSpPr>
        <xdr:cNvPr id="6" name="Pentagon 5">
          <a:hlinkClick xmlns:r="http://schemas.openxmlformats.org/officeDocument/2006/relationships" r:id="rId5"/>
        </xdr:cNvPr>
        <xdr:cNvSpPr/>
      </xdr:nvSpPr>
      <xdr:spPr>
        <a:xfrm flipH="1">
          <a:off x="14125575" y="3810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Stawk</a:t>
          </a:r>
          <a:r>
            <a:rPr lang="pl-PL" sz="1400"/>
            <a:t>i</a:t>
          </a:r>
        </a:p>
      </xdr:txBody>
    </xdr:sp>
    <xdr:clientData/>
  </xdr:twoCellAnchor>
  <xdr:twoCellAnchor>
    <xdr:from>
      <xdr:col>19</xdr:col>
      <xdr:colOff>85725</xdr:colOff>
      <xdr:row>4</xdr:row>
      <xdr:rowOff>152400</xdr:rowOff>
    </xdr:from>
    <xdr:to>
      <xdr:col>21</xdr:col>
      <xdr:colOff>352425</xdr:colOff>
      <xdr:row>6</xdr:row>
      <xdr:rowOff>133350</xdr:rowOff>
    </xdr:to>
    <xdr:sp macro="" textlink="">
      <xdr:nvSpPr>
        <xdr:cNvPr id="7" name="Pentagon 6">
          <a:hlinkClick xmlns:r="http://schemas.openxmlformats.org/officeDocument/2006/relationships" r:id="rId6"/>
        </xdr:cNvPr>
        <xdr:cNvSpPr/>
      </xdr:nvSpPr>
      <xdr:spPr>
        <a:xfrm flipH="1">
          <a:off x="14125575" y="9144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Oddziały</a:t>
          </a:r>
          <a:endParaRPr lang="pl-PL" sz="1400"/>
        </a:p>
      </xdr:txBody>
    </xdr:sp>
    <xdr:clientData/>
  </xdr:twoCellAnchor>
  <xdr:twoCellAnchor>
    <xdr:from>
      <xdr:col>19</xdr:col>
      <xdr:colOff>95250</xdr:colOff>
      <xdr:row>7</xdr:row>
      <xdr:rowOff>114300</xdr:rowOff>
    </xdr:from>
    <xdr:to>
      <xdr:col>21</xdr:col>
      <xdr:colOff>361950</xdr:colOff>
      <xdr:row>9</xdr:row>
      <xdr:rowOff>95250</xdr:rowOff>
    </xdr:to>
    <xdr:sp macro="" textlink="">
      <xdr:nvSpPr>
        <xdr:cNvPr id="8" name="Pentagon 7">
          <a:hlinkClick xmlns:r="http://schemas.openxmlformats.org/officeDocument/2006/relationships" r:id="rId7"/>
        </xdr:cNvPr>
        <xdr:cNvSpPr/>
      </xdr:nvSpPr>
      <xdr:spPr>
        <a:xfrm flipH="1">
          <a:off x="14135100" y="14478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Pracownicy</a:t>
          </a:r>
          <a:endParaRPr lang="pl-PL" sz="1400"/>
        </a:p>
      </xdr:txBody>
    </xdr:sp>
    <xdr:clientData/>
  </xdr:twoCellAnchor>
  <xdr:twoCellAnchor>
    <xdr:from>
      <xdr:col>19</xdr:col>
      <xdr:colOff>95250</xdr:colOff>
      <xdr:row>10</xdr:row>
      <xdr:rowOff>114300</xdr:rowOff>
    </xdr:from>
    <xdr:to>
      <xdr:col>21</xdr:col>
      <xdr:colOff>361950</xdr:colOff>
      <xdr:row>12</xdr:row>
      <xdr:rowOff>95250</xdr:rowOff>
    </xdr:to>
    <xdr:sp macro="" textlink="">
      <xdr:nvSpPr>
        <xdr:cNvPr id="9" name="Pentagon 8">
          <a:hlinkClick xmlns:r="http://schemas.openxmlformats.org/officeDocument/2006/relationships" r:id="rId8"/>
        </xdr:cNvPr>
        <xdr:cNvSpPr/>
      </xdr:nvSpPr>
      <xdr:spPr>
        <a:xfrm flipH="1">
          <a:off x="14135100" y="20193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Samochody</a:t>
          </a:r>
          <a:endParaRPr lang="pl-PL" sz="1400"/>
        </a:p>
      </xdr:txBody>
    </xdr:sp>
    <xdr:clientData/>
  </xdr:twoCellAnchor>
  <xdr:twoCellAnchor>
    <xdr:from>
      <xdr:col>19</xdr:col>
      <xdr:colOff>95250</xdr:colOff>
      <xdr:row>13</xdr:row>
      <xdr:rowOff>114300</xdr:rowOff>
    </xdr:from>
    <xdr:to>
      <xdr:col>21</xdr:col>
      <xdr:colOff>361950</xdr:colOff>
      <xdr:row>15</xdr:row>
      <xdr:rowOff>95250</xdr:rowOff>
    </xdr:to>
    <xdr:sp macro="" textlink="">
      <xdr:nvSpPr>
        <xdr:cNvPr id="10" name="Pentagon 9">
          <a:hlinkClick xmlns:r="http://schemas.openxmlformats.org/officeDocument/2006/relationships" r:id="rId9"/>
        </xdr:cNvPr>
        <xdr:cNvSpPr/>
      </xdr:nvSpPr>
      <xdr:spPr>
        <a:xfrm flipH="1">
          <a:off x="14135100" y="2590800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400">
              <a:solidFill>
                <a:schemeClr val="bg1"/>
              </a:solidFill>
            </a:rPr>
            <a:t>Przesyłki</a:t>
          </a:r>
          <a:endParaRPr lang="pl-PL" sz="1400"/>
        </a:p>
      </xdr:txBody>
    </xdr:sp>
    <xdr:clientData/>
  </xdr:twoCellAnchor>
  <xdr:twoCellAnchor>
    <xdr:from>
      <xdr:col>19</xdr:col>
      <xdr:colOff>95250</xdr:colOff>
      <xdr:row>16</xdr:row>
      <xdr:rowOff>123825</xdr:rowOff>
    </xdr:from>
    <xdr:to>
      <xdr:col>21</xdr:col>
      <xdr:colOff>361950</xdr:colOff>
      <xdr:row>18</xdr:row>
      <xdr:rowOff>104775</xdr:rowOff>
    </xdr:to>
    <xdr:sp macro="" textlink="">
      <xdr:nvSpPr>
        <xdr:cNvPr id="11" name="Pentagon 10">
          <a:hlinkClick xmlns:r="http://schemas.openxmlformats.org/officeDocument/2006/relationships" r:id="rId10"/>
        </xdr:cNvPr>
        <xdr:cNvSpPr/>
      </xdr:nvSpPr>
      <xdr:spPr>
        <a:xfrm flipH="1">
          <a:off x="14135100" y="317182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>
              <a:solidFill>
                <a:schemeClr val="bg1"/>
              </a:solidFill>
            </a:rPr>
            <a:t>Koszty</a:t>
          </a:r>
          <a:r>
            <a:rPr lang="pl-PL" sz="1100" baseline="0">
              <a:solidFill>
                <a:schemeClr val="bg1"/>
              </a:solidFill>
            </a:rPr>
            <a:t> samochodów</a:t>
          </a:r>
          <a:endParaRPr lang="pl-PL" sz="1100"/>
        </a:p>
      </xdr:txBody>
    </xdr:sp>
    <xdr:clientData/>
  </xdr:twoCellAnchor>
  <xdr:twoCellAnchor>
    <xdr:from>
      <xdr:col>19</xdr:col>
      <xdr:colOff>95250</xdr:colOff>
      <xdr:row>19</xdr:row>
      <xdr:rowOff>104775</xdr:rowOff>
    </xdr:from>
    <xdr:to>
      <xdr:col>21</xdr:col>
      <xdr:colOff>361950</xdr:colOff>
      <xdr:row>21</xdr:row>
      <xdr:rowOff>85725</xdr:rowOff>
    </xdr:to>
    <xdr:sp macro="" textlink="">
      <xdr:nvSpPr>
        <xdr:cNvPr id="12" name="Pentagon 11">
          <a:hlinkClick xmlns:r="http://schemas.openxmlformats.org/officeDocument/2006/relationships" r:id="rId11"/>
        </xdr:cNvPr>
        <xdr:cNvSpPr/>
      </xdr:nvSpPr>
      <xdr:spPr>
        <a:xfrm flipH="1">
          <a:off x="14135100" y="3724275"/>
          <a:ext cx="1485900" cy="3619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Koszty</a:t>
          </a:r>
          <a:r>
            <a:rPr lang="pl-PL" sz="1200" baseline="0">
              <a:solidFill>
                <a:schemeClr val="bg1"/>
              </a:solidFill>
            </a:rPr>
            <a:t> oddziałów</a:t>
          </a:r>
          <a:endParaRPr lang="pl-PL" sz="1200"/>
        </a:p>
      </xdr:txBody>
    </xdr:sp>
    <xdr:clientData/>
  </xdr:twoCellAnchor>
  <xdr:twoCellAnchor>
    <xdr:from>
      <xdr:col>19</xdr:col>
      <xdr:colOff>95249</xdr:colOff>
      <xdr:row>22</xdr:row>
      <xdr:rowOff>104774</xdr:rowOff>
    </xdr:from>
    <xdr:to>
      <xdr:col>21</xdr:col>
      <xdr:colOff>352424</xdr:colOff>
      <xdr:row>25</xdr:row>
      <xdr:rowOff>38099</xdr:rowOff>
    </xdr:to>
    <xdr:sp macro="" textlink="">
      <xdr:nvSpPr>
        <xdr:cNvPr id="13" name="Pentagon 12">
          <a:hlinkClick xmlns:r="http://schemas.openxmlformats.org/officeDocument/2006/relationships" r:id="rId12"/>
        </xdr:cNvPr>
        <xdr:cNvSpPr/>
      </xdr:nvSpPr>
      <xdr:spPr>
        <a:xfrm flipH="1">
          <a:off x="14135099" y="4295774"/>
          <a:ext cx="1476375" cy="50482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samochodów</a:t>
          </a:r>
          <a:endParaRPr lang="pl-PL" sz="1200"/>
        </a:p>
      </xdr:txBody>
    </xdr:sp>
    <xdr:clientData/>
  </xdr:twoCellAnchor>
  <xdr:twoCellAnchor>
    <xdr:from>
      <xdr:col>19</xdr:col>
      <xdr:colOff>142873</xdr:colOff>
      <xdr:row>26</xdr:row>
      <xdr:rowOff>19049</xdr:rowOff>
    </xdr:from>
    <xdr:to>
      <xdr:col>21</xdr:col>
      <xdr:colOff>323844</xdr:colOff>
      <xdr:row>28</xdr:row>
      <xdr:rowOff>161925</xdr:rowOff>
    </xdr:to>
    <xdr:sp macro="" textlink="">
      <xdr:nvSpPr>
        <xdr:cNvPr id="14" name="Pentagon 13">
          <a:hlinkClick xmlns:r="http://schemas.openxmlformats.org/officeDocument/2006/relationships" r:id="rId13"/>
        </xdr:cNvPr>
        <xdr:cNvSpPr/>
      </xdr:nvSpPr>
      <xdr:spPr>
        <a:xfrm flipH="1">
          <a:off x="14182723" y="4972049"/>
          <a:ext cx="1400171" cy="523876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200">
              <a:solidFill>
                <a:schemeClr val="bg1"/>
              </a:solidFill>
            </a:rPr>
            <a:t>Analiza oddziałów</a:t>
          </a:r>
          <a:endParaRPr lang="pl-PL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ęp"/>
      <sheetName val="Stawki"/>
      <sheetName val="Oddziały"/>
      <sheetName val="Pracownicy"/>
      <sheetName val="Samochody"/>
      <sheetName val="Koszty_samochody"/>
      <sheetName val="Koszty_oddziału"/>
      <sheetName val="Przesyłki"/>
      <sheetName val="Analiza_samochody"/>
      <sheetName val="Analiza_oddziałów"/>
      <sheetName val="Podsumowanie"/>
    </sheetNames>
    <sheetDataSet>
      <sheetData sheetId="0"/>
      <sheetData sheetId="1"/>
      <sheetData sheetId="2">
        <row r="2">
          <cell r="C2" t="str">
            <v>WWA</v>
          </cell>
        </row>
      </sheetData>
      <sheetData sheetId="3"/>
      <sheetData sheetId="4">
        <row r="1">
          <cell r="F1" t="str">
            <v>NR.REJESTRACYJNY</v>
          </cell>
        </row>
        <row r="2">
          <cell r="F2" t="str">
            <v>KKA12345</v>
          </cell>
        </row>
        <row r="3">
          <cell r="F3" t="str">
            <v>BBŁ12344</v>
          </cell>
        </row>
        <row r="4">
          <cell r="F4" t="str">
            <v>WWA12342</v>
          </cell>
        </row>
        <row r="5">
          <cell r="F5" t="str">
            <v>PZN56454</v>
          </cell>
        </row>
        <row r="6">
          <cell r="F6" t="str">
            <v>SSN5454</v>
          </cell>
        </row>
        <row r="7">
          <cell r="F7" t="str">
            <v>WWA1233</v>
          </cell>
        </row>
        <row r="8">
          <cell r="F8" t="str">
            <v>SSN5451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o" refreshedDate="42761.762765624997" createdVersion="5" refreshedVersion="5" minRefreshableVersion="3" recordCount="7">
  <cacheSource type="worksheet">
    <worksheetSource name="SamochodyTabela"/>
  </cacheSource>
  <cacheFields count="9">
    <cacheField name="ID AUTA" numFmtId="0">
      <sharedItems containsSemiMixedTypes="0" containsString="0" containsNumber="1" containsInteger="1" minValue="1" maxValue="7"/>
    </cacheField>
    <cacheField name="MARKA" numFmtId="0">
      <sharedItems count="4">
        <s v="Peugot"/>
        <s v="Mercedes"/>
        <s v="Opel"/>
        <s v="Fiat"/>
      </sharedItems>
    </cacheField>
    <cacheField name="MODEL" numFmtId="0">
      <sharedItems containsMixedTypes="1" containsNumber="1" containsInteger="1" minValue="307" maxValue="500"/>
    </cacheField>
    <cacheField name="R.PROD" numFmtId="0">
      <sharedItems containsSemiMixedTypes="0" containsString="0" containsNumber="1" containsInteger="1" minValue="1900" maxValue="2010"/>
    </cacheField>
    <cacheField name="ODDZIAŁ" numFmtId="0">
      <sharedItems count="5">
        <s v="KKA"/>
        <s v="BBŁ"/>
        <s v="WWA"/>
        <s v="PZN"/>
        <s v="SSN"/>
      </sharedItems>
    </cacheField>
    <cacheField name="NR.REJESTRACYJNY" numFmtId="0">
      <sharedItems/>
    </cacheField>
    <cacheField name="KIEROWCA" numFmtId="49">
      <sharedItems/>
    </cacheField>
    <cacheField name="DATA OSTAT. PRZEGL." numFmtId="14">
      <sharedItems containsSemiMixedTypes="0" containsNonDate="0" containsDate="1" containsString="0" minDate="2014-09-30T00:00:00" maxDate="2016-12-13T00:00:00"/>
    </cacheField>
    <cacheField name="DATA NAST. PRZEGL." numFmtId="14">
      <sharedItems containsSemiMixedTypes="0" containsNonDate="0" containsDate="1" containsString="0" minDate="2015-09-30T00:00:00" maxDate="2017-12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lo" refreshedDate="42761.762801273151" createdVersion="5" refreshedVersion="5" minRefreshableVersion="3" recordCount="14">
  <cacheSource type="worksheet">
    <worksheetSource name="KosztySamochoduTabela"/>
  </cacheSource>
  <cacheFields count="6">
    <cacheField name="DATA" numFmtId="22">
      <sharedItems containsSemiMixedTypes="0" containsNonDate="0" containsDate="1" containsString="0" minDate="2017-01-01T00:00:00" maxDate="2017-01-09T00:00:00"/>
    </cacheField>
    <cacheField name="SAMOCHÓD" numFmtId="0">
      <sharedItems count="6">
        <s v="BBŁ12344"/>
        <s v="WWA12342"/>
        <s v="KKA12345"/>
        <s v="PZN56454"/>
        <s v="SSN5454"/>
        <s v="WWA1233"/>
      </sharedItems>
    </cacheField>
    <cacheField name="PRZYCZYNA" numFmtId="0">
      <sharedItems count="5">
        <s v="Wymiana opon"/>
        <s v="Płyn do szyb"/>
        <s v="Przegląd"/>
        <s v="Paliwo"/>
        <s v="Naprawa"/>
      </sharedItems>
    </cacheField>
    <cacheField name="CENA ZA SZT" numFmtId="164">
      <sharedItems containsSemiMixedTypes="0" containsString="0" containsNumber="1" minValue="4.4000000000000004" maxValue="1500"/>
    </cacheField>
    <cacheField name="ILOŚĆ" numFmtId="0">
      <sharedItems containsSemiMixedTypes="0" containsString="0" containsNumber="1" containsInteger="1" minValue="1" maxValue="70"/>
    </cacheField>
    <cacheField name="KOSZT" numFmtId="164">
      <sharedItems containsSemiMixedTypes="0" containsString="0" containsNumber="1" containsInteger="1" minValue="2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lo" refreshedDate="42762.817220486111" createdVersion="5" refreshedVersion="5" minRefreshableVersion="3" recordCount="9">
  <cacheSource type="worksheet">
    <worksheetSource name="KosztyOddziałuTabela"/>
  </cacheSource>
  <cacheFields count="6">
    <cacheField name="DATA" numFmtId="14">
      <sharedItems containsSemiMixedTypes="0" containsNonDate="0" containsDate="1" containsString="0" minDate="2016-01-01T00:00:00" maxDate="2016-06-22T00:00:00"/>
    </cacheField>
    <cacheField name="ODDZIAŁ" numFmtId="0">
      <sharedItems count="6">
        <s v="WWA"/>
        <s v="KKA"/>
        <s v="BBŁ"/>
        <s v="GGD"/>
        <s v="PZN"/>
        <s v="SSN"/>
      </sharedItems>
    </cacheField>
    <cacheField name="PRZYCZYNA" numFmtId="0">
      <sharedItems count="3">
        <s v="Prąd"/>
        <s v="Remont"/>
        <s v="Inwentaryzacja"/>
      </sharedItems>
    </cacheField>
    <cacheField name="CENA ZA SZT" numFmtId="164">
      <sharedItems containsSemiMixedTypes="0" containsString="0" containsNumber="1" minValue="0.4" maxValue="600"/>
    </cacheField>
    <cacheField name="ILOŚĆ" numFmtId="0">
      <sharedItems containsSemiMixedTypes="0" containsString="0" containsNumber="1" containsInteger="1" minValue="1" maxValue="90"/>
    </cacheField>
    <cacheField name="KOSZT" numFmtId="164">
      <sharedItems containsSemiMixedTypes="0" containsString="0" containsNumber="1" minValue="13.5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Olo" refreshedDate="42762.817356018517" createdVersion="5" refreshedVersion="5" minRefreshableVersion="3" recordCount="10">
  <cacheSource type="worksheet">
    <worksheetSource name="PrzesyłkiTabela"/>
  </cacheSource>
  <cacheFields count="9">
    <cacheField name="DATA NADANIA" numFmtId="22">
      <sharedItems containsSemiMixedTypes="0" containsNonDate="0" containsDate="1" containsString="0" minDate="2016-01-02T07:30:00" maxDate="2016-06-03T12:00:00"/>
    </cacheField>
    <cacheField name="DATA DOSTARCZENIA" numFmtId="22">
      <sharedItems containsSemiMixedTypes="0" containsNonDate="0" containsDate="1" containsString="0" minDate="2016-01-03T09:50:00" maxDate="2016-06-07T12:00:00"/>
    </cacheField>
    <cacheField name="M. NADANIA" numFmtId="0">
      <sharedItems/>
    </cacheField>
    <cacheField name="M.ODBIORU" numFmtId="0">
      <sharedItems/>
    </cacheField>
    <cacheField name="TYP " numFmtId="0">
      <sharedItems/>
    </cacheField>
    <cacheField name="WAGA(kg)" numFmtId="0">
      <sharedItems containsSemiMixedTypes="0" containsString="0" containsNumber="1" minValue="0" maxValue="1114"/>
    </cacheField>
    <cacheField name="CZAS OCZEKIWANIA(h)" numFmtId="0">
      <sharedItems containsSemiMixedTypes="0" containsString="0" containsNumber="1" minValue="26.400000000000002" maxValue="108"/>
    </cacheField>
    <cacheField name="OSTATNI ODDZIAŁ" numFmtId="0">
      <sharedItems count="6">
        <s v="KKA"/>
        <s v="WWA"/>
        <s v="SSN"/>
        <s v="BBŁ"/>
        <s v="GGD"/>
        <s v="PZN"/>
      </sharedItems>
    </cacheField>
    <cacheField name="PRZYCHÓD" numFmtId="0">
      <sharedItems containsSemiMixedTypes="0" containsString="0" containsNumber="1" minValue="3" maxValue="11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n v="1"/>
    <x v="0"/>
    <n v="307"/>
    <n v="1998"/>
    <x v="0"/>
    <s v="KKA12345"/>
    <s v="6"/>
    <d v="2016-12-12T00:00:00"/>
    <d v="2017-12-12T00:00:00"/>
  </r>
  <r>
    <n v="2"/>
    <x v="1"/>
    <s v="Sprinter"/>
    <n v="2000"/>
    <x v="1"/>
    <s v="BBŁ12344"/>
    <s v="2"/>
    <d v="2016-11-30T00:00:00"/>
    <d v="2017-11-30T00:00:00"/>
  </r>
  <r>
    <n v="3"/>
    <x v="2"/>
    <s v="Astra"/>
    <n v="2005"/>
    <x v="2"/>
    <s v="WWA12342"/>
    <s v="4"/>
    <d v="2016-09-09T00:00:00"/>
    <d v="2017-09-09T00:00:00"/>
  </r>
  <r>
    <n v="4"/>
    <x v="3"/>
    <n v="500"/>
    <n v="2010"/>
    <x v="3"/>
    <s v="PZN56454"/>
    <s v="3"/>
    <d v="2014-09-30T00:00:00"/>
    <d v="2015-09-30T00:00:00"/>
  </r>
  <r>
    <n v="5"/>
    <x v="3"/>
    <s v="126p"/>
    <n v="1900"/>
    <x v="4"/>
    <s v="SSN5454"/>
    <s v="7"/>
    <d v="2015-01-01T00:00:00"/>
    <d v="2016-01-01T00:00:00"/>
  </r>
  <r>
    <n v="6"/>
    <x v="1"/>
    <s v="Sprinter"/>
    <n v="2000"/>
    <x v="4"/>
    <s v="WWA1233"/>
    <s v="1"/>
    <d v="2016-01-01T00:00:00"/>
    <d v="2016-12-31T00:00:00"/>
  </r>
  <r>
    <n v="7"/>
    <x v="1"/>
    <s v="Sprinter"/>
    <n v="2000"/>
    <x v="4"/>
    <s v="SSN5451"/>
    <s v="1"/>
    <d v="2016-01-01T00:00:00"/>
    <d v="2016-12-3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d v="2017-01-01T00:00:00"/>
    <x v="0"/>
    <x v="0"/>
    <n v="50"/>
    <n v="4"/>
    <n v="200"/>
  </r>
  <r>
    <d v="2017-01-02T00:00:00"/>
    <x v="1"/>
    <x v="1"/>
    <n v="20"/>
    <n v="1"/>
    <n v="20"/>
  </r>
  <r>
    <d v="2017-01-03T00:00:00"/>
    <x v="2"/>
    <x v="2"/>
    <n v="300"/>
    <n v="1"/>
    <n v="300"/>
  </r>
  <r>
    <d v="2017-01-04T00:00:00"/>
    <x v="2"/>
    <x v="3"/>
    <n v="4.5"/>
    <n v="20"/>
    <n v="90"/>
  </r>
  <r>
    <d v="2017-01-05T00:00:00"/>
    <x v="0"/>
    <x v="3"/>
    <n v="4.5"/>
    <n v="60"/>
    <n v="270"/>
  </r>
  <r>
    <d v="2017-01-05T00:00:00"/>
    <x v="3"/>
    <x v="3"/>
    <n v="4.5999999999999996"/>
    <n v="70"/>
    <n v="322"/>
  </r>
  <r>
    <d v="2017-01-05T00:00:00"/>
    <x v="4"/>
    <x v="2"/>
    <n v="450"/>
    <n v="1"/>
    <n v="450"/>
  </r>
  <r>
    <d v="2017-01-06T00:00:00"/>
    <x v="4"/>
    <x v="3"/>
    <n v="4.4000000000000004"/>
    <n v="60"/>
    <n v="264"/>
  </r>
  <r>
    <d v="2017-01-06T00:00:00"/>
    <x v="1"/>
    <x v="3"/>
    <n v="4.4000000000000004"/>
    <n v="70"/>
    <n v="308"/>
  </r>
  <r>
    <d v="2017-01-06T00:00:00"/>
    <x v="1"/>
    <x v="0"/>
    <n v="50"/>
    <n v="4"/>
    <n v="200"/>
  </r>
  <r>
    <d v="2017-01-06T00:00:00"/>
    <x v="3"/>
    <x v="1"/>
    <n v="30"/>
    <n v="1"/>
    <n v="30"/>
  </r>
  <r>
    <d v="2017-01-07T00:00:00"/>
    <x v="0"/>
    <x v="4"/>
    <n v="900"/>
    <n v="1"/>
    <n v="900"/>
  </r>
  <r>
    <d v="2017-01-07T00:00:00"/>
    <x v="3"/>
    <x v="4"/>
    <n v="1500"/>
    <n v="1"/>
    <n v="1500"/>
  </r>
  <r>
    <d v="2017-01-08T00:00:00"/>
    <x v="5"/>
    <x v="3"/>
    <n v="4.5"/>
    <n v="30"/>
    <n v="1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d v="2016-01-01T00:00:00"/>
    <x v="0"/>
    <x v="0"/>
    <n v="0.56999999999999995"/>
    <n v="60"/>
    <n v="34.199999999999996"/>
  </r>
  <r>
    <d v="2016-01-01T00:00:00"/>
    <x v="1"/>
    <x v="0"/>
    <n v="0.6"/>
    <n v="60"/>
    <n v="36"/>
  </r>
  <r>
    <d v="2016-01-01T00:00:00"/>
    <x v="2"/>
    <x v="0"/>
    <n v="0.4"/>
    <n v="45"/>
    <n v="18"/>
  </r>
  <r>
    <d v="2016-01-01T00:00:00"/>
    <x v="3"/>
    <x v="0"/>
    <n v="0.45"/>
    <n v="30"/>
    <n v="13.5"/>
  </r>
  <r>
    <d v="2016-01-01T00:00:00"/>
    <x v="4"/>
    <x v="0"/>
    <n v="0.4"/>
    <n v="90"/>
    <n v="36"/>
  </r>
  <r>
    <d v="2016-01-01T00:00:00"/>
    <x v="5"/>
    <x v="0"/>
    <n v="0.4"/>
    <n v="60"/>
    <n v="24"/>
  </r>
  <r>
    <d v="2016-01-10T00:00:00"/>
    <x v="0"/>
    <x v="1"/>
    <n v="350"/>
    <n v="1"/>
    <n v="350"/>
  </r>
  <r>
    <d v="2016-06-20T00:00:00"/>
    <x v="2"/>
    <x v="2"/>
    <n v="600"/>
    <n v="1"/>
    <n v="600"/>
  </r>
  <r>
    <d v="2016-06-21T00:00:00"/>
    <x v="3"/>
    <x v="2"/>
    <n v="70"/>
    <n v="1"/>
    <n v="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d v="2016-01-02T07:30:00"/>
    <d v="2016-01-03T09:50:00"/>
    <s v="Legionowo"/>
    <s v="Kraków"/>
    <s v="Paczka"/>
    <n v="115"/>
    <n v="26.400000000000002"/>
    <x v="0"/>
    <n v="135"/>
  </r>
  <r>
    <d v="2016-01-02T08:20:00"/>
    <d v="2016-01-04T05:00:00"/>
    <s v="Jabłonna"/>
    <s v="Warszawa"/>
    <s v="List"/>
    <n v="0"/>
    <n v="44.7"/>
    <x v="1"/>
    <n v="3"/>
  </r>
  <r>
    <d v="2016-02-03T17:00:00"/>
    <d v="2016-02-07T17:00:00"/>
    <s v="Toruń"/>
    <s v="Sosnowiec"/>
    <s v="Paczka"/>
    <n v="540"/>
    <n v="96"/>
    <x v="2"/>
    <n v="560"/>
  </r>
  <r>
    <d v="2016-03-02T08:20:00"/>
    <d v="2016-03-04T05:00:00"/>
    <s v="Jabłonna"/>
    <s v="Warszawa"/>
    <s v="List"/>
    <n v="0"/>
    <n v="44.7"/>
    <x v="1"/>
    <n v="3"/>
  </r>
  <r>
    <d v="2016-04-03T02:00:00"/>
    <d v="2016-04-07T14:00:00"/>
    <s v="Toruń"/>
    <s v="Sosnowiec"/>
    <s v="Paczka"/>
    <n v="240"/>
    <n v="108"/>
    <x v="2"/>
    <n v="260"/>
  </r>
  <r>
    <d v="2016-05-02T08:20:00"/>
    <d v="2016-05-04T05:00:00"/>
    <s v="Jabłonna"/>
    <s v="Warszawa"/>
    <s v="List"/>
    <n v="0"/>
    <n v="44.7"/>
    <x v="1"/>
    <n v="3"/>
  </r>
  <r>
    <d v="2016-06-03T12:00:00"/>
    <d v="2016-06-07T12:00:00"/>
    <s v="Toruń"/>
    <s v="Białystok"/>
    <s v="Paczka"/>
    <n v="23.5"/>
    <n v="96"/>
    <x v="3"/>
    <n v="43.5"/>
  </r>
  <r>
    <d v="2016-06-03T12:00:00"/>
    <d v="2016-06-07T12:00:00"/>
    <s v="Toruń"/>
    <s v="Gdańsk"/>
    <s v="Paczka"/>
    <n v="1114"/>
    <n v="96"/>
    <x v="4"/>
    <n v="1134"/>
  </r>
  <r>
    <d v="2016-06-03T12:00:00"/>
    <d v="2016-06-07T12:00:00"/>
    <s v="Toruń"/>
    <s v="Poznań"/>
    <s v="Paczka"/>
    <n v="220"/>
    <n v="96"/>
    <x v="5"/>
    <n v="240"/>
  </r>
  <r>
    <d v="2016-06-03T12:00:00"/>
    <d v="2016-06-07T12:00:00"/>
    <s v="Toruń"/>
    <s v="Poznań"/>
    <s v="Paczka"/>
    <n v="50"/>
    <n v="96"/>
    <x v="5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grandTotalCaption="Razem" updatedVersion="5" minRefreshableVersion="3" useAutoFormatting="1" itemPrintTitles="1" createdVersion="5" indent="0" outline="1" outlineData="1" multipleFieldFilters="0" chartFormat="3" rowHeaderCaption="Marka">
  <location ref="A9:B15" firstHeaderRow="1" firstDataRow="1" firstDataCol="1"/>
  <pivotFields count="9">
    <pivotField dataField="1" showAll="0"/>
    <pivotField showAll="0"/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numFmtId="14" showAll="0"/>
    <pivotField numFmtId="1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samochodów" fld="0" subtotal="count" baseField="4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grandTotalCaption="Razem" updatedVersion="5" minRefreshableVersion="3" useAutoFormatting="1" itemPrintTitles="1" createdVersion="5" indent="0" outline="1" outlineData="1" multipleFieldFilters="0" chartFormat="3" rowHeaderCaption="Przyczyna">
  <location ref="A17:B23" firstHeaderRow="1" firstDataRow="1" firstDataCol="1"/>
  <pivotFields count="6">
    <pivotField numFmtId="22" showAll="0"/>
    <pivotField showAll="0"/>
    <pivotField axis="axisRow" dataField="1" showAll="0">
      <items count="6">
        <item x="4"/>
        <item x="3"/>
        <item x="1"/>
        <item x="2"/>
        <item x="0"/>
        <item t="default"/>
      </items>
    </pivotField>
    <pivotField numFmtId="164" showAll="0"/>
    <pivotField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Ilosc" fld="2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grandTotalCaption="Suma(zł)" updatedVersion="5" minRefreshableVersion="3" useAutoFormatting="1" itemPrintTitles="1" createdVersion="5" indent="0" outline="1" outlineData="1" multipleFieldFilters="0" chartFormat="13" rowHeaderCaption="Nr.rejestracyjny">
  <location ref="A25:B32" firstHeaderRow="1" firstDataRow="1" firstDataCol="1"/>
  <pivotFields count="6">
    <pivotField numFmtId="22" showAll="0"/>
    <pivotField axis="axisRow" showAll="0">
      <items count="7">
        <item x="0"/>
        <item x="2"/>
        <item x="3"/>
        <item x="4"/>
        <item x="5"/>
        <item x="1"/>
        <item t="default"/>
      </items>
    </pivotField>
    <pivotField showAll="0"/>
    <pivotField numFmtId="164" showAll="0"/>
    <pivotField showAll="0"/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kosztów(zł)" fld="5" baseField="0" baseItem="0" numFmtId="164"/>
  </dataFields>
  <formats count="1">
    <format dxfId="4">
      <pivotArea outline="0" collapsedLevelsAreSubtotals="1" fieldPosition="0"/>
    </format>
  </format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Razem" updatedVersion="5" minRefreshableVersion="3" useAutoFormatting="1" itemPrintTitles="1" createdVersion="5" indent="0" outline="1" outlineData="1" multipleFieldFilters="0" chartFormat="13" rowHeaderCaption="Marka">
  <location ref="A2:B7" firstHeaderRow="1" firstDataRow="1" firstDataCol="1"/>
  <pivotFields count="9">
    <pivotField dataField="1"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samochodów" fld="0" subtotal="count" baseField="2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grandTotalCaption="Razem" updatedVersion="5" minRefreshableVersion="3" useAutoFormatting="1" itemPrintTitles="1" createdVersion="5" indent="0" outline="1" outlineData="1" multipleFieldFilters="0" chartFormat="4" rowHeaderCaption="Oddział">
  <location ref="A26:B33" firstHeaderRow="1" firstDataRow="1" firstDataCol="1"/>
  <pivotFields count="9">
    <pivotField numFmtId="22" showAll="0"/>
    <pivotField dataField="1" numFmtId="22"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0"/>
        <item x="5"/>
        <item x="2"/>
        <item x="1"/>
        <item t="default"/>
      </items>
    </pivotField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Ilość przesyłek" fld="1" subtotal="count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grandTotalCaption="Razem" updatedVersion="5" minRefreshableVersion="3" useAutoFormatting="1" itemPrintTitles="1" createdVersion="5" indent="0" outline="1" outlineData="1" multipleFieldFilters="0" chartFormat="4" rowHeaderCaption="Oddział">
  <location ref="A17:B24" firstHeaderRow="1" firstDataRow="1" firstDataCol="1"/>
  <pivotFields count="9">
    <pivotField numFmtId="22" showAll="0"/>
    <pivotField numFmtId="22"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0"/>
        <item x="5"/>
        <item x="2"/>
        <item x="1"/>
        <item t="default"/>
      </items>
    </pivotField>
    <pivotField dataField="1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przychodów" fld="8" baseField="0" baseItem="0" numFmtId="164"/>
  </dataFields>
  <formats count="1">
    <format dxfId="2">
      <pivotArea outline="0" collapsedLevelsAreSubtotals="1" fieldPosition="0"/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grandTotalCaption="Razem" updatedVersion="5" minRefreshableVersion="3" useAutoFormatting="1" itemPrintTitles="1" createdVersion="5" indent="0" outline="1" outlineData="1" multipleFieldFilters="0" chartFormat="5" rowHeaderCaption="Przyczyna">
  <location ref="A11:B15" firstHeaderRow="1" firstDataRow="1" firstDataCol="1"/>
  <pivotFields count="6">
    <pivotField dataField="1" numFmtId="14" showAll="0"/>
    <pivotField showAll="0"/>
    <pivotField axis="axisRow" showAll="0">
      <items count="4">
        <item x="2"/>
        <item x="0"/>
        <item x="1"/>
        <item t="default"/>
      </items>
    </pivotField>
    <pivotField numFmtId="164" showAll="0"/>
    <pivotField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Ilosc" fld="0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grandTotalCaption="Razem" updatedVersion="5" minRefreshableVersion="3" useAutoFormatting="1" itemPrintTitles="1" createdVersion="5" indent="0" outline="1" outlineData="1" multipleFieldFilters="0" chartFormat="5" rowHeaderCaption="Oddział">
  <location ref="A2:B9" firstHeaderRow="1" firstDataRow="1" firstDataCol="1"/>
  <pivotFields count="6">
    <pivotField numFmtId="14" showAll="0"/>
    <pivotField axis="axisRow" showAll="0">
      <items count="7">
        <item x="2"/>
        <item x="3"/>
        <item x="1"/>
        <item x="4"/>
        <item x="5"/>
        <item x="0"/>
        <item t="default"/>
      </items>
    </pivotField>
    <pivotField showAll="0"/>
    <pivotField numFmtId="164" showAll="0"/>
    <pivotField showAll="0"/>
    <pivotField dataField="1"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kosztów" fld="5" baseField="0" baseItem="0" numFmtId="164"/>
  </dataFields>
  <formats count="1">
    <format dxfId="3">
      <pivotArea outline="0" collapsedLevelsAreSubtotals="1" fieldPosition="0"/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OddziałyTabela" displayName="OddziałyTabela" ref="A1:H7" totalsRowShown="0" headerRowDxfId="28">
  <tableColumns count="8">
    <tableColumn id="1" name="ID ODDZIAŁU"/>
    <tableColumn id="2" name="MIEJSCOWOŚĆ"/>
    <tableColumn id="3" name="SKRÓT"/>
    <tableColumn id="4" name="L.PRACOWNIKÓW" dataDxfId="27">
      <calculatedColumnFormula>COUNTIF(OFFSET(Pracownicy!$D$2,0,0,COUNTA(Pracownicy!$D$2:'Pracownicy'!$D$100),1), Oddziały!C2)</calculatedColumnFormula>
    </tableColumn>
    <tableColumn id="5" name="L.SAMOCHODÓW" dataDxfId="26">
      <calculatedColumnFormula>COUNTIF(OFFSET(Samochody!$E$2,0,0,COUNTA(Samochody!E:E)-1,1),C2)</calculatedColumnFormula>
    </tableColumn>
    <tableColumn id="6" name="PRZYCHÓD" dataDxfId="25" dataCellStyle="Currency">
      <calculatedColumnFormula>SUMIF(PrzesyłkiTabela[OSTATNI ODDZIAŁ],C2,PrzesyłkiTabela[PRZYCHÓD])</calculatedColumnFormula>
    </tableColumn>
    <tableColumn id="7" name="KOSZTY" dataDxfId="24" dataCellStyle="Currency">
      <calculatedColumnFormula>SUMIF(PracownicyTabela[ODDZIAŁ],C2,PracownicyTabela[KOSZT PRACOWNIKA]) + SUMIF(KosztyOddziałuTabela[ODDZIAŁ],C2,KosztyOddziałuTabela[KOSZT])</calculatedColumnFormula>
    </tableColumn>
    <tableColumn id="8" name="DOCHÓD" dataDxfId="23">
      <calculatedColumnFormula>0.81*F2 - G2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racownicyTabela" displayName="PracownicyTabela" ref="A1:G10" totalsRowShown="0" headerRowDxfId="22">
  <tableColumns count="7">
    <tableColumn id="1" name="ID PRACOWNIKA">
      <calculatedColumnFormula>A1+1</calculatedColumnFormula>
    </tableColumn>
    <tableColumn id="2" name="IMIĘ"/>
    <tableColumn id="3" name="NAZWISKO"/>
    <tableColumn id="4" name="ODDZIAŁ"/>
    <tableColumn id="5" name="STANOWISKO"/>
    <tableColumn id="6" name="PENSJA BRUTTO" dataDxfId="21"/>
    <tableColumn id="7" name="KOSZT PRACOWNIKA" dataDxfId="20">
      <calculatedColumnFormula>F2*(Stawki!$C$4+Stawki!$C$5+Stawki!$C$6+Stawki!$C$7+Stawki!$C$8) + F2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SamochodyTabela" displayName="SamochodyTabela" ref="A1:I8" totalsRowShown="0" headerRowDxfId="18">
  <tableColumns count="9">
    <tableColumn id="1" name="ID AUTA">
      <calculatedColumnFormula>A1+1</calculatedColumnFormula>
    </tableColumn>
    <tableColumn id="2" name="MARKA"/>
    <tableColumn id="3" name="MODEL"/>
    <tableColumn id="4" name="R.PROD"/>
    <tableColumn id="5" name="ODDZIAŁ"/>
    <tableColumn id="6" name="NR.REJESTRACYJNY"/>
    <tableColumn id="7" name="KIEROWCA" dataDxfId="17">
      <calculatedColumnFormula>Samochody!C2:C8</calculatedColumnFormula>
    </tableColumn>
    <tableColumn id="8" name="DATA OSTAT. PRZEGL."/>
    <tableColumn id="9" name="DATA NAST. PRZEGL." dataDxfId="16">
      <calculatedColumnFormula>IF(COUNTA(H2) &gt; 0, H2 + 365, 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PrzesyłkiTabela" displayName="PrzesyłkiTabela" ref="A1:I11" totalsRowShown="0" headerRowDxfId="15">
  <tableColumns count="9">
    <tableColumn id="1" name="DATA NADANIA" dataDxfId="14"/>
    <tableColumn id="2" name="DATA DOSTARCZENIA" dataDxfId="13"/>
    <tableColumn id="3" name="M. NADANIA"/>
    <tableColumn id="4" name="M.ODBIORU"/>
    <tableColumn id="5" name="TYP "/>
    <tableColumn id="6" name="WAGA(kg)"/>
    <tableColumn id="7" name="CZAS OCZEKIWANIA(h)">
      <calculatedColumnFormula>ROUNDUP((B2-A2)*24,1)</calculatedColumnFormula>
    </tableColumn>
    <tableColumn id="8" name="OSTATNI ODDZIAŁ"/>
    <tableColumn id="9" name="PRZYCHÓD" dataDxfId="12">
      <calculatedColumnFormula>IF(E2 = "Paczka",IF(Przesyłki!F2 &lt; Stawki!$I$6, Stawki!$J$6+(Przesyłki!F2*Stawki!$K$6),IF(Przesyłki!F2 &lt;Stawki!$I$7, Stawki!$J$7 + (Przesyłki!F2*Stawki!$K$7), IF(Przesyłki!F2 &lt; 15, Stawki!$J$8 + (Przesyłki!F2*Stawki!$K$8),Stawki!$J$9 + (Przesyłki!F2*Stawki!$K$9)))),Stawki!$L$5)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KosztySamochoduTabela" displayName="KosztySamochoduTabela" ref="A1:F15" totalsRowShown="0" headerRowDxfId="11">
  <tableColumns count="6">
    <tableColumn id="1" name="DATA" dataDxfId="10">
      <calculatedColumnFormula>TODAY()</calculatedColumnFormula>
    </tableColumn>
    <tableColumn id="2" name="SAMOCHÓD"/>
    <tableColumn id="3" name="PRZYCZYNA"/>
    <tableColumn id="4" name="CENA ZA SZT" dataDxfId="9"/>
    <tableColumn id="5" name="ILOŚĆ"/>
    <tableColumn id="6" name="KOSZT" dataDxfId="8">
      <calculatedColumnFormula>IF(COUNT($D2:$E2) = 2, D2*E2, "")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KosztyOddziałuTabela" displayName="KosztyOddziałuTabela" ref="A1:F10" totalsRowShown="0" headerRowDxfId="7">
  <tableColumns count="6">
    <tableColumn id="1" name="DATA" dataDxfId="6"/>
    <tableColumn id="2" name="ODDZIAŁ"/>
    <tableColumn id="3" name="PRZYCZYNA"/>
    <tableColumn id="4" name="CENA ZA SZT" dataDxfId="5"/>
    <tableColumn id="5" name="ILOŚĆ"/>
    <tableColumn id="6" name="KOSZT">
      <calculatedColumnFormula>D2*E2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0.xml"/><Relationship Id="rId4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9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7"/>
  <sheetViews>
    <sheetView showGridLines="0" zoomScaleNormal="100" workbookViewId="0">
      <selection sqref="A1:N1048576"/>
    </sheetView>
  </sheetViews>
  <sheetFormatPr defaultRowHeight="15" x14ac:dyDescent="0.25"/>
  <cols>
    <col min="9" max="9" width="9.140625" customWidth="1"/>
    <col min="20" max="20" width="26" customWidth="1"/>
    <col min="21" max="21" width="17.7109375" customWidth="1"/>
  </cols>
  <sheetData>
    <row r="1" spans="1:4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8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8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8"/>
      <c r="S15" s="2"/>
      <c r="T15" s="4" t="s">
        <v>15</v>
      </c>
      <c r="U15" s="5">
        <f>SUM(PrzesyłkiTabela[PRZYCHÓD])</f>
        <v>2451.5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8"/>
      <c r="S16" s="2"/>
      <c r="T16" s="4" t="s">
        <v>14</v>
      </c>
      <c r="U16" s="12">
        <f>SUM(OddziałyTabela[KOSZTY])</f>
        <v>25967.055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8"/>
      <c r="S17" s="2"/>
      <c r="T17" s="4" t="s">
        <v>13</v>
      </c>
      <c r="U17" s="12">
        <f>SUM(OddziałyTabela[DOCHÓD])</f>
        <v>-23981.340000000004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8"/>
      <c r="S18" s="2"/>
      <c r="T18" s="4" t="s">
        <v>12</v>
      </c>
      <c r="U18">
        <f ca="1">SUM(OddziałyTabela[L.PRACOWNIKÓW])</f>
        <v>9</v>
      </c>
      <c r="V18" s="1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8"/>
      <c r="S19" s="2"/>
      <c r="T19" s="4" t="s">
        <v>11</v>
      </c>
      <c r="U19">
        <f ca="1">SUM(OddziałyTabela[L.SAMOCHODÓW])</f>
        <v>7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8"/>
      <c r="S20" s="2"/>
      <c r="T20" s="4" t="s">
        <v>10</v>
      </c>
      <c r="U20">
        <f>COUNTA(PrzesyłkiTabela[DATA NADANIA])</f>
        <v>10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8"/>
      <c r="S21" s="2"/>
      <c r="T21" s="4" t="s">
        <v>9</v>
      </c>
      <c r="U21">
        <f>COUNTA(OddziałyTabela[ID ODDZIAŁU])</f>
        <v>6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I21" s="1"/>
      <c r="AJ21" s="1"/>
      <c r="AK21" s="1"/>
      <c r="AL21" s="1"/>
      <c r="AM21" s="1"/>
      <c r="AN21" s="1"/>
      <c r="AO21" s="1"/>
    </row>
    <row r="22" spans="1:41" ht="29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"/>
      <c r="S22" s="2"/>
      <c r="T22" s="10" t="s">
        <v>8</v>
      </c>
      <c r="U22" s="9">
        <f>SUM(PracownicyTabela[KOSZT PRACOWNIKA])</f>
        <v>24785.355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/>
      <c r="S23" s="2"/>
      <c r="T23" s="7" t="s">
        <v>7</v>
      </c>
      <c r="U23" s="5">
        <f>U22 - SUM(PracownicyTabela[PENSJA BRUTTO])</f>
        <v>4235.3549999999996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8"/>
      <c r="S24" s="2"/>
      <c r="T24" s="4" t="s">
        <v>6</v>
      </c>
      <c r="U24" s="5">
        <f>AVERAGE(PracownicyTabela[PENSJA BRUTTO])</f>
        <v>2283.3333333333335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7" t="s">
        <v>5</v>
      </c>
      <c r="U25" s="5">
        <f>MAX(PracownicyTabela[PENSJA BRUTTO])</f>
        <v>2500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I25" s="1"/>
      <c r="AJ25" s="1"/>
      <c r="AK25" s="1"/>
      <c r="AL25" s="1"/>
      <c r="AM25" s="1"/>
      <c r="AN25" s="1"/>
      <c r="AO25" s="1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6" t="s">
        <v>4</v>
      </c>
      <c r="U26" s="5">
        <f>MIN(PracownicyTabela[PENSJA BRUTTO])</f>
        <v>1850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I26" s="1"/>
      <c r="AJ26" s="1"/>
      <c r="AK26" s="1"/>
      <c r="AL26" s="1"/>
      <c r="AM26" s="1"/>
      <c r="AN26" s="1"/>
      <c r="AO26" s="1"/>
    </row>
    <row r="27" spans="1:4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 t="s">
        <v>3</v>
      </c>
      <c r="U27" s="5">
        <f>SUM(PrzesyłkiTabela[PRZYCHÓD])</f>
        <v>2451.5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I27" s="1"/>
      <c r="AJ27" s="1"/>
      <c r="AK27" s="1"/>
      <c r="AL27" s="1"/>
      <c r="AM27" s="1"/>
      <c r="AN27" s="1"/>
      <c r="AO27" s="1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7" t="s">
        <v>2</v>
      </c>
      <c r="U28" s="5">
        <f>SUMIF(PrzesyłkiTabela[[TYP ]], "List",PrzesyłkiTabela[PRZYCHÓD])</f>
        <v>9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6" t="s">
        <v>1</v>
      </c>
      <c r="U29" s="5">
        <f>SUMIF(PrzesyłkiTabela[[TYP ]], "Paczka",PrzesyłkiTabela[PRZYCHÓD])</f>
        <v>2442.5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1"/>
      <c r="AI29" s="1"/>
      <c r="AJ29" s="1"/>
      <c r="AK29" s="1"/>
      <c r="AL29" s="1"/>
      <c r="AM29" s="1"/>
      <c r="AN29" s="1"/>
      <c r="AO29" s="1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 t="s">
        <v>0</v>
      </c>
      <c r="U30" s="3" t="str">
        <f>AVERAGE(PrzesyłkiTabela[CZAS OCZEKIWANIA(h)]) &amp; "h"</f>
        <v>74.85h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1"/>
      <c r="AI30" s="1"/>
      <c r="AJ30" s="1"/>
      <c r="AK30" s="1"/>
      <c r="AL30" s="1"/>
      <c r="AM30" s="1"/>
      <c r="AN30" s="1"/>
      <c r="AO30" s="1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"/>
      <c r="AI31" s="1"/>
      <c r="AJ31" s="1"/>
      <c r="AK31" s="1"/>
      <c r="AL31" s="1"/>
      <c r="AM31" s="1"/>
      <c r="AN31" s="1"/>
      <c r="AO31" s="1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1"/>
      <c r="AI32" s="1"/>
      <c r="AJ32" s="1"/>
      <c r="AK32" s="1"/>
      <c r="AL32" s="1"/>
      <c r="AM32" s="1"/>
      <c r="AN32" s="1"/>
      <c r="AO32" s="1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"/>
      <c r="AI33" s="1"/>
      <c r="AJ33" s="1"/>
      <c r="AK33" s="1"/>
      <c r="AL33" s="1"/>
      <c r="AM33" s="1"/>
      <c r="AN33" s="1"/>
      <c r="AO33" s="1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1"/>
      <c r="AI34" s="1"/>
      <c r="AJ34" s="1"/>
      <c r="AK34" s="1"/>
      <c r="AL34" s="1"/>
      <c r="AM34" s="1"/>
      <c r="AN34" s="1"/>
      <c r="AO34" s="1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"/>
      <c r="AI35" s="1"/>
      <c r="AJ35" s="1"/>
      <c r="AK35" s="1"/>
      <c r="AL35" s="1"/>
      <c r="AM35" s="1"/>
      <c r="AN35" s="1"/>
      <c r="AO35" s="1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"/>
      <c r="AI40" s="1"/>
      <c r="AJ40" s="1"/>
      <c r="AK40" s="1"/>
      <c r="AL40" s="1"/>
      <c r="AM40" s="1"/>
      <c r="AN40" s="1"/>
      <c r="AO40" s="1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"/>
      <c r="AI41" s="1"/>
      <c r="AJ41" s="1"/>
      <c r="AK41" s="1"/>
      <c r="AL41" s="1"/>
      <c r="AM41" s="1"/>
      <c r="AN41" s="1"/>
      <c r="AO41" s="1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"/>
      <c r="AI42" s="1"/>
      <c r="AJ42" s="1"/>
      <c r="AK42" s="1"/>
      <c r="AL42" s="1"/>
      <c r="AM42" s="1"/>
      <c r="AN42" s="1"/>
      <c r="AO42" s="1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"/>
      <c r="AI43" s="1"/>
      <c r="AJ43" s="1"/>
      <c r="AK43" s="1"/>
      <c r="AL43" s="1"/>
      <c r="AM43" s="1"/>
      <c r="AN43" s="1"/>
      <c r="AO43" s="1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"/>
      <c r="AI44" s="1"/>
      <c r="AJ44" s="1"/>
      <c r="AK44" s="1"/>
      <c r="AL44" s="1"/>
      <c r="AM44" s="1"/>
      <c r="AN44" s="1"/>
      <c r="AO44" s="1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"/>
      <c r="AI45" s="1"/>
      <c r="AJ45" s="1"/>
      <c r="AK45" s="1"/>
      <c r="AL45" s="1"/>
      <c r="AM45" s="1"/>
      <c r="AN45" s="1"/>
      <c r="AO45" s="1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1"/>
      <c r="AI46" s="1"/>
      <c r="AJ46" s="1"/>
      <c r="AK46" s="1"/>
      <c r="AL46" s="1"/>
      <c r="AM46" s="1"/>
      <c r="AN46" s="1"/>
      <c r="AO46" s="1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1"/>
      <c r="AI47" s="1"/>
      <c r="AJ47" s="1"/>
      <c r="AK47" s="1"/>
      <c r="AL47" s="1"/>
      <c r="AM47" s="1"/>
      <c r="AN47" s="1"/>
      <c r="AO47" s="1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1"/>
      <c r="AI48" s="1"/>
      <c r="AJ48" s="1"/>
      <c r="AK48" s="1"/>
      <c r="AL48" s="1"/>
      <c r="AM48" s="1"/>
      <c r="AN48" s="1"/>
      <c r="AO48" s="1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1"/>
      <c r="AI49" s="1"/>
      <c r="AJ49" s="1"/>
      <c r="AK49" s="1"/>
      <c r="AL49" s="1"/>
      <c r="AM49" s="1"/>
      <c r="AN49" s="1"/>
      <c r="AO49" s="1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1"/>
      <c r="AI50" s="1"/>
      <c r="AJ50" s="1"/>
      <c r="AK50" s="1"/>
      <c r="AL50" s="1"/>
      <c r="AM50" s="1"/>
      <c r="AN50" s="1"/>
      <c r="AO50" s="1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"/>
      <c r="AI51" s="1"/>
      <c r="AJ51" s="1"/>
      <c r="AK51" s="1"/>
      <c r="AL51" s="1"/>
      <c r="AM51" s="1"/>
      <c r="AN51" s="1"/>
      <c r="AO51" s="1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"/>
      <c r="AI52" s="1"/>
      <c r="AJ52" s="1"/>
      <c r="AK52" s="1"/>
      <c r="AL52" s="1"/>
      <c r="AM52" s="1"/>
      <c r="AN52" s="1"/>
      <c r="AO52" s="1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"/>
      <c r="AI53" s="1"/>
      <c r="AJ53" s="1"/>
      <c r="AK53" s="1"/>
      <c r="AL53" s="1"/>
      <c r="AM53" s="1"/>
      <c r="AN53" s="1"/>
      <c r="AO53" s="1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"/>
      <c r="AI54" s="1"/>
      <c r="AJ54" s="1"/>
      <c r="AK54" s="1"/>
      <c r="AL54" s="1"/>
      <c r="AM54" s="1"/>
      <c r="AN54" s="1"/>
      <c r="AO54" s="1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1"/>
      <c r="AI55" s="1"/>
      <c r="AJ55" s="1"/>
      <c r="AK55" s="1"/>
      <c r="AL55" s="1"/>
      <c r="AM55" s="1"/>
      <c r="AN55" s="1"/>
      <c r="AO55" s="1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1"/>
      <c r="AI56" s="1"/>
      <c r="AJ56" s="1"/>
      <c r="AK56" s="1"/>
      <c r="AL56" s="1"/>
      <c r="AM56" s="1"/>
      <c r="AN56" s="1"/>
      <c r="AO56" s="1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1"/>
      <c r="AI57" s="1"/>
      <c r="AJ57" s="1"/>
      <c r="AK57" s="1"/>
      <c r="AL57" s="1"/>
      <c r="AM57" s="1"/>
      <c r="AN57" s="1"/>
      <c r="AO57" s="1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1"/>
      <c r="AI58" s="1"/>
      <c r="AJ58" s="1"/>
      <c r="AK58" s="1"/>
      <c r="AL58" s="1"/>
      <c r="AM58" s="1"/>
      <c r="AN58" s="1"/>
      <c r="AO58" s="1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"/>
      <c r="AI59" s="1"/>
      <c r="AJ59" s="1"/>
      <c r="AK59" s="1"/>
      <c r="AL59" s="1"/>
      <c r="AM59" s="1"/>
      <c r="AN59" s="1"/>
      <c r="AO59" s="1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"/>
      <c r="AI60" s="1"/>
      <c r="AJ60" s="1"/>
      <c r="AK60" s="1"/>
      <c r="AL60" s="1"/>
      <c r="AM60" s="1"/>
      <c r="AN60" s="1"/>
      <c r="AO60" s="1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"/>
      <c r="AI61" s="1"/>
      <c r="AJ61" s="1"/>
      <c r="AK61" s="1"/>
      <c r="AL61" s="1"/>
      <c r="AM61" s="1"/>
      <c r="AN61" s="1"/>
      <c r="AO61" s="1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"/>
      <c r="AI62" s="1"/>
      <c r="AJ62" s="1"/>
      <c r="AK62" s="1"/>
      <c r="AL62" s="1"/>
      <c r="AM62" s="1"/>
      <c r="AN62" s="1"/>
      <c r="AO62" s="1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"/>
      <c r="AI63" s="1"/>
      <c r="AJ63" s="1"/>
      <c r="AK63" s="1"/>
      <c r="AL63" s="1"/>
      <c r="AM63" s="1"/>
      <c r="AN63" s="1"/>
      <c r="AO63" s="1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"/>
      <c r="AI64" s="1"/>
      <c r="AJ64" s="1"/>
      <c r="AK64" s="1"/>
      <c r="AL64" s="1"/>
      <c r="AM64" s="1"/>
      <c r="AN64" s="1"/>
      <c r="AO64" s="1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"/>
      <c r="AI65" s="1"/>
      <c r="AJ65" s="1"/>
      <c r="AK65" s="1"/>
      <c r="AL65" s="1"/>
      <c r="AM65" s="1"/>
      <c r="AN65" s="1"/>
      <c r="AO65" s="1"/>
    </row>
    <row r="66" spans="1:4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"/>
      <c r="AI66" s="1"/>
      <c r="AJ66" s="1"/>
      <c r="AK66" s="1"/>
      <c r="AL66" s="1"/>
      <c r="AM66" s="1"/>
      <c r="AN66" s="1"/>
      <c r="AO66" s="1"/>
    </row>
    <row r="67" spans="1:4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"/>
      <c r="AI67" s="1"/>
      <c r="AJ67" s="1"/>
      <c r="AK67" s="1"/>
      <c r="AL67" s="1"/>
      <c r="AM67" s="1"/>
      <c r="AN67" s="1"/>
      <c r="AO67" s="1"/>
    </row>
    <row r="68" spans="1:4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"/>
      <c r="AI68" s="1"/>
      <c r="AJ68" s="1"/>
      <c r="AK68" s="1"/>
      <c r="AL68" s="1"/>
      <c r="AM68" s="1"/>
      <c r="AN68" s="1"/>
      <c r="AO68" s="1"/>
    </row>
    <row r="69" spans="1:4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1"/>
      <c r="AI69" s="1"/>
      <c r="AJ69" s="1"/>
      <c r="AK69" s="1"/>
      <c r="AL69" s="1"/>
      <c r="AM69" s="1"/>
      <c r="AN69" s="1"/>
      <c r="AO69" s="1"/>
    </row>
    <row r="70" spans="1:4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"/>
      <c r="AI70" s="1"/>
      <c r="AJ70" s="1"/>
      <c r="AK70" s="1"/>
      <c r="AL70" s="1"/>
      <c r="AM70" s="1"/>
      <c r="AN70" s="1"/>
      <c r="AO70" s="1"/>
    </row>
    <row r="71" spans="1:4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"/>
      <c r="AI71" s="1"/>
      <c r="AJ71" s="1"/>
      <c r="AK71" s="1"/>
      <c r="AL71" s="1"/>
      <c r="AM71" s="1"/>
      <c r="AN71" s="1"/>
      <c r="AO71" s="1"/>
    </row>
    <row r="72" spans="1:4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"/>
      <c r="AI72" s="1"/>
      <c r="AJ72" s="1"/>
      <c r="AK72" s="1"/>
      <c r="AL72" s="1"/>
      <c r="AM72" s="1"/>
      <c r="AN72" s="1"/>
      <c r="AO72" s="1"/>
    </row>
    <row r="73" spans="1:4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"/>
      <c r="AI73" s="1"/>
      <c r="AJ73" s="1"/>
      <c r="AK73" s="1"/>
      <c r="AL73" s="1"/>
      <c r="AM73" s="1"/>
      <c r="AN73" s="1"/>
      <c r="AO73" s="1"/>
    </row>
    <row r="74" spans="1:4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"/>
      <c r="AI74" s="1"/>
      <c r="AJ74" s="1"/>
      <c r="AK74" s="1"/>
      <c r="AL74" s="1"/>
      <c r="AM74" s="1"/>
      <c r="AN74" s="1"/>
      <c r="AO74" s="1"/>
    </row>
    <row r="75" spans="1:4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"/>
      <c r="AI75" s="1"/>
      <c r="AJ75" s="1"/>
      <c r="AK75" s="1"/>
      <c r="AL75" s="1"/>
      <c r="AM75" s="1"/>
      <c r="AN75" s="1"/>
      <c r="AO75" s="1"/>
    </row>
    <row r="76" spans="1:4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"/>
      <c r="AI76" s="1"/>
      <c r="AJ76" s="1"/>
      <c r="AK76" s="1"/>
      <c r="AL76" s="1"/>
      <c r="AM76" s="1"/>
      <c r="AN76" s="1"/>
      <c r="AO76" s="1"/>
    </row>
    <row r="77" spans="1:4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/>
      <c r="AI77" s="1"/>
      <c r="AJ77" s="1"/>
      <c r="AK77" s="1"/>
      <c r="AL77" s="1"/>
      <c r="AM77" s="1"/>
      <c r="AN77" s="1"/>
      <c r="AO77" s="1"/>
    </row>
    <row r="78" spans="1:4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"/>
      <c r="AI78" s="1"/>
      <c r="AJ78" s="1"/>
      <c r="AK78" s="1"/>
      <c r="AL78" s="1"/>
      <c r="AM78" s="1"/>
      <c r="AN78" s="1"/>
      <c r="AO78" s="1"/>
    </row>
    <row r="79" spans="1:4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"/>
      <c r="AI79" s="1"/>
      <c r="AJ79" s="1"/>
      <c r="AK79" s="1"/>
      <c r="AL79" s="1"/>
      <c r="AM79" s="1"/>
      <c r="AN79" s="1"/>
      <c r="AO79" s="1"/>
    </row>
    <row r="80" spans="1:4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"/>
      <c r="AI80" s="1"/>
      <c r="AJ80" s="1"/>
      <c r="AK80" s="1"/>
      <c r="AL80" s="1"/>
      <c r="AM80" s="1"/>
      <c r="AN80" s="1"/>
      <c r="AO80" s="1"/>
    </row>
    <row r="81" spans="1:4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"/>
      <c r="AI81" s="1"/>
      <c r="AJ81" s="1"/>
      <c r="AK81" s="1"/>
      <c r="AL81" s="1"/>
      <c r="AM81" s="1"/>
      <c r="AN81" s="1"/>
      <c r="AO81" s="1"/>
    </row>
    <row r="82" spans="1:4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"/>
      <c r="AI82" s="1"/>
      <c r="AJ82" s="1"/>
      <c r="AK82" s="1"/>
      <c r="AL82" s="1"/>
      <c r="AM82" s="1"/>
      <c r="AN82" s="1"/>
      <c r="AO82" s="1"/>
    </row>
    <row r="83" spans="1:4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"/>
      <c r="AI83" s="1"/>
      <c r="AJ83" s="1"/>
      <c r="AK83" s="1"/>
      <c r="AL83" s="1"/>
      <c r="AM83" s="1"/>
      <c r="AN83" s="1"/>
      <c r="AO83" s="1"/>
    </row>
    <row r="84" spans="1:4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"/>
      <c r="AI84" s="1"/>
      <c r="AJ84" s="1"/>
      <c r="AK84" s="1"/>
      <c r="AL84" s="1"/>
      <c r="AM84" s="1"/>
      <c r="AN84" s="1"/>
      <c r="AO84" s="1"/>
    </row>
    <row r="85" spans="1:4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"/>
      <c r="AI85" s="1"/>
      <c r="AJ85" s="1"/>
      <c r="AK85" s="1"/>
      <c r="AL85" s="1"/>
      <c r="AM85" s="1"/>
      <c r="AN85" s="1"/>
      <c r="AO85" s="1"/>
    </row>
    <row r="86" spans="1:4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"/>
      <c r="AI86" s="1"/>
      <c r="AJ86" s="1"/>
      <c r="AK86" s="1"/>
      <c r="AL86" s="1"/>
      <c r="AM86" s="1"/>
      <c r="AN86" s="1"/>
      <c r="AO86" s="1"/>
    </row>
    <row r="87" spans="1:4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"/>
      <c r="AI87" s="1"/>
      <c r="AJ87" s="1"/>
      <c r="AK87" s="1"/>
      <c r="AL87" s="1"/>
      <c r="AM87" s="1"/>
      <c r="AN87" s="1"/>
      <c r="AO87" s="1"/>
    </row>
    <row r="88" spans="1:4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"/>
      <c r="AI88" s="1"/>
      <c r="AJ88" s="1"/>
      <c r="AK88" s="1"/>
      <c r="AL88" s="1"/>
      <c r="AM88" s="1"/>
      <c r="AN88" s="1"/>
      <c r="AO88" s="1"/>
    </row>
    <row r="89" spans="1:4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1"/>
      <c r="AI89" s="1"/>
      <c r="AJ89" s="1"/>
      <c r="AK89" s="1"/>
      <c r="AL89" s="1"/>
      <c r="AM89" s="1"/>
      <c r="AN89" s="1"/>
      <c r="AO89" s="1"/>
    </row>
    <row r="90" spans="1:4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"/>
      <c r="AI90" s="1"/>
      <c r="AJ90" s="1"/>
      <c r="AK90" s="1"/>
      <c r="AL90" s="1"/>
      <c r="AM90" s="1"/>
      <c r="AN90" s="1"/>
      <c r="AO90" s="1"/>
    </row>
    <row r="91" spans="1:4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"/>
      <c r="AI91" s="1"/>
      <c r="AJ91" s="1"/>
      <c r="AK91" s="1"/>
      <c r="AL91" s="1"/>
      <c r="AM91" s="1"/>
      <c r="AN91" s="1"/>
      <c r="AO91" s="1"/>
    </row>
    <row r="92" spans="1:4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"/>
      <c r="AI92" s="1"/>
      <c r="AJ92" s="1"/>
      <c r="AK92" s="1"/>
      <c r="AL92" s="1"/>
      <c r="AM92" s="1"/>
      <c r="AN92" s="1"/>
      <c r="AO92" s="1"/>
    </row>
    <row r="93" spans="1:4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"/>
      <c r="AI93" s="1"/>
      <c r="AJ93" s="1"/>
      <c r="AK93" s="1"/>
      <c r="AL93" s="1"/>
      <c r="AM93" s="1"/>
      <c r="AN93" s="1"/>
      <c r="AO93" s="1"/>
    </row>
    <row r="94" spans="1:4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"/>
      <c r="AI94" s="1"/>
      <c r="AJ94" s="1"/>
      <c r="AK94" s="1"/>
      <c r="AL94" s="1"/>
      <c r="AM94" s="1"/>
      <c r="AN94" s="1"/>
      <c r="AO94" s="1"/>
    </row>
    <row r="95" spans="1:4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"/>
      <c r="AI95" s="1"/>
      <c r="AJ95" s="1"/>
      <c r="AK95" s="1"/>
      <c r="AL95" s="1"/>
      <c r="AM95" s="1"/>
      <c r="AN95" s="1"/>
      <c r="AO95" s="1"/>
    </row>
    <row r="96" spans="1:4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"/>
      <c r="AI96" s="1"/>
      <c r="AJ96" s="1"/>
      <c r="AK96" s="1"/>
      <c r="AL96" s="1"/>
      <c r="AM96" s="1"/>
      <c r="AN96" s="1"/>
      <c r="AO96" s="1"/>
    </row>
    <row r="97" spans="1:4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"/>
      <c r="AI97" s="1"/>
      <c r="AJ97" s="1"/>
      <c r="AK97" s="1"/>
      <c r="AL97" s="1"/>
      <c r="AM97" s="1"/>
      <c r="AN97" s="1"/>
      <c r="AO97" s="1"/>
    </row>
    <row r="98" spans="1:4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"/>
      <c r="AI98" s="1"/>
      <c r="AJ98" s="1"/>
      <c r="AK98" s="1"/>
      <c r="AL98" s="1"/>
      <c r="AM98" s="1"/>
      <c r="AN98" s="1"/>
      <c r="AO98" s="1"/>
    </row>
    <row r="99" spans="1:4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"/>
      <c r="AI99" s="1"/>
      <c r="AJ99" s="1"/>
      <c r="AK99" s="1"/>
      <c r="AL99" s="1"/>
      <c r="AM99" s="1"/>
      <c r="AN99" s="1"/>
      <c r="AO99" s="1"/>
    </row>
    <row r="100" spans="1:4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</sheetData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3"/>
  <sheetViews>
    <sheetView workbookViewId="0">
      <selection activeCell="B30" sqref="B30"/>
    </sheetView>
  </sheetViews>
  <sheetFormatPr defaultRowHeight="15" x14ac:dyDescent="0.25"/>
  <cols>
    <col min="1" max="1" width="10" customWidth="1"/>
    <col min="2" max="2" width="17.28515625" customWidth="1"/>
    <col min="3" max="6" width="3" customWidth="1"/>
    <col min="7" max="7" width="11.28515625" bestFit="1" customWidth="1"/>
  </cols>
  <sheetData>
    <row r="1" spans="1:49" x14ac:dyDescent="0.25">
      <c r="A1" s="31" t="s">
        <v>133</v>
      </c>
      <c r="B1" s="3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x14ac:dyDescent="0.25">
      <c r="A2" s="29" t="s">
        <v>134</v>
      </c>
      <c r="B2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25">
      <c r="A3" s="28" t="s">
        <v>39</v>
      </c>
      <c r="B3" s="5">
        <v>618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x14ac:dyDescent="0.25">
      <c r="A4" s="28" t="s">
        <v>41</v>
      </c>
      <c r="B4" s="5">
        <v>83.5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x14ac:dyDescent="0.25">
      <c r="A5" s="28" t="s">
        <v>37</v>
      </c>
      <c r="B5" s="5">
        <v>36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s="28" t="s">
        <v>43</v>
      </c>
      <c r="B6" s="5">
        <v>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28" t="s">
        <v>45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5">
      <c r="A8" s="28" t="s">
        <v>35</v>
      </c>
      <c r="B8" s="5">
        <v>384.2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5">
      <c r="A9" s="28" t="s">
        <v>124</v>
      </c>
      <c r="B9" s="5">
        <v>1181.7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5">
      <c r="A10" s="31" t="s">
        <v>136</v>
      </c>
      <c r="B10" s="3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5">
      <c r="A11" s="29" t="s">
        <v>127</v>
      </c>
      <c r="B11" t="s">
        <v>128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28" t="s">
        <v>109</v>
      </c>
      <c r="B12" s="27">
        <v>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25">
      <c r="A13" s="28" t="s">
        <v>107</v>
      </c>
      <c r="B13" s="27">
        <v>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28" t="s">
        <v>108</v>
      </c>
      <c r="B14" s="27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28" t="s">
        <v>124</v>
      </c>
      <c r="B15" s="27">
        <v>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31" t="s">
        <v>137</v>
      </c>
      <c r="B16" s="3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29" t="s">
        <v>134</v>
      </c>
      <c r="B17" t="s">
        <v>138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x14ac:dyDescent="0.25">
      <c r="A18" s="28" t="s">
        <v>39</v>
      </c>
      <c r="B18" s="5">
        <v>43.5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28" t="s">
        <v>41</v>
      </c>
      <c r="B19" s="5">
        <v>1134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28" t="s">
        <v>37</v>
      </c>
      <c r="B20" s="5">
        <v>135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28" t="s">
        <v>43</v>
      </c>
      <c r="B21" s="5">
        <v>310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28" t="s">
        <v>45</v>
      </c>
      <c r="B22" s="5">
        <v>820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25">
      <c r="A23" s="28" t="s">
        <v>35</v>
      </c>
      <c r="B23" s="5">
        <v>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28" t="s">
        <v>124</v>
      </c>
      <c r="B24" s="5">
        <v>2451.5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27.75" customHeight="1" x14ac:dyDescent="0.25">
      <c r="A25" s="32" t="s">
        <v>139</v>
      </c>
      <c r="B25" s="3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29" t="s">
        <v>134</v>
      </c>
      <c r="B26" t="s">
        <v>140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x14ac:dyDescent="0.25">
      <c r="A27" s="28" t="s">
        <v>39</v>
      </c>
      <c r="B27" s="27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25">
      <c r="A28" s="28" t="s">
        <v>41</v>
      </c>
      <c r="B28" s="27">
        <v>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5">
      <c r="A29" s="28" t="s">
        <v>37</v>
      </c>
      <c r="B29" s="27">
        <v>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25">
      <c r="A30" s="28" t="s">
        <v>43</v>
      </c>
      <c r="B30" s="27">
        <v>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x14ac:dyDescent="0.25">
      <c r="A31" s="28" t="s">
        <v>45</v>
      </c>
      <c r="B31" s="27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x14ac:dyDescent="0.25">
      <c r="A32" s="28" t="s">
        <v>35</v>
      </c>
      <c r="B32" s="27">
        <v>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x14ac:dyDescent="0.25">
      <c r="A33" s="28" t="s">
        <v>124</v>
      </c>
      <c r="B33" s="27">
        <v>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</sheetData>
  <mergeCells count="4">
    <mergeCell ref="A1:B1"/>
    <mergeCell ref="A10:B10"/>
    <mergeCell ref="A16:B16"/>
    <mergeCell ref="A25:B2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/>
  </sheetViews>
  <sheetFormatPr defaultRowHeight="15" x14ac:dyDescent="0.25"/>
  <cols>
    <col min="1" max="1" width="13.42578125" customWidth="1"/>
    <col min="2" max="2" width="12.28515625" customWidth="1"/>
    <col min="3" max="3" width="15.42578125" customWidth="1"/>
    <col min="7" max="7" width="7.42578125" customWidth="1"/>
    <col min="8" max="8" width="11.28515625" customWidth="1"/>
    <col min="10" max="10" width="13.5703125" customWidth="1"/>
    <col min="11" max="11" width="10.7109375" customWidth="1"/>
  </cols>
  <sheetData>
    <row r="1" spans="1:31" x14ac:dyDescent="0.25">
      <c r="A1" s="14"/>
      <c r="B1" s="14"/>
      <c r="C1" s="14"/>
      <c r="D1" s="14"/>
      <c r="E1" s="14"/>
      <c r="F1" s="15"/>
      <c r="G1" s="14"/>
      <c r="H1" s="14"/>
      <c r="I1" s="14"/>
      <c r="J1" s="14"/>
      <c r="K1" s="14"/>
      <c r="L1" s="14"/>
      <c r="M1" s="14"/>
      <c r="N1" s="15"/>
      <c r="O1" s="15"/>
      <c r="P1" s="15"/>
      <c r="Q1" s="15"/>
      <c r="R1" s="15"/>
      <c r="S1" s="2"/>
      <c r="T1" s="2"/>
      <c r="U1" s="2"/>
      <c r="V1" s="2"/>
      <c r="W1" s="15"/>
      <c r="X1" s="15"/>
      <c r="Y1" s="15"/>
      <c r="Z1" s="15"/>
      <c r="AA1" s="15"/>
      <c r="AB1" s="15"/>
      <c r="AC1" s="15"/>
      <c r="AD1" s="15"/>
      <c r="AE1" s="15"/>
    </row>
    <row r="2" spans="1:31" x14ac:dyDescent="0.25">
      <c r="A2" s="14"/>
      <c r="B2" s="14"/>
      <c r="C2" s="14"/>
      <c r="D2" s="14"/>
      <c r="E2" s="14"/>
      <c r="F2" s="15"/>
      <c r="G2" s="14"/>
      <c r="H2" s="14"/>
      <c r="I2" s="14"/>
      <c r="J2" s="14"/>
      <c r="K2" s="14"/>
      <c r="L2" s="14"/>
      <c r="M2" s="14"/>
      <c r="N2" s="15"/>
      <c r="O2" s="15"/>
      <c r="P2" s="15"/>
      <c r="Q2" s="15"/>
      <c r="R2" s="2"/>
      <c r="S2" s="2"/>
      <c r="T2" s="2"/>
      <c r="U2" s="2"/>
      <c r="V2" s="2"/>
      <c r="W2" s="15"/>
      <c r="X2" s="15"/>
      <c r="Y2" s="15"/>
      <c r="Z2" s="15"/>
      <c r="AA2" s="15"/>
      <c r="AB2" s="15"/>
      <c r="AC2" s="15"/>
      <c r="AD2" s="15"/>
      <c r="AE2" s="15"/>
    </row>
    <row r="3" spans="1:31" x14ac:dyDescent="0.25">
      <c r="A3" s="14"/>
      <c r="B3" s="14"/>
      <c r="C3" s="14"/>
      <c r="D3" s="14"/>
      <c r="E3" s="14"/>
      <c r="F3" s="15"/>
      <c r="G3" s="14"/>
      <c r="H3" s="14"/>
      <c r="I3" s="14"/>
      <c r="J3" s="14"/>
      <c r="K3" s="14"/>
      <c r="L3" s="14"/>
      <c r="M3" s="14"/>
      <c r="N3" s="15"/>
      <c r="O3" s="15"/>
      <c r="P3" s="15"/>
      <c r="Q3" s="15"/>
      <c r="R3" s="2"/>
      <c r="S3" s="2"/>
      <c r="T3" s="2"/>
      <c r="U3" s="2"/>
      <c r="V3" s="2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A4" s="14"/>
      <c r="B4" t="s">
        <v>16</v>
      </c>
      <c r="C4" s="16">
        <v>9.7600000000000006E-2</v>
      </c>
      <c r="D4" s="14"/>
      <c r="E4" s="14"/>
      <c r="F4" s="15"/>
      <c r="G4" s="14"/>
      <c r="H4" s="30" t="s">
        <v>17</v>
      </c>
      <c r="I4" s="30"/>
      <c r="J4" s="30"/>
      <c r="K4" s="30"/>
      <c r="L4" s="17" t="s">
        <v>18</v>
      </c>
      <c r="M4" s="14"/>
      <c r="N4" s="15"/>
      <c r="O4" s="15"/>
      <c r="P4" s="15"/>
      <c r="Q4" s="15"/>
      <c r="R4" s="2"/>
      <c r="S4" s="2"/>
      <c r="T4" s="2"/>
      <c r="U4" s="2"/>
      <c r="V4" s="2"/>
      <c r="W4" s="15"/>
      <c r="X4" s="15"/>
      <c r="Y4" s="15"/>
      <c r="Z4" s="15"/>
      <c r="AA4" s="15"/>
      <c r="AB4" s="15"/>
      <c r="AC4" s="15"/>
      <c r="AD4" s="15"/>
      <c r="AE4" s="15"/>
    </row>
    <row r="5" spans="1:31" x14ac:dyDescent="0.25">
      <c r="A5" s="14"/>
      <c r="B5" t="s">
        <v>19</v>
      </c>
      <c r="C5" s="16">
        <v>6.5000000000000002E-2</v>
      </c>
      <c r="D5" s="14"/>
      <c r="E5" s="14"/>
      <c r="F5" s="15"/>
      <c r="G5" s="14"/>
      <c r="H5" t="s">
        <v>20</v>
      </c>
      <c r="I5" t="s">
        <v>21</v>
      </c>
      <c r="J5" t="s">
        <v>22</v>
      </c>
      <c r="K5" t="s">
        <v>23</v>
      </c>
      <c r="L5" s="18">
        <v>3</v>
      </c>
      <c r="M5" s="14"/>
      <c r="N5" s="15"/>
      <c r="O5" s="15"/>
      <c r="P5" s="15"/>
      <c r="Q5" s="15"/>
      <c r="R5" s="2"/>
      <c r="S5" s="2"/>
      <c r="T5" s="2"/>
      <c r="U5" s="2"/>
      <c r="V5" s="2"/>
      <c r="W5" s="15"/>
      <c r="X5" s="15"/>
      <c r="Y5" s="15"/>
      <c r="Z5" s="15"/>
      <c r="AA5" s="15"/>
      <c r="AB5" s="15"/>
      <c r="AC5" s="15"/>
      <c r="AD5" s="15"/>
      <c r="AE5" s="15"/>
    </row>
    <row r="6" spans="1:31" x14ac:dyDescent="0.25">
      <c r="A6" s="14"/>
      <c r="B6" t="s">
        <v>24</v>
      </c>
      <c r="C6" s="16">
        <v>1.7999999999999999E-2</v>
      </c>
      <c r="D6" s="14"/>
      <c r="E6" s="14"/>
      <c r="F6" s="15"/>
      <c r="G6" s="14"/>
      <c r="H6" t="s">
        <v>25</v>
      </c>
      <c r="I6">
        <v>1</v>
      </c>
      <c r="J6" s="5">
        <v>5</v>
      </c>
      <c r="K6">
        <v>0.3</v>
      </c>
      <c r="L6" s="14"/>
      <c r="M6" s="14"/>
      <c r="N6" s="15"/>
      <c r="O6" s="15"/>
      <c r="P6" s="15"/>
      <c r="Q6" s="15"/>
      <c r="R6" s="2"/>
      <c r="S6" s="2"/>
      <c r="T6" s="2"/>
      <c r="U6" s="2"/>
      <c r="V6" s="2"/>
      <c r="W6" s="15"/>
      <c r="X6" s="15"/>
      <c r="Y6" s="15"/>
      <c r="Z6" s="15"/>
      <c r="AA6" s="15"/>
      <c r="AB6" s="15"/>
      <c r="AC6" s="15"/>
      <c r="AD6" s="15"/>
      <c r="AE6" s="15"/>
    </row>
    <row r="7" spans="1:31" x14ac:dyDescent="0.25">
      <c r="A7" s="14"/>
      <c r="B7" t="s">
        <v>26</v>
      </c>
      <c r="C7" s="16">
        <v>2.4500000000000001E-2</v>
      </c>
      <c r="D7" s="14"/>
      <c r="E7" s="14"/>
      <c r="F7" s="15"/>
      <c r="G7" s="14"/>
      <c r="H7" t="s">
        <v>27</v>
      </c>
      <c r="I7">
        <v>5</v>
      </c>
      <c r="J7" s="5">
        <v>7</v>
      </c>
      <c r="K7">
        <v>0.5</v>
      </c>
      <c r="L7" s="14"/>
      <c r="M7" s="14"/>
      <c r="N7" s="15"/>
      <c r="O7" s="15"/>
      <c r="P7" s="15"/>
      <c r="Q7" s="15"/>
      <c r="R7" s="2"/>
      <c r="S7" s="2"/>
      <c r="T7" s="2"/>
      <c r="U7" s="2"/>
      <c r="V7" s="2"/>
      <c r="W7" s="15"/>
      <c r="X7" s="15"/>
      <c r="Y7" s="15"/>
      <c r="Z7" s="15"/>
      <c r="AA7" s="15"/>
      <c r="AB7" s="15"/>
      <c r="AC7" s="15"/>
      <c r="AD7" s="15"/>
      <c r="AE7" s="15"/>
    </row>
    <row r="8" spans="1:31" x14ac:dyDescent="0.25">
      <c r="A8" s="14"/>
      <c r="B8" t="s">
        <v>28</v>
      </c>
      <c r="C8" s="16">
        <v>1E-3</v>
      </c>
      <c r="D8" s="14"/>
      <c r="E8" s="14"/>
      <c r="F8" s="15"/>
      <c r="G8" s="14"/>
      <c r="H8" t="s">
        <v>29</v>
      </c>
      <c r="I8">
        <v>15</v>
      </c>
      <c r="J8" s="5">
        <v>10</v>
      </c>
      <c r="K8">
        <v>0.7</v>
      </c>
      <c r="L8" s="14"/>
      <c r="M8" s="14"/>
      <c r="N8" s="15"/>
      <c r="O8" s="15"/>
      <c r="P8" s="15"/>
      <c r="Q8" s="15"/>
      <c r="R8" s="2"/>
      <c r="S8" s="2"/>
      <c r="T8" s="2"/>
      <c r="U8" s="2"/>
      <c r="V8" s="2"/>
      <c r="W8" s="15"/>
      <c r="X8" s="15"/>
      <c r="Y8" s="15"/>
      <c r="Z8" s="15"/>
      <c r="AA8" s="15"/>
      <c r="AB8" s="15"/>
      <c r="AC8" s="15"/>
      <c r="AD8" s="15"/>
      <c r="AE8" s="15"/>
    </row>
    <row r="9" spans="1:31" x14ac:dyDescent="0.25">
      <c r="A9" s="14"/>
      <c r="B9" s="14"/>
      <c r="C9" s="14"/>
      <c r="D9" s="14"/>
      <c r="E9" s="14"/>
      <c r="F9" s="15"/>
      <c r="G9" s="14"/>
      <c r="H9" t="s">
        <v>30</v>
      </c>
      <c r="I9">
        <v>15</v>
      </c>
      <c r="J9" s="5">
        <v>20</v>
      </c>
      <c r="K9">
        <v>1</v>
      </c>
      <c r="L9" s="14"/>
      <c r="M9" s="14"/>
      <c r="N9" s="15"/>
      <c r="O9" s="15"/>
      <c r="P9" s="15"/>
      <c r="Q9" s="15"/>
      <c r="R9" s="2"/>
      <c r="S9" s="2"/>
      <c r="T9" s="2"/>
      <c r="U9" s="2"/>
      <c r="V9" s="2"/>
      <c r="W9" s="15"/>
      <c r="X9" s="15"/>
      <c r="Y9" s="15"/>
      <c r="Z9" s="15"/>
      <c r="AA9" s="15"/>
      <c r="AB9" s="15"/>
      <c r="AC9" s="15"/>
      <c r="AD9" s="15"/>
      <c r="AE9" s="15"/>
    </row>
    <row r="10" spans="1:31" x14ac:dyDescent="0.25">
      <c r="A10" s="14"/>
      <c r="B10" s="14"/>
      <c r="C10" s="14"/>
      <c r="D10" s="14"/>
      <c r="E10" s="14"/>
      <c r="F10" s="15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2"/>
      <c r="S10" s="2"/>
      <c r="T10" s="2"/>
      <c r="U10" s="2"/>
      <c r="V10" s="2"/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x14ac:dyDescent="0.25">
      <c r="A11" s="14"/>
      <c r="B11" s="14"/>
      <c r="C11" s="14"/>
      <c r="D11" s="14"/>
      <c r="E11" s="14"/>
      <c r="F11" s="15"/>
      <c r="G11" s="14"/>
      <c r="H11" s="14"/>
      <c r="I11" s="14"/>
      <c r="J11" s="14"/>
      <c r="K11" s="14"/>
      <c r="L11" s="14"/>
      <c r="M11" s="14"/>
      <c r="N11" s="15"/>
      <c r="O11" s="15"/>
      <c r="P11" s="15"/>
      <c r="Q11" s="15"/>
      <c r="R11" s="2"/>
      <c r="S11" s="2"/>
      <c r="T11" s="2"/>
      <c r="U11" s="2"/>
      <c r="V11" s="2"/>
      <c r="W11" s="15"/>
      <c r="X11" s="15"/>
      <c r="Y11" s="15"/>
      <c r="Z11" s="15"/>
      <c r="AA11" s="15"/>
      <c r="AB11" s="15"/>
      <c r="AC11" s="15"/>
      <c r="AD11" s="15"/>
      <c r="AE11" s="15"/>
    </row>
    <row r="12" spans="1:3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2"/>
      <c r="S12" s="2"/>
      <c r="T12" s="2"/>
      <c r="U12" s="2"/>
      <c r="V12" s="2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2"/>
      <c r="S13" s="2"/>
      <c r="T13" s="2"/>
      <c r="U13" s="2"/>
      <c r="V13" s="2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"/>
      <c r="S14" s="2"/>
      <c r="T14" s="2"/>
      <c r="U14" s="2"/>
      <c r="V14" s="2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2"/>
      <c r="S15" s="2"/>
      <c r="T15" s="2"/>
      <c r="U15" s="2"/>
      <c r="V15" s="2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2"/>
      <c r="S16" s="2"/>
      <c r="T16" s="2"/>
      <c r="U16" s="2"/>
      <c r="V16" s="2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2"/>
      <c r="S17" s="2"/>
      <c r="T17" s="2"/>
      <c r="U17" s="2"/>
      <c r="V17" s="2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2"/>
      <c r="S18" s="2"/>
      <c r="T18" s="2"/>
      <c r="U18" s="2"/>
      <c r="V18" s="2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"/>
      <c r="S19" s="2"/>
      <c r="T19" s="2"/>
      <c r="U19" s="2"/>
      <c r="V19" s="2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"/>
      <c r="S20" s="2"/>
      <c r="T20" s="2"/>
      <c r="U20" s="2"/>
      <c r="V20" s="2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2"/>
      <c r="S21" s="2"/>
      <c r="T21" s="2"/>
      <c r="U21" s="2"/>
      <c r="V21" s="2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/>
      <c r="S22" s="2"/>
      <c r="T22" s="2"/>
      <c r="U22" s="2"/>
      <c r="V22" s="2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"/>
      <c r="S23" s="2"/>
      <c r="T23" s="2"/>
      <c r="U23" s="2"/>
      <c r="V23" s="2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2"/>
      <c r="S24" s="2"/>
      <c r="T24" s="2"/>
      <c r="U24" s="2"/>
      <c r="V24" s="2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2"/>
      <c r="S25" s="2"/>
      <c r="T25" s="2"/>
      <c r="U25" s="2"/>
      <c r="V25" s="2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2"/>
      <c r="S26" s="2"/>
      <c r="T26" s="2"/>
      <c r="U26" s="2"/>
      <c r="V26" s="2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2"/>
      <c r="S27" s="2"/>
      <c r="T27" s="2"/>
      <c r="U27" s="2"/>
      <c r="V27" s="2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2"/>
      <c r="T28" s="2"/>
      <c r="U28" s="2"/>
      <c r="V28" s="2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/>
      <c r="S29" s="2"/>
      <c r="T29" s="2"/>
      <c r="U29" s="2"/>
      <c r="V29" s="2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2"/>
      <c r="S30" s="2"/>
      <c r="T30" s="2"/>
      <c r="U30" s="2"/>
      <c r="V30" s="2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x14ac:dyDescent="0.25"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25"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</sheetData>
  <mergeCells count="1">
    <mergeCell ref="H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.5703125" customWidth="1"/>
    <col min="2" max="2" width="16.42578125" customWidth="1"/>
    <col min="3" max="3" width="17.7109375" customWidth="1"/>
    <col min="4" max="4" width="17.140625" customWidth="1"/>
    <col min="5" max="5" width="17.7109375" customWidth="1"/>
    <col min="6" max="6" width="14.42578125" customWidth="1"/>
    <col min="7" max="7" width="12.5703125" customWidth="1"/>
    <col min="8" max="9" width="11.42578125" bestFit="1" customWidth="1"/>
  </cols>
  <sheetData>
    <row r="1" spans="1:27" x14ac:dyDescent="0.25">
      <c r="A1" s="19" t="s">
        <v>31</v>
      </c>
      <c r="B1" s="19" t="s">
        <v>32</v>
      </c>
      <c r="C1" s="19" t="s">
        <v>33</v>
      </c>
      <c r="D1" s="19" t="s">
        <v>12</v>
      </c>
      <c r="E1" s="20" t="s">
        <v>11</v>
      </c>
      <c r="F1" s="20" t="s">
        <v>15</v>
      </c>
      <c r="G1" s="20" t="s">
        <v>14</v>
      </c>
      <c r="H1" s="20" t="s">
        <v>13</v>
      </c>
      <c r="I1" s="21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>
        <v>1</v>
      </c>
      <c r="B2" t="s">
        <v>34</v>
      </c>
      <c r="C2" t="s">
        <v>35</v>
      </c>
      <c r="D2">
        <f ca="1">COUNTIF(OFFSET(Pracownicy!$D$2,0,0,COUNTA(Pracownicy!$D$2:'Pracownicy'!$D$100),1), Oddziały!C2)</f>
        <v>3</v>
      </c>
      <c r="E2">
        <f ca="1">COUNTIF(OFFSET(Samochody!$E$2,0,0,COUNTA(Samochody!E:E)-1,1),C2)</f>
        <v>1</v>
      </c>
      <c r="F2" s="18">
        <f>SUMIF(PrzesyłkiTabela[OSTATNI ODDZIAŁ],C2,PrzesyłkiTabela[PRZYCHÓD])</f>
        <v>9</v>
      </c>
      <c r="G2" s="18">
        <f>SUMIF(PracownicyTabela[ODDZIAŁ],C2,PracownicyTabela[KOSZT PRACOWNIKA]) + SUMIF(KosztyOddziałuTabela[ODDZIAŁ],C2,KosztyOddziałuTabela[KOSZT])</f>
        <v>8947.510000000002</v>
      </c>
      <c r="H2" s="22">
        <f t="shared" ref="H2:H7" si="0">0.81*F2 - G2</f>
        <v>-8940.2200000000012</v>
      </c>
    </row>
    <row r="3" spans="1:27" x14ac:dyDescent="0.25">
      <c r="A3">
        <f>A2+1</f>
        <v>2</v>
      </c>
      <c r="B3" t="s">
        <v>36</v>
      </c>
      <c r="C3" t="s">
        <v>37</v>
      </c>
      <c r="D3">
        <f ca="1">COUNTIF(OFFSET(Pracownicy!$D$2,0,0,COUNTA(Pracownicy!$D$2:'Pracownicy'!$D$100),1), Oddziały!C3)</f>
        <v>1</v>
      </c>
      <c r="E3">
        <f ca="1">COUNTIF(OFFSET(Samochody!$E$2,0,0,COUNTA(Samochody!E:E)-1,1),C3)</f>
        <v>1</v>
      </c>
      <c r="F3" s="18">
        <f>SUMIF(PrzesyłkiTabela[OSTATNI ODDZIAŁ],C3,PrzesyłkiTabela[PRZYCHÓD])</f>
        <v>135</v>
      </c>
      <c r="G3" s="18">
        <f>SUMIF(PracownicyTabela[ODDZIAŁ],C3,PracownicyTabela[KOSZT PRACOWNIKA]) + SUMIF(KosztyOddziałuTabela[ODDZIAŁ],C3,KosztyOddziałuTabela[KOSZT])</f>
        <v>2810.03</v>
      </c>
      <c r="H3" s="22">
        <f t="shared" si="0"/>
        <v>-2700.6800000000003</v>
      </c>
    </row>
    <row r="4" spans="1:27" x14ac:dyDescent="0.25">
      <c r="A4">
        <f t="shared" ref="A4:A5" si="1">A3+1</f>
        <v>3</v>
      </c>
      <c r="B4" t="s">
        <v>38</v>
      </c>
      <c r="C4" t="s">
        <v>39</v>
      </c>
      <c r="D4">
        <f ca="1">COUNTIF(OFFSET(Pracownicy!$D$2,0,0,COUNTA(Pracownicy!$D$2:'Pracownicy'!$D$100),1), Oddziały!C4)</f>
        <v>1</v>
      </c>
      <c r="E4">
        <f ca="1">COUNTIF(OFFSET(Samochody!$E$2,0,0,COUNTA(Samochody!E:E)-1,1),C4)</f>
        <v>1</v>
      </c>
      <c r="F4" s="18">
        <f>SUMIF(PrzesyłkiTabela[OSTATNI ODDZIAŁ],C4,PrzesyłkiTabela[PRZYCHÓD])</f>
        <v>43.5</v>
      </c>
      <c r="G4" s="18">
        <f>SUMIF(PracownicyTabela[ODDZIAŁ],C4,PracownicyTabela[KOSZT PRACOWNIKA]) + SUMIF(KosztyOddziałuTabela[ODDZIAŁ],C4,KosztyOddziałuTabela[KOSZT])</f>
        <v>3392.03</v>
      </c>
      <c r="H4" s="22">
        <f t="shared" si="0"/>
        <v>-3356.7950000000001</v>
      </c>
    </row>
    <row r="5" spans="1:27" x14ac:dyDescent="0.25">
      <c r="A5">
        <f t="shared" si="1"/>
        <v>4</v>
      </c>
      <c r="B5" t="s">
        <v>40</v>
      </c>
      <c r="C5" t="s">
        <v>41</v>
      </c>
      <c r="D5">
        <f ca="1">COUNTIF(OFFSET(Pracownicy!$D$2,0,0,COUNTA(Pracownicy!$D$2:'Pracownicy'!$D$100),1), Oddziały!C5)</f>
        <v>1</v>
      </c>
      <c r="E5">
        <f ca="1">COUNTIF(OFFSET(Samochody!$E$2,0,0,COUNTA(Samochody!E:E)-1,1),C5)</f>
        <v>0</v>
      </c>
      <c r="F5" s="18">
        <f>SUMIF(PrzesyłkiTabela[OSTATNI ODDZIAŁ],C5,PrzesyłkiTabela[PRZYCHÓD])</f>
        <v>1134</v>
      </c>
      <c r="G5" s="18">
        <f>SUMIF(PracownicyTabela[ODDZIAŁ],C5,PracownicyTabela[KOSZT PRACOWNIKA]) + SUMIF(KosztyOddziałuTabela[ODDZIAŁ],C5,KosztyOddziałuTabela[KOSZT])</f>
        <v>2978.14</v>
      </c>
      <c r="H5" s="22">
        <f t="shared" si="0"/>
        <v>-2059.6</v>
      </c>
    </row>
    <row r="6" spans="1:27" x14ac:dyDescent="0.25">
      <c r="A6">
        <f>A5+1</f>
        <v>5</v>
      </c>
      <c r="B6" t="s">
        <v>42</v>
      </c>
      <c r="C6" t="s">
        <v>43</v>
      </c>
      <c r="D6">
        <f ca="1">COUNTIF(OFFSET(Pracownicy!$D$2,0,0,COUNTA(Pracownicy!$D$2:'Pracownicy'!$D$100),1), Oddziały!C6)</f>
        <v>1</v>
      </c>
      <c r="E6">
        <f ca="1">COUNTIF(OFFSET(Samochody!$E$2,0,0,COUNTA(Samochody!E:E)-1,1),C6)</f>
        <v>1</v>
      </c>
      <c r="F6" s="18">
        <f>SUMIF(PrzesyłkiTabela[OSTATNI ODDZIAŁ],C6,PrzesyłkiTabela[PRZYCHÓD])</f>
        <v>310</v>
      </c>
      <c r="G6" s="18">
        <f>SUMIF(PracownicyTabela[ODDZIAŁ],C6,PracownicyTabela[KOSZT PRACOWNIKA]) + SUMIF(KosztyOddziałuTabela[ODDZIAŁ],C6,KosztyOddziałuTabela[KOSZT])</f>
        <v>2810.03</v>
      </c>
      <c r="H6" s="22">
        <f t="shared" si="0"/>
        <v>-2558.9300000000003</v>
      </c>
    </row>
    <row r="7" spans="1:27" x14ac:dyDescent="0.25">
      <c r="A7">
        <f>A6+1</f>
        <v>6</v>
      </c>
      <c r="B7" t="s">
        <v>44</v>
      </c>
      <c r="C7" t="s">
        <v>45</v>
      </c>
      <c r="D7">
        <f ca="1">COUNTIF(OFFSET(Pracownicy!$D$2,0,0,COUNTA(Pracownicy!$D$2:'Pracownicy'!$D$100),1), Oddziały!C7)</f>
        <v>2</v>
      </c>
      <c r="E7">
        <f ca="1">COUNTIF(OFFSET(Samochody!$E$2,0,0,COUNTA(Samochody!E:E)-1,1),C7)</f>
        <v>3</v>
      </c>
      <c r="F7" s="18">
        <f>SUMIF(PrzesyłkiTabela[OSTATNI ODDZIAŁ],C7,PrzesyłkiTabela[PRZYCHÓD])</f>
        <v>820</v>
      </c>
      <c r="G7" s="18">
        <f>SUMIF(PracownicyTabela[ODDZIAŁ],C7,PracownicyTabela[KOSZT PRACOWNIKA]) + SUMIF(KosztyOddziałuTabela[ODDZIAŁ],C7,KosztyOddziałuTabela[KOSZT])</f>
        <v>5029.3150000000005</v>
      </c>
      <c r="H7" s="22">
        <f t="shared" si="0"/>
        <v>-4365.1150000000007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zoomScaleNormal="100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.28515625" customWidth="1"/>
    <col min="2" max="2" width="13.28515625" customWidth="1"/>
    <col min="3" max="3" width="15.140625" customWidth="1"/>
    <col min="4" max="4" width="10.85546875" customWidth="1"/>
    <col min="5" max="5" width="15.42578125" customWidth="1"/>
    <col min="6" max="6" width="17.28515625" customWidth="1"/>
    <col min="7" max="7" width="18.85546875" customWidth="1"/>
  </cols>
  <sheetData>
    <row r="1" spans="1:27" x14ac:dyDescent="0.25">
      <c r="A1" s="19" t="s">
        <v>46</v>
      </c>
      <c r="B1" s="19" t="s">
        <v>47</v>
      </c>
      <c r="C1" s="19" t="s">
        <v>48</v>
      </c>
      <c r="D1" s="19" t="s">
        <v>49</v>
      </c>
      <c r="E1" s="19" t="s">
        <v>50</v>
      </c>
      <c r="F1" s="19" t="s">
        <v>51</v>
      </c>
      <c r="G1" s="20" t="s">
        <v>52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x14ac:dyDescent="0.25">
      <c r="A2">
        <v>1</v>
      </c>
      <c r="B2" t="s">
        <v>53</v>
      </c>
      <c r="C2" t="s">
        <v>54</v>
      </c>
      <c r="D2" t="s">
        <v>45</v>
      </c>
      <c r="E2" t="s">
        <v>55</v>
      </c>
      <c r="F2" s="23">
        <v>1850</v>
      </c>
      <c r="G2" s="5">
        <f>F2*(Stawki!$C$4+Stawki!$C$5+Stawki!$C$6+Stawki!$C$7+Stawki!$C$8) + F2</f>
        <v>2231.2849999999999</v>
      </c>
    </row>
    <row r="3" spans="1:27" x14ac:dyDescent="0.25">
      <c r="A3">
        <f>A2+1</f>
        <v>2</v>
      </c>
      <c r="B3" t="s">
        <v>56</v>
      </c>
      <c r="C3" t="s">
        <v>57</v>
      </c>
      <c r="D3" t="s">
        <v>39</v>
      </c>
      <c r="E3" t="s">
        <v>55</v>
      </c>
      <c r="F3" s="23">
        <v>2300</v>
      </c>
      <c r="G3" s="5">
        <f>F3*(Stawki!$C$4+Stawki!$C$5+Stawki!$C$6+Stawki!$C$7+Stawki!$C$8) + F3</f>
        <v>2774.03</v>
      </c>
    </row>
    <row r="4" spans="1:27" x14ac:dyDescent="0.25">
      <c r="A4">
        <f t="shared" ref="A4:A8" si="0">A3+1</f>
        <v>3</v>
      </c>
      <c r="B4" t="s">
        <v>58</v>
      </c>
      <c r="C4" t="s">
        <v>59</v>
      </c>
      <c r="D4" t="s">
        <v>43</v>
      </c>
      <c r="E4" t="s">
        <v>55</v>
      </c>
      <c r="F4" s="23">
        <v>2300</v>
      </c>
      <c r="G4" s="5">
        <f>F4*(Stawki!$C$4+Stawki!$C$5+Stawki!$C$6+Stawki!$C$7+Stawki!$C$8) + F4</f>
        <v>2774.03</v>
      </c>
    </row>
    <row r="5" spans="1:27" x14ac:dyDescent="0.25">
      <c r="A5">
        <f t="shared" si="0"/>
        <v>4</v>
      </c>
      <c r="B5" t="s">
        <v>60</v>
      </c>
      <c r="C5" t="s">
        <v>61</v>
      </c>
      <c r="D5" t="s">
        <v>35</v>
      </c>
      <c r="E5" t="s">
        <v>55</v>
      </c>
      <c r="F5" s="23">
        <v>2300</v>
      </c>
      <c r="G5" s="5">
        <f>F5*(Stawki!$C$4+Stawki!$C$5+Stawki!$C$6+Stawki!$C$7+Stawki!$C$8) + F5</f>
        <v>2774.03</v>
      </c>
    </row>
    <row r="6" spans="1:27" x14ac:dyDescent="0.25">
      <c r="A6">
        <f t="shared" si="0"/>
        <v>5</v>
      </c>
      <c r="B6" t="s">
        <v>62</v>
      </c>
      <c r="C6" t="s">
        <v>63</v>
      </c>
      <c r="D6" t="s">
        <v>41</v>
      </c>
      <c r="E6" t="s">
        <v>64</v>
      </c>
      <c r="F6" s="23">
        <v>2400</v>
      </c>
      <c r="G6" s="5">
        <f>F6*(Stawki!$C$4+Stawki!$C$5+Stawki!$C$6+Stawki!$C$7+Stawki!$C$8) + F6</f>
        <v>2894.64</v>
      </c>
    </row>
    <row r="7" spans="1:27" x14ac:dyDescent="0.25">
      <c r="A7">
        <f t="shared" si="0"/>
        <v>6</v>
      </c>
      <c r="B7" t="s">
        <v>65</v>
      </c>
      <c r="C7" t="s">
        <v>66</v>
      </c>
      <c r="D7" t="s">
        <v>37</v>
      </c>
      <c r="E7" t="s">
        <v>55</v>
      </c>
      <c r="F7" s="23">
        <v>2300</v>
      </c>
      <c r="G7" s="5">
        <f>F7*(Stawki!$C$4+Stawki!$C$5+Stawki!$C$6+Stawki!$C$7+Stawki!$C$8) + F7</f>
        <v>2774.03</v>
      </c>
    </row>
    <row r="8" spans="1:27" x14ac:dyDescent="0.25">
      <c r="A8">
        <f t="shared" si="0"/>
        <v>7</v>
      </c>
      <c r="B8" t="s">
        <v>65</v>
      </c>
      <c r="C8" t="s">
        <v>67</v>
      </c>
      <c r="D8" t="s">
        <v>45</v>
      </c>
      <c r="E8" t="s">
        <v>55</v>
      </c>
      <c r="F8" s="23">
        <v>2300</v>
      </c>
      <c r="G8" s="5">
        <f>F8*(Stawki!$C$4+Stawki!$C$5+Stawki!$C$6+Stawki!$C$7+Stawki!$C$8) + F8</f>
        <v>2774.03</v>
      </c>
    </row>
    <row r="9" spans="1:27" x14ac:dyDescent="0.25">
      <c r="A9">
        <f>A8+1</f>
        <v>8</v>
      </c>
      <c r="B9" t="s">
        <v>53</v>
      </c>
      <c r="C9" t="s">
        <v>61</v>
      </c>
      <c r="D9" t="s">
        <v>35</v>
      </c>
      <c r="E9" t="s">
        <v>55</v>
      </c>
      <c r="F9" s="23">
        <v>2500</v>
      </c>
      <c r="G9" s="5">
        <f>F9*(Stawki!$C$4+Stawki!$C$5+Stawki!$C$6+Stawki!$C$7+Stawki!$C$8) + F9</f>
        <v>3015.25</v>
      </c>
    </row>
    <row r="10" spans="1:27" x14ac:dyDescent="0.25">
      <c r="A10">
        <v>9</v>
      </c>
      <c r="B10" t="s">
        <v>141</v>
      </c>
      <c r="C10" t="s">
        <v>142</v>
      </c>
      <c r="D10" t="s">
        <v>35</v>
      </c>
      <c r="E10" t="s">
        <v>55</v>
      </c>
      <c r="F10" s="23">
        <v>2300</v>
      </c>
      <c r="G10" s="5">
        <f>F10*(Stawki!$C$4+Stawki!$C$5+Stawki!$C$6+Stawki!$C$7+Stawki!$C$8) + F10</f>
        <v>2774.03</v>
      </c>
    </row>
  </sheetData>
  <dataValidations count="1">
    <dataValidation type="list" allowBlank="1" showInputMessage="1" showErrorMessage="1" sqref="D2:D10">
      <formula1>ListaOddzialow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.5703125" customWidth="1"/>
    <col min="2" max="2" width="11" customWidth="1"/>
    <col min="3" max="3" width="9.5703125" customWidth="1"/>
    <col min="4" max="4" width="9.85546875" customWidth="1"/>
    <col min="5" max="5" width="10.85546875" customWidth="1"/>
    <col min="6" max="6" width="17" customWidth="1"/>
    <col min="7" max="7" width="14.42578125" customWidth="1"/>
    <col min="8" max="8" width="19.5703125" customWidth="1"/>
    <col min="9" max="9" width="18.42578125" customWidth="1"/>
    <col min="20" max="20" width="10.7109375" customWidth="1"/>
    <col min="21" max="21" width="9.5703125" customWidth="1"/>
    <col min="22" max="22" width="6.140625" customWidth="1"/>
  </cols>
  <sheetData>
    <row r="1" spans="1:29" x14ac:dyDescent="0.25">
      <c r="A1" s="19" t="s">
        <v>68</v>
      </c>
      <c r="B1" s="19" t="s">
        <v>69</v>
      </c>
      <c r="C1" s="19" t="s">
        <v>70</v>
      </c>
      <c r="D1" s="19" t="s">
        <v>71</v>
      </c>
      <c r="E1" s="19" t="s">
        <v>49</v>
      </c>
      <c r="F1" s="20" t="s">
        <v>72</v>
      </c>
      <c r="G1" s="20" t="s">
        <v>73</v>
      </c>
      <c r="H1" s="20" t="s">
        <v>74</v>
      </c>
      <c r="I1" s="20" t="s">
        <v>75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x14ac:dyDescent="0.25">
      <c r="A2">
        <v>1</v>
      </c>
      <c r="B2" t="s">
        <v>76</v>
      </c>
      <c r="C2" s="24">
        <v>307</v>
      </c>
      <c r="D2">
        <v>1998</v>
      </c>
      <c r="E2" t="s">
        <v>37</v>
      </c>
      <c r="F2" t="s">
        <v>77</v>
      </c>
      <c r="G2" s="24" t="s">
        <v>78</v>
      </c>
      <c r="H2" s="25">
        <v>42716</v>
      </c>
      <c r="I2" s="25">
        <f t="shared" ref="I2:I8" si="0">IF(COUNTA(H2) &gt; 0, H2 + 365, "")</f>
        <v>43081</v>
      </c>
    </row>
    <row r="3" spans="1:29" x14ac:dyDescent="0.25">
      <c r="A3">
        <f>A2+1</f>
        <v>2</v>
      </c>
      <c r="B3" t="s">
        <v>79</v>
      </c>
      <c r="C3" s="24" t="s">
        <v>80</v>
      </c>
      <c r="D3">
        <v>2000</v>
      </c>
      <c r="E3" t="s">
        <v>39</v>
      </c>
      <c r="F3" t="s">
        <v>81</v>
      </c>
      <c r="G3" s="24" t="s">
        <v>82</v>
      </c>
      <c r="H3" s="25">
        <v>42704</v>
      </c>
      <c r="I3" s="25">
        <f t="shared" si="0"/>
        <v>43069</v>
      </c>
    </row>
    <row r="4" spans="1:29" x14ac:dyDescent="0.25">
      <c r="A4">
        <f>A3+1</f>
        <v>3</v>
      </c>
      <c r="B4" t="s">
        <v>83</v>
      </c>
      <c r="C4" s="24" t="s">
        <v>84</v>
      </c>
      <c r="D4">
        <v>2005</v>
      </c>
      <c r="E4" t="s">
        <v>35</v>
      </c>
      <c r="F4" t="s">
        <v>85</v>
      </c>
      <c r="G4" s="24" t="s">
        <v>86</v>
      </c>
      <c r="H4" s="25">
        <v>42622</v>
      </c>
      <c r="I4" s="25">
        <f t="shared" si="0"/>
        <v>42987</v>
      </c>
    </row>
    <row r="5" spans="1:29" x14ac:dyDescent="0.25">
      <c r="A5">
        <f>A4+1</f>
        <v>4</v>
      </c>
      <c r="B5" t="s">
        <v>87</v>
      </c>
      <c r="C5" s="24">
        <v>500</v>
      </c>
      <c r="D5">
        <v>2010</v>
      </c>
      <c r="E5" t="s">
        <v>43</v>
      </c>
      <c r="F5" t="s">
        <v>88</v>
      </c>
      <c r="G5" s="24" t="s">
        <v>89</v>
      </c>
      <c r="H5" s="25">
        <v>41912</v>
      </c>
      <c r="I5" s="25">
        <f t="shared" si="0"/>
        <v>42277</v>
      </c>
    </row>
    <row r="6" spans="1:29" x14ac:dyDescent="0.25">
      <c r="A6">
        <f>A5+1</f>
        <v>5</v>
      </c>
      <c r="B6" t="s">
        <v>87</v>
      </c>
      <c r="C6" s="24" t="s">
        <v>90</v>
      </c>
      <c r="D6">
        <v>1900</v>
      </c>
      <c r="E6" t="s">
        <v>45</v>
      </c>
      <c r="F6" t="s">
        <v>91</v>
      </c>
      <c r="G6" s="24" t="s">
        <v>92</v>
      </c>
      <c r="H6" s="25">
        <v>42005</v>
      </c>
      <c r="I6" s="25">
        <f t="shared" si="0"/>
        <v>42370</v>
      </c>
    </row>
    <row r="7" spans="1:29" x14ac:dyDescent="0.25">
      <c r="A7">
        <f>A6+1</f>
        <v>6</v>
      </c>
      <c r="B7" t="s">
        <v>79</v>
      </c>
      <c r="C7" t="s">
        <v>80</v>
      </c>
      <c r="D7">
        <v>2000</v>
      </c>
      <c r="E7" t="s">
        <v>45</v>
      </c>
      <c r="F7" t="s">
        <v>93</v>
      </c>
      <c r="G7" s="24" t="s">
        <v>94</v>
      </c>
      <c r="H7" s="25">
        <v>42370</v>
      </c>
      <c r="I7" s="25">
        <f t="shared" si="0"/>
        <v>42735</v>
      </c>
    </row>
    <row r="8" spans="1:29" x14ac:dyDescent="0.25">
      <c r="A8">
        <v>7</v>
      </c>
      <c r="B8" t="s">
        <v>79</v>
      </c>
      <c r="C8" t="s">
        <v>80</v>
      </c>
      <c r="D8">
        <v>2000</v>
      </c>
      <c r="E8" t="s">
        <v>45</v>
      </c>
      <c r="F8" t="s">
        <v>95</v>
      </c>
      <c r="G8" s="24" t="s">
        <v>94</v>
      </c>
      <c r="H8" s="25">
        <v>42370</v>
      </c>
      <c r="I8" s="25">
        <f t="shared" si="0"/>
        <v>42735</v>
      </c>
    </row>
  </sheetData>
  <conditionalFormatting sqref="I2:I8">
    <cfRule type="cellIs" dxfId="19" priority="1" operator="lessThan">
      <formula>NOW()</formula>
    </cfRule>
  </conditionalFormatting>
  <dataValidations count="1">
    <dataValidation type="list" errorStyle="warning" allowBlank="1" showInputMessage="1" showErrorMessage="1" errorTitle="Błąd!" error="Podałeś nieistniejący oddział!" promptTitle="Podaj skrót oddziału!" prompt="Wybierz z rozwijanej listy oddział, do którego przynależy auto." sqref="E2:E8">
      <formula1>ListaOddzialow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/>
  </sheetViews>
  <sheetFormatPr defaultRowHeight="15" x14ac:dyDescent="0.25"/>
  <cols>
    <col min="1" max="1" width="17.5703125" customWidth="1"/>
    <col min="2" max="2" width="22" customWidth="1"/>
    <col min="3" max="3" width="14.5703125" customWidth="1"/>
    <col min="4" max="4" width="14" customWidth="1"/>
    <col min="5" max="5" width="10" customWidth="1"/>
    <col min="6" max="6" width="12.5703125" customWidth="1"/>
    <col min="7" max="7" width="23.42578125" customWidth="1"/>
    <col min="8" max="8" width="19" customWidth="1"/>
    <col min="9" max="9" width="12.7109375" customWidth="1"/>
  </cols>
  <sheetData>
    <row r="1" spans="1:24" x14ac:dyDescent="0.25">
      <c r="A1" s="19" t="s">
        <v>110</v>
      </c>
      <c r="B1" s="19" t="s">
        <v>111</v>
      </c>
      <c r="C1" s="19" t="s">
        <v>112</v>
      </c>
      <c r="D1" s="19" t="s">
        <v>113</v>
      </c>
      <c r="E1" s="19" t="s">
        <v>114</v>
      </c>
      <c r="F1" s="19" t="s">
        <v>115</v>
      </c>
      <c r="G1" s="19" t="s">
        <v>116</v>
      </c>
      <c r="H1" s="19" t="s">
        <v>117</v>
      </c>
      <c r="I1" s="19" t="s">
        <v>15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25">
      <c r="A2" s="26">
        <v>42371.3125</v>
      </c>
      <c r="B2" s="26">
        <v>42372.409722222219</v>
      </c>
      <c r="C2" t="s">
        <v>118</v>
      </c>
      <c r="D2" t="s">
        <v>36</v>
      </c>
      <c r="E2" t="s">
        <v>17</v>
      </c>
      <c r="F2">
        <v>115</v>
      </c>
      <c r="G2">
        <f t="shared" ref="G2:G11" si="0">ROUNDUP((B2-A2)*24,1)</f>
        <v>26.400000000000002</v>
      </c>
      <c r="H2" t="s">
        <v>37</v>
      </c>
      <c r="I2">
        <f>IF(E2 = "Paczka",IF(Przesyłki!F2 &lt; Stawki!$I$6, Stawki!$J$6+(Przesyłki!F2*Stawki!$K$6),IF(Przesyłki!F2 &lt;Stawki!$I$7, Stawki!$J$7 + (Przesyłki!F2*Stawki!$K$7), IF(Przesyłki!F2 &lt; 15, Stawki!$J$8 + (Przesyłki!F2*Stawki!$K$8),Stawki!$J$9 + (Przesyłki!F2*Stawki!$K$9)))),Stawki!$L$5)</f>
        <v>135</v>
      </c>
    </row>
    <row r="3" spans="1:24" x14ac:dyDescent="0.25">
      <c r="A3" s="26">
        <v>42371.347222222219</v>
      </c>
      <c r="B3" s="26">
        <v>42373.208333333336</v>
      </c>
      <c r="C3" t="s">
        <v>119</v>
      </c>
      <c r="D3" t="s">
        <v>34</v>
      </c>
      <c r="E3" t="s">
        <v>18</v>
      </c>
      <c r="F3">
        <v>0</v>
      </c>
      <c r="G3">
        <f t="shared" si="0"/>
        <v>44.7</v>
      </c>
      <c r="H3" t="s">
        <v>35</v>
      </c>
      <c r="I3">
        <f>IF(E3 = "Paczka",IF(Przesyłki!F3 &lt; Stawki!$I$6, Stawki!$J$6+(Przesyłki!F3*Stawki!$K$6),IF(Przesyłki!F3 &lt;Stawki!$I$7, Stawki!$J$7 + (Przesyłki!F3*Stawki!$K$7), IF(Przesyłki!F3 &lt; 15, Stawki!$J$8 + (Przesyłki!F3*Stawki!$K$8),Stawki!$J$9 + (Przesyłki!F3*Stawki!$K$9)))),Stawki!$L$5)</f>
        <v>3</v>
      </c>
    </row>
    <row r="4" spans="1:24" x14ac:dyDescent="0.25">
      <c r="A4" s="26">
        <v>42403.708333333336</v>
      </c>
      <c r="B4" s="26">
        <v>42407.708333333336</v>
      </c>
      <c r="C4" t="s">
        <v>120</v>
      </c>
      <c r="D4" t="s">
        <v>44</v>
      </c>
      <c r="E4" t="s">
        <v>17</v>
      </c>
      <c r="F4">
        <v>540</v>
      </c>
      <c r="G4">
        <f t="shared" si="0"/>
        <v>96</v>
      </c>
      <c r="H4" t="s">
        <v>45</v>
      </c>
      <c r="I4" s="27">
        <f>IF(E4 = "Paczka",IF(Przesyłki!F4 &lt; Stawki!$I$6, Stawki!$J$6+(Przesyłki!F4*Stawki!$K$6),IF(Przesyłki!F4 &lt;Stawki!$I$7, Stawki!$J$7 + (Przesyłki!F4*Stawki!$K$7), IF(Przesyłki!F4 &lt; 15, Stawki!$J$8 + (Przesyłki!F4*Stawki!$K$8),Stawki!$J$9 + (Przesyłki!F4*Stawki!$K$9)))),Stawki!$L$5)</f>
        <v>560</v>
      </c>
    </row>
    <row r="5" spans="1:24" x14ac:dyDescent="0.25">
      <c r="A5" s="26">
        <v>42431.347222222219</v>
      </c>
      <c r="B5" s="26">
        <v>42433.208333333336</v>
      </c>
      <c r="C5" t="s">
        <v>119</v>
      </c>
      <c r="D5" t="s">
        <v>34</v>
      </c>
      <c r="E5" t="s">
        <v>18</v>
      </c>
      <c r="F5">
        <v>0</v>
      </c>
      <c r="G5">
        <f t="shared" si="0"/>
        <v>44.7</v>
      </c>
      <c r="H5" t="s">
        <v>35</v>
      </c>
      <c r="I5" s="27">
        <f>IF(E5 = "Paczka",IF(Przesyłki!F5 &lt; Stawki!$I$6, Stawki!$J$6+(Przesyłki!F5*Stawki!$K$6),IF(Przesyłki!F5 &lt;Stawki!$I$7, Stawki!$J$7 + (Przesyłki!F5*Stawki!$K$7), IF(Przesyłki!F5 &lt; 15, Stawki!$J$8 + (Przesyłki!F5*Stawki!$K$8),Stawki!$J$9 + (Przesyłki!F5*Stawki!$K$9)))),Stawki!$L$5)</f>
        <v>3</v>
      </c>
    </row>
    <row r="6" spans="1:24" x14ac:dyDescent="0.25">
      <c r="A6" s="26">
        <v>42463.083333333336</v>
      </c>
      <c r="B6" s="26">
        <v>42467.583333333336</v>
      </c>
      <c r="C6" t="s">
        <v>120</v>
      </c>
      <c r="D6" t="s">
        <v>44</v>
      </c>
      <c r="E6" t="s">
        <v>17</v>
      </c>
      <c r="F6">
        <v>240</v>
      </c>
      <c r="G6">
        <f t="shared" si="0"/>
        <v>108</v>
      </c>
      <c r="H6" t="s">
        <v>45</v>
      </c>
      <c r="I6" s="27">
        <f>IF(E6 = "Paczka",IF(Przesyłki!F6 &lt; Stawki!$I$6, Stawki!$J$6+(Przesyłki!F6*Stawki!$K$6),IF(Przesyłki!F6 &lt;Stawki!$I$7, Stawki!$J$7 + (Przesyłki!F6*Stawki!$K$7), IF(Przesyłki!F6 &lt; 15, Stawki!$J$8 + (Przesyłki!F6*Stawki!$K$8),Stawki!$J$9 + (Przesyłki!F6*Stawki!$K$9)))),Stawki!$L$5)</f>
        <v>260</v>
      </c>
    </row>
    <row r="7" spans="1:24" x14ac:dyDescent="0.25">
      <c r="A7" s="26">
        <v>42492.347222222219</v>
      </c>
      <c r="B7" s="26">
        <v>42494.208333333336</v>
      </c>
      <c r="C7" t="s">
        <v>119</v>
      </c>
      <c r="D7" t="s">
        <v>34</v>
      </c>
      <c r="E7" t="s">
        <v>18</v>
      </c>
      <c r="F7">
        <v>0</v>
      </c>
      <c r="G7">
        <f t="shared" si="0"/>
        <v>44.7</v>
      </c>
      <c r="H7" t="s">
        <v>35</v>
      </c>
      <c r="I7" s="27">
        <f>IF(E7 = "Paczka",IF(Przesyłki!F7 &lt; Stawki!$I$6, Stawki!$J$6+(Przesyłki!F7*Stawki!$K$6),IF(Przesyłki!F7 &lt;Stawki!$I$7, Stawki!$J$7 + (Przesyłki!F7*Stawki!$K$7), IF(Przesyłki!F7 &lt; 15, Stawki!$J$8 + (Przesyłki!F7*Stawki!$K$8),Stawki!$J$9 + (Przesyłki!F7*Stawki!$K$9)))),Stawki!$L$5)</f>
        <v>3</v>
      </c>
    </row>
    <row r="8" spans="1:24" x14ac:dyDescent="0.25">
      <c r="A8" s="26">
        <v>42524.5</v>
      </c>
      <c r="B8" s="26">
        <v>42528.5</v>
      </c>
      <c r="C8" t="s">
        <v>120</v>
      </c>
      <c r="D8" t="s">
        <v>38</v>
      </c>
      <c r="E8" t="s">
        <v>17</v>
      </c>
      <c r="F8">
        <v>23.5</v>
      </c>
      <c r="G8">
        <f t="shared" si="0"/>
        <v>96</v>
      </c>
      <c r="H8" t="s">
        <v>39</v>
      </c>
      <c r="I8" s="27">
        <f>IF(E8 = "Paczka",IF(Przesyłki!F8 &lt; Stawki!$I$6, Stawki!$J$6+(Przesyłki!F8*Stawki!$K$6),IF(Przesyłki!F8 &lt;Stawki!$I$7, Stawki!$J$7 + (Przesyłki!F8*Stawki!$K$7), IF(Przesyłki!F8 &lt; 15, Stawki!$J$8 + (Przesyłki!F8*Stawki!$K$8),Stawki!$J$9 + (Przesyłki!F8*Stawki!$K$9)))),Stawki!$L$5)</f>
        <v>43.5</v>
      </c>
    </row>
    <row r="9" spans="1:24" x14ac:dyDescent="0.25">
      <c r="A9" s="26">
        <v>42524.5</v>
      </c>
      <c r="B9" s="26">
        <v>42528.5</v>
      </c>
      <c r="C9" t="s">
        <v>120</v>
      </c>
      <c r="D9" t="s">
        <v>40</v>
      </c>
      <c r="E9" t="s">
        <v>17</v>
      </c>
      <c r="F9">
        <v>1114</v>
      </c>
      <c r="G9">
        <f t="shared" si="0"/>
        <v>96</v>
      </c>
      <c r="H9" t="s">
        <v>41</v>
      </c>
      <c r="I9" s="27">
        <f>IF(E9 = "Paczka",IF(Przesyłki!F9 &lt; Stawki!$I$6, Stawki!$J$6+(Przesyłki!F9*Stawki!$K$6),IF(Przesyłki!F9 &lt;Stawki!$I$7, Stawki!$J$7 + (Przesyłki!F9*Stawki!$K$7), IF(Przesyłki!F9 &lt; 15, Stawki!$J$8 + (Przesyłki!F9*Stawki!$K$8),Stawki!$J$9 + (Przesyłki!F9*Stawki!$K$9)))),Stawki!$L$5)</f>
        <v>1134</v>
      </c>
    </row>
    <row r="10" spans="1:24" x14ac:dyDescent="0.25">
      <c r="A10" s="26">
        <v>42524.5</v>
      </c>
      <c r="B10" s="26">
        <v>42528.5</v>
      </c>
      <c r="C10" t="s">
        <v>120</v>
      </c>
      <c r="D10" t="s">
        <v>42</v>
      </c>
      <c r="E10" t="s">
        <v>17</v>
      </c>
      <c r="F10">
        <v>220</v>
      </c>
      <c r="G10">
        <f t="shared" si="0"/>
        <v>96</v>
      </c>
      <c r="H10" t="s">
        <v>43</v>
      </c>
      <c r="I10" s="27">
        <f>IF(E10 = "Paczka",IF(Przesyłki!F10 &lt; Stawki!$I$6, Stawki!$J$6+(Przesyłki!F10*Stawki!$K$6),IF(Przesyłki!F10 &lt;Stawki!$I$7, Stawki!$J$7 + (Przesyłki!F10*Stawki!$K$7), IF(Przesyłki!F10 &lt; 15, Stawki!$J$8 + (Przesyłki!F10*Stawki!$K$8),Stawki!$J$9 + (Przesyłki!F10*Stawki!$K$9)))),Stawki!$L$5)</f>
        <v>240</v>
      </c>
    </row>
    <row r="11" spans="1:24" x14ac:dyDescent="0.25">
      <c r="A11" s="26">
        <v>42524.5</v>
      </c>
      <c r="B11" s="26">
        <v>42528.5</v>
      </c>
      <c r="C11" t="s">
        <v>120</v>
      </c>
      <c r="D11" t="s">
        <v>42</v>
      </c>
      <c r="E11" t="s">
        <v>17</v>
      </c>
      <c r="F11">
        <v>50</v>
      </c>
      <c r="G11">
        <f t="shared" si="0"/>
        <v>96</v>
      </c>
      <c r="H11" t="s">
        <v>43</v>
      </c>
      <c r="I11" s="27">
        <f>IF(E11 = "Paczka",IF(Przesyłki!F11 &lt; Stawki!$I$6, Stawki!$J$6+(Przesyłki!F11*Stawki!$K$6),IF(Przesyłki!F11 &lt;Stawki!$I$7, Stawki!$J$7 + (Przesyłki!F11*Stawki!$K$7), IF(Przesyłki!F11 &lt; 15, Stawki!$J$8 + (Przesyłki!F11*Stawki!$K$8),Stawki!$J$9 + (Przesyłki!F11*Stawki!$K$9)))),Stawki!$L$5)</f>
        <v>70</v>
      </c>
    </row>
  </sheetData>
  <dataValidations count="1">
    <dataValidation type="list" allowBlank="1" showInputMessage="1" showErrorMessage="1" sqref="H2:H11">
      <formula1>ListaOddzialow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/>
  </sheetViews>
  <sheetFormatPr defaultRowHeight="15" x14ac:dyDescent="0.25"/>
  <cols>
    <col min="1" max="1" width="15.5703125" bestFit="1" customWidth="1"/>
    <col min="2" max="2" width="13.85546875" customWidth="1"/>
    <col min="3" max="3" width="19.5703125" customWidth="1"/>
    <col min="4" max="4" width="14.140625" customWidth="1"/>
    <col min="6" max="6" width="14.140625" customWidth="1"/>
  </cols>
  <sheetData>
    <row r="1" spans="1:26" x14ac:dyDescent="0.25">
      <c r="A1" s="19" t="s">
        <v>96</v>
      </c>
      <c r="B1" s="19" t="s">
        <v>97</v>
      </c>
      <c r="C1" s="19" t="s">
        <v>98</v>
      </c>
      <c r="D1" s="19" t="s">
        <v>99</v>
      </c>
      <c r="E1" s="19" t="s">
        <v>100</v>
      </c>
      <c r="F1" s="19" t="s">
        <v>101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x14ac:dyDescent="0.25">
      <c r="A2" s="26">
        <v>42736</v>
      </c>
      <c r="B2" t="s">
        <v>81</v>
      </c>
      <c r="C2" t="s">
        <v>102</v>
      </c>
      <c r="D2" s="5">
        <v>50</v>
      </c>
      <c r="E2">
        <v>4</v>
      </c>
      <c r="F2" s="5">
        <f t="shared" ref="F2:F15" si="0">IF(COUNT($D2:$E2) = 2, D2*E2, "")</f>
        <v>200</v>
      </c>
    </row>
    <row r="3" spans="1:26" x14ac:dyDescent="0.25">
      <c r="A3" s="26">
        <v>42737</v>
      </c>
      <c r="B3" t="s">
        <v>85</v>
      </c>
      <c r="C3" t="s">
        <v>103</v>
      </c>
      <c r="D3" s="5">
        <v>20</v>
      </c>
      <c r="E3">
        <v>1</v>
      </c>
      <c r="F3" s="5">
        <f t="shared" si="0"/>
        <v>20</v>
      </c>
    </row>
    <row r="4" spans="1:26" x14ac:dyDescent="0.25">
      <c r="A4" s="26">
        <v>42738</v>
      </c>
      <c r="B4" t="s">
        <v>77</v>
      </c>
      <c r="C4" t="s">
        <v>104</v>
      </c>
      <c r="D4" s="5">
        <v>300</v>
      </c>
      <c r="E4">
        <v>1</v>
      </c>
      <c r="F4" s="5">
        <f t="shared" si="0"/>
        <v>300</v>
      </c>
    </row>
    <row r="5" spans="1:26" x14ac:dyDescent="0.25">
      <c r="A5" s="26">
        <v>42739</v>
      </c>
      <c r="B5" t="s">
        <v>77</v>
      </c>
      <c r="C5" t="s">
        <v>105</v>
      </c>
      <c r="D5" s="5">
        <v>4.5</v>
      </c>
      <c r="E5">
        <v>20</v>
      </c>
      <c r="F5" s="5">
        <f t="shared" si="0"/>
        <v>90</v>
      </c>
    </row>
    <row r="6" spans="1:26" x14ac:dyDescent="0.25">
      <c r="A6" s="26">
        <v>42740</v>
      </c>
      <c r="B6" t="s">
        <v>81</v>
      </c>
      <c r="C6" t="s">
        <v>105</v>
      </c>
      <c r="D6" s="5">
        <v>4.5</v>
      </c>
      <c r="E6">
        <v>60</v>
      </c>
      <c r="F6" s="5">
        <f t="shared" si="0"/>
        <v>270</v>
      </c>
    </row>
    <row r="7" spans="1:26" x14ac:dyDescent="0.25">
      <c r="A7" s="26">
        <v>42740</v>
      </c>
      <c r="B7" t="s">
        <v>88</v>
      </c>
      <c r="C7" t="s">
        <v>105</v>
      </c>
      <c r="D7" s="5">
        <v>4.5999999999999996</v>
      </c>
      <c r="E7">
        <v>70</v>
      </c>
      <c r="F7" s="5">
        <f t="shared" si="0"/>
        <v>322</v>
      </c>
    </row>
    <row r="8" spans="1:26" x14ac:dyDescent="0.25">
      <c r="A8" s="26">
        <v>42740</v>
      </c>
      <c r="B8" t="s">
        <v>91</v>
      </c>
      <c r="C8" t="s">
        <v>104</v>
      </c>
      <c r="D8" s="5">
        <v>450</v>
      </c>
      <c r="E8">
        <v>1</v>
      </c>
      <c r="F8" s="5">
        <f t="shared" si="0"/>
        <v>450</v>
      </c>
    </row>
    <row r="9" spans="1:26" x14ac:dyDescent="0.25">
      <c r="A9" s="26">
        <v>42741</v>
      </c>
      <c r="B9" t="s">
        <v>91</v>
      </c>
      <c r="C9" t="s">
        <v>105</v>
      </c>
      <c r="D9" s="5">
        <v>4.4000000000000004</v>
      </c>
      <c r="E9">
        <v>60</v>
      </c>
      <c r="F9" s="5">
        <f t="shared" si="0"/>
        <v>264</v>
      </c>
    </row>
    <row r="10" spans="1:26" x14ac:dyDescent="0.25">
      <c r="A10" s="26">
        <v>42741</v>
      </c>
      <c r="B10" t="s">
        <v>85</v>
      </c>
      <c r="C10" t="s">
        <v>105</v>
      </c>
      <c r="D10" s="5">
        <v>4.4000000000000004</v>
      </c>
      <c r="E10">
        <v>70</v>
      </c>
      <c r="F10" s="5">
        <f t="shared" si="0"/>
        <v>308</v>
      </c>
    </row>
    <row r="11" spans="1:26" x14ac:dyDescent="0.25">
      <c r="A11" s="26">
        <v>42741</v>
      </c>
      <c r="B11" t="s">
        <v>85</v>
      </c>
      <c r="C11" t="s">
        <v>102</v>
      </c>
      <c r="D11" s="5">
        <v>50</v>
      </c>
      <c r="E11">
        <v>4</v>
      </c>
      <c r="F11" s="5">
        <f t="shared" si="0"/>
        <v>200</v>
      </c>
    </row>
    <row r="12" spans="1:26" x14ac:dyDescent="0.25">
      <c r="A12" s="26">
        <v>42741</v>
      </c>
      <c r="B12" t="s">
        <v>88</v>
      </c>
      <c r="C12" t="s">
        <v>103</v>
      </c>
      <c r="D12" s="5">
        <v>30</v>
      </c>
      <c r="E12">
        <v>1</v>
      </c>
      <c r="F12" s="5">
        <f t="shared" si="0"/>
        <v>30</v>
      </c>
    </row>
    <row r="13" spans="1:26" x14ac:dyDescent="0.25">
      <c r="A13" s="26">
        <v>42742</v>
      </c>
      <c r="B13" t="s">
        <v>81</v>
      </c>
      <c r="C13" t="s">
        <v>106</v>
      </c>
      <c r="D13" s="5">
        <v>900</v>
      </c>
      <c r="E13">
        <v>1</v>
      </c>
      <c r="F13" s="5">
        <f t="shared" si="0"/>
        <v>900</v>
      </c>
    </row>
    <row r="14" spans="1:26" x14ac:dyDescent="0.25">
      <c r="A14" s="26">
        <v>42742</v>
      </c>
      <c r="B14" t="s">
        <v>88</v>
      </c>
      <c r="C14" t="s">
        <v>106</v>
      </c>
      <c r="D14" s="5">
        <v>1500</v>
      </c>
      <c r="E14">
        <v>1</v>
      </c>
      <c r="F14" s="5">
        <f t="shared" si="0"/>
        <v>1500</v>
      </c>
    </row>
    <row r="15" spans="1:26" x14ac:dyDescent="0.25">
      <c r="A15" s="26">
        <v>42743</v>
      </c>
      <c r="B15" t="s">
        <v>93</v>
      </c>
      <c r="C15" t="s">
        <v>105</v>
      </c>
      <c r="D15" s="5">
        <v>4.5</v>
      </c>
      <c r="E15">
        <v>30</v>
      </c>
      <c r="F15" s="5">
        <f t="shared" si="0"/>
        <v>135</v>
      </c>
    </row>
  </sheetData>
  <dataValidations count="1">
    <dataValidation type="list" allowBlank="1" showInputMessage="1" showErrorMessage="1" sqref="B2:B15">
      <formula1>ListaSamochodow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7109375" customWidth="1"/>
    <col min="2" max="2" width="10.85546875" customWidth="1"/>
    <col min="3" max="3" width="15.42578125" customWidth="1"/>
    <col min="4" max="4" width="14.140625" customWidth="1"/>
    <col min="6" max="6" width="12.7109375" customWidth="1"/>
  </cols>
  <sheetData>
    <row r="1" spans="1:30" x14ac:dyDescent="0.25">
      <c r="A1" s="19" t="s">
        <v>96</v>
      </c>
      <c r="B1" s="19" t="s">
        <v>49</v>
      </c>
      <c r="C1" s="19" t="s">
        <v>98</v>
      </c>
      <c r="D1" s="19" t="s">
        <v>99</v>
      </c>
      <c r="E1" s="19" t="s">
        <v>100</v>
      </c>
      <c r="F1" s="19" t="s">
        <v>101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x14ac:dyDescent="0.25">
      <c r="A2" s="25">
        <v>42370</v>
      </c>
      <c r="B2" t="s">
        <v>35</v>
      </c>
      <c r="C2" t="s">
        <v>107</v>
      </c>
      <c r="D2" s="5">
        <v>0.56999999999999995</v>
      </c>
      <c r="E2">
        <v>60</v>
      </c>
      <c r="F2" s="5">
        <f>D2*E2</f>
        <v>34.199999999999996</v>
      </c>
    </row>
    <row r="3" spans="1:30" x14ac:dyDescent="0.25">
      <c r="A3" s="25">
        <v>42370</v>
      </c>
      <c r="B3" t="s">
        <v>37</v>
      </c>
      <c r="C3" t="s">
        <v>107</v>
      </c>
      <c r="D3" s="5">
        <v>0.6</v>
      </c>
      <c r="E3">
        <v>60</v>
      </c>
      <c r="F3" s="5">
        <f t="shared" ref="F3:F7" si="0">D3*E3</f>
        <v>36</v>
      </c>
    </row>
    <row r="4" spans="1:30" x14ac:dyDescent="0.25">
      <c r="A4" s="25">
        <v>42370</v>
      </c>
      <c r="B4" t="s">
        <v>39</v>
      </c>
      <c r="C4" t="s">
        <v>107</v>
      </c>
      <c r="D4" s="5">
        <v>0.4</v>
      </c>
      <c r="E4">
        <v>45</v>
      </c>
      <c r="F4" s="5">
        <f t="shared" si="0"/>
        <v>18</v>
      </c>
    </row>
    <row r="5" spans="1:30" x14ac:dyDescent="0.25">
      <c r="A5" s="25">
        <v>42370</v>
      </c>
      <c r="B5" t="s">
        <v>41</v>
      </c>
      <c r="C5" t="s">
        <v>107</v>
      </c>
      <c r="D5" s="5">
        <v>0.45</v>
      </c>
      <c r="E5">
        <v>30</v>
      </c>
      <c r="F5" s="5">
        <f t="shared" si="0"/>
        <v>13.5</v>
      </c>
    </row>
    <row r="6" spans="1:30" x14ac:dyDescent="0.25">
      <c r="A6" s="25">
        <v>42370</v>
      </c>
      <c r="B6" t="s">
        <v>43</v>
      </c>
      <c r="C6" t="s">
        <v>107</v>
      </c>
      <c r="D6" s="5">
        <v>0.4</v>
      </c>
      <c r="E6">
        <v>90</v>
      </c>
      <c r="F6" s="5">
        <f t="shared" si="0"/>
        <v>36</v>
      </c>
    </row>
    <row r="7" spans="1:30" x14ac:dyDescent="0.25">
      <c r="A7" s="25">
        <v>42370</v>
      </c>
      <c r="B7" t="s">
        <v>45</v>
      </c>
      <c r="C7" t="s">
        <v>107</v>
      </c>
      <c r="D7" s="5">
        <v>0.4</v>
      </c>
      <c r="E7">
        <v>60</v>
      </c>
      <c r="F7" s="5">
        <f t="shared" si="0"/>
        <v>24</v>
      </c>
    </row>
    <row r="8" spans="1:30" x14ac:dyDescent="0.25">
      <c r="A8" s="25">
        <v>42379</v>
      </c>
      <c r="B8" t="s">
        <v>35</v>
      </c>
      <c r="C8" t="s">
        <v>108</v>
      </c>
      <c r="D8" s="5">
        <v>350</v>
      </c>
      <c r="E8">
        <v>1</v>
      </c>
      <c r="F8" s="12">
        <f>D8*E8</f>
        <v>350</v>
      </c>
    </row>
    <row r="9" spans="1:30" x14ac:dyDescent="0.25">
      <c r="A9" s="25">
        <v>42541</v>
      </c>
      <c r="B9" t="s">
        <v>39</v>
      </c>
      <c r="C9" t="s">
        <v>109</v>
      </c>
      <c r="D9" s="5">
        <v>600</v>
      </c>
      <c r="E9">
        <v>1</v>
      </c>
      <c r="F9" s="12">
        <f>D9*E9</f>
        <v>600</v>
      </c>
    </row>
    <row r="10" spans="1:30" x14ac:dyDescent="0.25">
      <c r="A10" s="25">
        <v>42542</v>
      </c>
      <c r="B10" t="s">
        <v>41</v>
      </c>
      <c r="C10" t="s">
        <v>109</v>
      </c>
      <c r="D10" s="5">
        <v>70</v>
      </c>
      <c r="E10">
        <v>1</v>
      </c>
      <c r="F10" s="5">
        <f>D10*E10</f>
        <v>70</v>
      </c>
    </row>
  </sheetData>
  <dataValidations count="1">
    <dataValidation type="list" allowBlank="1" showInputMessage="1" showErrorMessage="1" sqref="B2:B10">
      <formula1>ListaOddzialow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tabSelected="1" workbookViewId="0">
      <selection sqref="A1:B1"/>
    </sheetView>
  </sheetViews>
  <sheetFormatPr defaultRowHeight="15" x14ac:dyDescent="0.25"/>
  <cols>
    <col min="1" max="1" width="17.5703125" customWidth="1"/>
    <col min="2" max="2" width="16.5703125" customWidth="1"/>
    <col min="3" max="3" width="7" customWidth="1"/>
    <col min="4" max="4" width="11.85546875" customWidth="1"/>
    <col min="5" max="5" width="8.5703125" customWidth="1"/>
    <col min="6" max="6" width="14.5703125" customWidth="1"/>
    <col min="7" max="7" width="11.28515625" customWidth="1"/>
    <col min="8" max="8" width="11.28515625" bestFit="1" customWidth="1"/>
    <col min="15" max="15" width="13.140625" customWidth="1"/>
    <col min="16" max="16" width="16.42578125" bestFit="1" customWidth="1"/>
  </cols>
  <sheetData>
    <row r="1" spans="1:28" x14ac:dyDescent="0.25">
      <c r="A1" s="31" t="s">
        <v>121</v>
      </c>
      <c r="B1" s="3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9" t="s">
        <v>122</v>
      </c>
      <c r="B2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8" t="s">
        <v>87</v>
      </c>
      <c r="B3" s="27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8" t="s">
        <v>79</v>
      </c>
      <c r="B4" s="27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8" t="s">
        <v>83</v>
      </c>
      <c r="B5" s="27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28" t="s">
        <v>76</v>
      </c>
      <c r="B6" s="27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28" t="s">
        <v>124</v>
      </c>
      <c r="B7" s="27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31" t="s">
        <v>125</v>
      </c>
      <c r="B8" s="3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9" t="s">
        <v>122</v>
      </c>
      <c r="B9" t="s">
        <v>123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8" t="s">
        <v>39</v>
      </c>
      <c r="B10" s="27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8" t="s">
        <v>37</v>
      </c>
      <c r="B11" s="27">
        <v>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8" t="s">
        <v>43</v>
      </c>
      <c r="B12" s="27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8" t="s">
        <v>45</v>
      </c>
      <c r="B13" s="27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8" t="s">
        <v>35</v>
      </c>
      <c r="B14" s="27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8" t="s">
        <v>124</v>
      </c>
      <c r="B15" s="27">
        <v>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31" t="s">
        <v>126</v>
      </c>
      <c r="B16" s="3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9" t="s">
        <v>127</v>
      </c>
      <c r="B17" t="s">
        <v>128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8" t="s">
        <v>106</v>
      </c>
      <c r="B18" s="27">
        <v>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8" t="s">
        <v>105</v>
      </c>
      <c r="B19" s="27">
        <v>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8" t="s">
        <v>103</v>
      </c>
      <c r="B20" s="27">
        <v>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8" t="s">
        <v>104</v>
      </c>
      <c r="B21" s="27">
        <v>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8" t="s">
        <v>102</v>
      </c>
      <c r="B22" s="27">
        <v>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8" t="s">
        <v>124</v>
      </c>
      <c r="B23" s="27">
        <v>14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31" t="s">
        <v>129</v>
      </c>
      <c r="B24" s="3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9" t="s">
        <v>130</v>
      </c>
      <c r="B25" t="s">
        <v>131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8" t="s">
        <v>81</v>
      </c>
      <c r="B26" s="5">
        <v>1370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8" t="s">
        <v>77</v>
      </c>
      <c r="B27" s="5">
        <v>390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8" t="s">
        <v>88</v>
      </c>
      <c r="B28" s="5">
        <v>1852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8" t="s">
        <v>91</v>
      </c>
      <c r="B29" s="5">
        <v>714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8" t="s">
        <v>93</v>
      </c>
      <c r="B30" s="5">
        <v>135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8" t="s">
        <v>85</v>
      </c>
      <c r="B31" s="5">
        <v>528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8" t="s">
        <v>132</v>
      </c>
      <c r="B32" s="5">
        <v>4989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</sheetData>
  <mergeCells count="4">
    <mergeCell ref="A1:B1"/>
    <mergeCell ref="A8:B8"/>
    <mergeCell ref="A16:B16"/>
    <mergeCell ref="A24:B24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Wstęp</vt:lpstr>
      <vt:lpstr>Stawki</vt:lpstr>
      <vt:lpstr>Oddziały</vt:lpstr>
      <vt:lpstr>Pracownicy</vt:lpstr>
      <vt:lpstr>Samochody</vt:lpstr>
      <vt:lpstr>Przesyłki</vt:lpstr>
      <vt:lpstr>Koszty_samochody</vt:lpstr>
      <vt:lpstr>Koszty_oddziału</vt:lpstr>
      <vt:lpstr>Analiza_samochody</vt:lpstr>
      <vt:lpstr>Analiza_oddziałów</vt:lpstr>
      <vt:lpstr>OddziałyLink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</dc:creator>
  <cp:lastModifiedBy>Olo</cp:lastModifiedBy>
  <dcterms:created xsi:type="dcterms:W3CDTF">2017-01-26T16:54:11Z</dcterms:created>
  <dcterms:modified xsi:type="dcterms:W3CDTF">2017-01-27T18:37:02Z</dcterms:modified>
</cp:coreProperties>
</file>