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35061\Desktop\QLMS 数据文档信息\SPC\"/>
    </mc:Choice>
  </mc:AlternateContent>
  <bookViews>
    <workbookView xWindow="0" yWindow="30" windowWidth="24000" windowHeight="9690" tabRatio="791" activeTab="3"/>
  </bookViews>
  <sheets>
    <sheet name="Summary" sheetId="13" r:id="rId1"/>
    <sheet name="12.01" sheetId="12" r:id="rId2"/>
    <sheet name="12.02" sheetId="14" r:id="rId3"/>
    <sheet name="112_P" sheetId="15" r:id="rId4"/>
  </sheets>
  <externalReferences>
    <externalReference r:id="rId5"/>
  </externalReferences>
  <definedNames>
    <definedName name="_5.0___Revisions_History___Change_Details___Go_back_to_the_Top." localSheetId="3">#REF!</definedName>
    <definedName name="_5.0___Revisions_History___Change_Details___Go_back_to_the_Top." localSheetId="2">#REF!</definedName>
    <definedName name="_5.0___Revisions_History___Change_Details___Go_back_to_the_Top.">#REF!</definedName>
    <definedName name="_xlnm._FilterDatabase" localSheetId="3" hidden="1">'112_P'!$F$15:$O$16</definedName>
    <definedName name="_xlnm._FilterDatabase" localSheetId="1" hidden="1">'12.01'!$F$15:$O$16</definedName>
    <definedName name="_xlnm._FilterDatabase" localSheetId="2" hidden="1">'12.02'!$F$15:$O$16</definedName>
    <definedName name="Control_A2" localSheetId="3">'112_P'!$AZ$13</definedName>
    <definedName name="Control_A2" localSheetId="2">'12.02'!$AZ$13</definedName>
    <definedName name="Control_A2">'12.01'!$AZ$13</definedName>
    <definedName name="d2PartToPart" localSheetId="3">'112_P'!$AZ$45</definedName>
    <definedName name="d2PartToPart" localSheetId="2">'12.02'!$AZ$45</definedName>
    <definedName name="d2PartToPart">'12.01'!$AZ$45</definedName>
    <definedName name="d2Repeatability" localSheetId="3">'112_P'!#REF!</definedName>
    <definedName name="d2Repeatability" localSheetId="2">'12.02'!#REF!</definedName>
    <definedName name="d2Repeatability">'12.01'!#REF!</definedName>
    <definedName name="d2Reproducibility" localSheetId="3">'112_P'!$AZ$33</definedName>
    <definedName name="d2Reproducibility" localSheetId="2">'12.02'!$AZ$33</definedName>
    <definedName name="d2Reproducibility">'12.01'!$AZ$33</definedName>
    <definedName name="DFappraisers" localSheetId="3">'112_P'!$F$36</definedName>
    <definedName name="DFappraisers" localSheetId="2">'12.02'!$F$36</definedName>
    <definedName name="DFappraisers">'12.01'!$F$36</definedName>
    <definedName name="DFappraisersXparts" localSheetId="3">'112_P'!$F$38</definedName>
    <definedName name="DFappraisersXparts" localSheetId="2">'12.02'!$F$38</definedName>
    <definedName name="DFappraisersXparts">'12.01'!$F$38</definedName>
    <definedName name="DFerror" localSheetId="3">'112_P'!$F$39</definedName>
    <definedName name="DFerror" localSheetId="2">'12.02'!$F$39</definedName>
    <definedName name="DFerror">'12.01'!$F$39</definedName>
    <definedName name="DFparts" localSheetId="3">'112_P'!$F$37</definedName>
    <definedName name="DFparts" localSheetId="2">'12.02'!$F$37</definedName>
    <definedName name="DFparts">'12.01'!$F$37</definedName>
    <definedName name="DFtotal" localSheetId="3">'112_P'!$F$40</definedName>
    <definedName name="DFtotal" localSheetId="2">'12.02'!$F$40</definedName>
    <definedName name="DFtotal">'12.01'!$F$40</definedName>
    <definedName name="DistrWidth" localSheetId="3">'112_P'!$M$42</definedName>
    <definedName name="DistrWidth" localSheetId="2">'12.02'!$M$42</definedName>
    <definedName name="DistrWidth">'12.01'!$M$42</definedName>
    <definedName name="FappraisersXparts" localSheetId="3">'112_P'!$L$38</definedName>
    <definedName name="FappraisersXparts" localSheetId="2">'12.02'!$L$38</definedName>
    <definedName name="FappraisersXparts">'12.01'!$L$38</definedName>
    <definedName name="Interaction" localSheetId="3">'112_P'!$J$46</definedName>
    <definedName name="Interaction" localSheetId="2">'12.02'!$J$46</definedName>
    <definedName name="Interaction">'12.01'!$J$46</definedName>
    <definedName name="MSappraisers" localSheetId="3">'112_P'!$J$36</definedName>
    <definedName name="MSappraisers" localSheetId="2">'12.02'!$J$36</definedName>
    <definedName name="MSappraisers">'12.01'!$J$36</definedName>
    <definedName name="MSappraisersXparts" localSheetId="3">'112_P'!$J$38</definedName>
    <definedName name="MSappraisersXparts" localSheetId="2">'12.02'!$J$38</definedName>
    <definedName name="MSappraisersXparts">'12.01'!$J$38</definedName>
    <definedName name="MSerror" localSheetId="3">'112_P'!$J$39</definedName>
    <definedName name="MSerror" localSheetId="2">'12.02'!$J$39</definedName>
    <definedName name="MSerror">'12.01'!$J$39</definedName>
    <definedName name="MSparts" localSheetId="3">'112_P'!$J$37</definedName>
    <definedName name="MSparts" localSheetId="2">'12.02'!$J$37</definedName>
    <definedName name="MSparts">'12.01'!$J$37</definedName>
    <definedName name="MSpool" localSheetId="3">'112_P'!$J$40</definedName>
    <definedName name="MSpool" localSheetId="2">'12.02'!$J$40</definedName>
    <definedName name="MSpool">'12.01'!$J$40</definedName>
    <definedName name="nOperators" localSheetId="3">'112_P'!$G$8</definedName>
    <definedName name="nOperators" localSheetId="2">'12.02'!$G$8</definedName>
    <definedName name="nOperators">'12.01'!$G$8</definedName>
    <definedName name="nParts" localSheetId="3">'112_P'!$G$9</definedName>
    <definedName name="nParts" localSheetId="2">'12.02'!$G$9</definedName>
    <definedName name="nParts">'12.01'!$G$9</definedName>
    <definedName name="nTrials" localSheetId="3">'112_P'!$G$10</definedName>
    <definedName name="nTrials" localSheetId="2">'12.02'!$G$10</definedName>
    <definedName name="nTrials">'12.01'!$G$10</definedName>
    <definedName name="Number_of_Categories" localSheetId="3">'112_P'!#REF!</definedName>
    <definedName name="Number_of_Categories" localSheetId="2">'12.02'!#REF!</definedName>
    <definedName name="Number_of_Categories">'12.01'!#REF!</definedName>
    <definedName name="P_T_Ratio" localSheetId="3">'112_P'!#REF!</definedName>
    <definedName name="P_T_Ratio" localSheetId="2">'12.02'!#REF!</definedName>
    <definedName name="P_T_Ratio">'12.01'!#REF!</definedName>
    <definedName name="PappraisersXparts" localSheetId="3">'112_P'!$N$38</definedName>
    <definedName name="PappraisersXparts" localSheetId="2">'12.02'!$N$38</definedName>
    <definedName name="PappraisersXparts">'12.01'!$N$38</definedName>
    <definedName name="Part_Variation" localSheetId="3">'112_P'!$J$48</definedName>
    <definedName name="Part_Variation" localSheetId="2">'12.02'!$J$48</definedName>
    <definedName name="Part_Variation">'12.01'!$J$48</definedName>
    <definedName name="_xlnm.Print_Area" localSheetId="3">'112_P'!$A$1:$Q$163</definedName>
    <definedName name="_xlnm.Print_Area" localSheetId="1">'12.01'!$A$1:$Q$163</definedName>
    <definedName name="_xlnm.Print_Area" localSheetId="2">'12.02'!$A$1:$Q$163</definedName>
    <definedName name="RangeCheckD3" localSheetId="3">'112_P'!$AZ$14</definedName>
    <definedName name="RangeCheckD3" localSheetId="2">'12.02'!$AZ$14</definedName>
    <definedName name="RangeCheckD3">'12.01'!$AZ$14</definedName>
    <definedName name="RangeCheckD4" localSheetId="3">'112_P'!$AZ$15</definedName>
    <definedName name="RangeCheckD4" localSheetId="2">'12.02'!$AZ$15</definedName>
    <definedName name="RangeCheckD4">'12.01'!$AZ$15</definedName>
    <definedName name="Repeatability" localSheetId="3">'112_P'!$J$44</definedName>
    <definedName name="Repeatability" localSheetId="2">'12.02'!$J$44</definedName>
    <definedName name="Repeatability">'12.01'!$J$44</definedName>
    <definedName name="Reproducibility" localSheetId="3">'112_P'!$J$45</definedName>
    <definedName name="Reproducibility" localSheetId="2">'12.02'!$J$45</definedName>
    <definedName name="Reproducibility">'12.01'!$J$45</definedName>
    <definedName name="Revision" localSheetId="3">#REF!</definedName>
    <definedName name="Revision" localSheetId="2">#REF!</definedName>
    <definedName name="Revision">#REF!</definedName>
    <definedName name="RR" localSheetId="3">'112_P'!$J$47</definedName>
    <definedName name="RR" localSheetId="2">'12.02'!$J$47</definedName>
    <definedName name="RR">'12.01'!$J$47</definedName>
    <definedName name="s_Interaction" localSheetId="3">'112_P'!$H$46</definedName>
    <definedName name="s_Interaction" localSheetId="2">'12.02'!$H$46</definedName>
    <definedName name="s_Interaction">'12.01'!$H$46</definedName>
    <definedName name="s_PartVariation" localSheetId="3">'112_P'!$H$48</definedName>
    <definedName name="s_PartVariation" localSheetId="2">'12.02'!$H$48</definedName>
    <definedName name="s_PartVariation">'12.01'!$H$48</definedName>
    <definedName name="s_Repeatability" localSheetId="3">'112_P'!$H$44</definedName>
    <definedName name="s_Repeatability" localSheetId="2">'12.02'!$H$44</definedName>
    <definedName name="s_Repeatability">'12.01'!$H$44</definedName>
    <definedName name="s_Reproducibility" localSheetId="3">'112_P'!$H$45</definedName>
    <definedName name="s_Reproducibility" localSheetId="2">'12.02'!$H$45</definedName>
    <definedName name="s_Reproducibility">'12.01'!$H$45</definedName>
    <definedName name="s_RR" localSheetId="3">'112_P'!$H$47</definedName>
    <definedName name="s_RR" localSheetId="2">'12.02'!$H$47</definedName>
    <definedName name="s_RR">'12.01'!$H$47</definedName>
    <definedName name="s_TotalVar" localSheetId="3">'112_P'!$H$49</definedName>
    <definedName name="s_TotalVar" localSheetId="2">'12.02'!$H$49</definedName>
    <definedName name="s_TotalVar">'12.01'!$H$49</definedName>
    <definedName name="SSappraisers" localSheetId="3">'112_P'!$H$36</definedName>
    <definedName name="SSappraisers" localSheetId="2">'12.02'!$H$36</definedName>
    <definedName name="SSappraisers">'12.01'!$H$36</definedName>
    <definedName name="SSappraisersXparts" localSheetId="3">'112_P'!$H$38</definedName>
    <definedName name="SSappraisersXparts" localSheetId="2">'12.02'!$H$38</definedName>
    <definedName name="SSappraisersXparts">'12.01'!$H$38</definedName>
    <definedName name="SSerror" localSheetId="3">'112_P'!$H$39</definedName>
    <definedName name="SSerror" localSheetId="2">'12.02'!$H$39</definedName>
    <definedName name="SSerror">'12.01'!$H$39</definedName>
    <definedName name="SSparts" localSheetId="3">'112_P'!$H$37</definedName>
    <definedName name="SSparts" localSheetId="2">'12.02'!$H$37</definedName>
    <definedName name="SSparts">'12.01'!$H$37</definedName>
    <definedName name="SStotal" localSheetId="3">'112_P'!$H$40</definedName>
    <definedName name="SStotal" localSheetId="2">'12.02'!$H$40</definedName>
    <definedName name="SStotal">'12.01'!$H$40</definedName>
    <definedName name="Tolerance" localSheetId="3">'112_P'!$J$10</definedName>
    <definedName name="Tolerance" localSheetId="2">'12.02'!$J$10</definedName>
    <definedName name="Tolerance">'12.01'!$J$10</definedName>
    <definedName name="Total_Variation" localSheetId="3">'112_P'!$J$49</definedName>
    <definedName name="Total_Variation" localSheetId="2">'12.02'!$J$49</definedName>
    <definedName name="Total_Variation">'12.01'!$J$49</definedName>
    <definedName name="_xlnm.Extract" localSheetId="3">'112_P'!$BG$22:$BP$22</definedName>
    <definedName name="_xlnm.Extract" localSheetId="1">'12.01'!$BG$22:$BP$22</definedName>
    <definedName name="_xlnm.Extract" localSheetId="2">'12.02'!$BG$22:$BP$22</definedName>
  </definedNames>
  <calcPr calcId="152511"/>
</workbook>
</file>

<file path=xl/calcChain.xml><?xml version="1.0" encoding="utf-8"?>
<calcChain xmlns="http://schemas.openxmlformats.org/spreadsheetml/2006/main">
  <c r="AT110" i="15" l="1"/>
  <c r="AS110" i="15"/>
  <c r="AR110" i="15"/>
  <c r="AQ110" i="15"/>
  <c r="AP110" i="15"/>
  <c r="AO110" i="15"/>
  <c r="AN110" i="15"/>
  <c r="AM110" i="15"/>
  <c r="AL110" i="15"/>
  <c r="AT109" i="15"/>
  <c r="AS109" i="15"/>
  <c r="AR109" i="15"/>
  <c r="AQ109" i="15"/>
  <c r="AP109" i="15"/>
  <c r="AO109" i="15"/>
  <c r="AN109" i="15"/>
  <c r="AM109" i="15"/>
  <c r="AL109" i="15"/>
  <c r="AT108" i="15"/>
  <c r="AS108" i="15"/>
  <c r="AR108" i="15"/>
  <c r="AQ108" i="15"/>
  <c r="AP108" i="15"/>
  <c r="AO108" i="15"/>
  <c r="AN108" i="15"/>
  <c r="AM108" i="15"/>
  <c r="AL108" i="15"/>
  <c r="AT106" i="15"/>
  <c r="AS106" i="15"/>
  <c r="AR106" i="15"/>
  <c r="AQ106" i="15"/>
  <c r="AP106" i="15"/>
  <c r="AO106" i="15"/>
  <c r="AN106" i="15"/>
  <c r="AM106" i="15"/>
  <c r="AL106" i="15"/>
  <c r="AT105" i="15"/>
  <c r="AS105" i="15"/>
  <c r="AR105" i="15"/>
  <c r="AQ105" i="15"/>
  <c r="AP105" i="15"/>
  <c r="AO105" i="15"/>
  <c r="AN105" i="15"/>
  <c r="AM105" i="15"/>
  <c r="AL105" i="15"/>
  <c r="AT104" i="15"/>
  <c r="AS104" i="15"/>
  <c r="AR104" i="15"/>
  <c r="AQ104" i="15"/>
  <c r="AP104" i="15"/>
  <c r="AO104" i="15"/>
  <c r="AN104" i="15"/>
  <c r="AM104" i="15"/>
  <c r="AL104" i="15"/>
  <c r="BI103" i="15"/>
  <c r="BH103" i="15"/>
  <c r="BG103" i="15"/>
  <c r="BF103" i="15"/>
  <c r="BE103" i="15"/>
  <c r="BD103" i="15"/>
  <c r="BC103" i="15"/>
  <c r="BB103" i="15"/>
  <c r="BA103" i="15"/>
  <c r="AZ103" i="15"/>
  <c r="AY103" i="15"/>
  <c r="AX103" i="15"/>
  <c r="AW103" i="15"/>
  <c r="AV103" i="15"/>
  <c r="BI102" i="15"/>
  <c r="BH102" i="15"/>
  <c r="BG102" i="15"/>
  <c r="BF102" i="15"/>
  <c r="BE102" i="15"/>
  <c r="BD102" i="15"/>
  <c r="BC102" i="15"/>
  <c r="BB102" i="15"/>
  <c r="BA102" i="15"/>
  <c r="AZ102" i="15"/>
  <c r="AY102" i="15"/>
  <c r="AX102" i="15"/>
  <c r="AW102" i="15"/>
  <c r="AV102" i="15"/>
  <c r="AT102" i="15"/>
  <c r="AS102" i="15"/>
  <c r="AR102" i="15"/>
  <c r="AQ102" i="15"/>
  <c r="AP102" i="15"/>
  <c r="AO102" i="15"/>
  <c r="AN102" i="15"/>
  <c r="AM102" i="15"/>
  <c r="AL102" i="15"/>
  <c r="BI101" i="15"/>
  <c r="BH101" i="15"/>
  <c r="BG101" i="15"/>
  <c r="BF101" i="15"/>
  <c r="BE101" i="15"/>
  <c r="BD101" i="15"/>
  <c r="BC101" i="15"/>
  <c r="BB101" i="15"/>
  <c r="BA101" i="15"/>
  <c r="AZ101" i="15"/>
  <c r="AY101" i="15"/>
  <c r="AX101" i="15"/>
  <c r="AW101" i="15"/>
  <c r="AV101" i="15"/>
  <c r="AT101" i="15"/>
  <c r="AS101" i="15"/>
  <c r="AR101" i="15"/>
  <c r="AQ101" i="15"/>
  <c r="AP101" i="15"/>
  <c r="AO101" i="15"/>
  <c r="AN101" i="15"/>
  <c r="AM101" i="15"/>
  <c r="AL101" i="15"/>
  <c r="BI100" i="15"/>
  <c r="BH100" i="15"/>
  <c r="BG100" i="15"/>
  <c r="BF100" i="15"/>
  <c r="BE100" i="15"/>
  <c r="BD100" i="15"/>
  <c r="BC100" i="15"/>
  <c r="BB100" i="15"/>
  <c r="BA100" i="15"/>
  <c r="AZ100" i="15"/>
  <c r="AY100" i="15"/>
  <c r="AX100" i="15"/>
  <c r="AW100" i="15"/>
  <c r="AV100" i="15"/>
  <c r="AT100" i="15"/>
  <c r="AS100" i="15"/>
  <c r="AR100" i="15"/>
  <c r="AQ100" i="15"/>
  <c r="AP100" i="15"/>
  <c r="AO100" i="15"/>
  <c r="AN100" i="15"/>
  <c r="AM100" i="15"/>
  <c r="AL100" i="15"/>
  <c r="BI99" i="15"/>
  <c r="BH99" i="15"/>
  <c r="BG99" i="15"/>
  <c r="BF99" i="15"/>
  <c r="BE99" i="15"/>
  <c r="BD99" i="15"/>
  <c r="BC99" i="15"/>
  <c r="BB99" i="15"/>
  <c r="BA99" i="15"/>
  <c r="AZ99" i="15"/>
  <c r="AY99" i="15"/>
  <c r="AX99" i="15"/>
  <c r="AW99" i="15"/>
  <c r="AV99" i="15"/>
  <c r="BI98" i="15"/>
  <c r="BH98" i="15"/>
  <c r="BG98" i="15"/>
  <c r="BF98" i="15"/>
  <c r="BE98" i="15"/>
  <c r="BD98" i="15"/>
  <c r="BC98" i="15"/>
  <c r="BB98" i="15"/>
  <c r="BA98" i="15"/>
  <c r="AZ98" i="15"/>
  <c r="AY98" i="15"/>
  <c r="AX98" i="15"/>
  <c r="AW98" i="15"/>
  <c r="AV98" i="15"/>
  <c r="AT98" i="15"/>
  <c r="AS98" i="15"/>
  <c r="AR98" i="15"/>
  <c r="AQ98" i="15"/>
  <c r="AP98" i="15"/>
  <c r="AO98" i="15"/>
  <c r="AN98" i="15"/>
  <c r="AM98" i="15"/>
  <c r="AL98" i="15"/>
  <c r="BI97" i="15"/>
  <c r="BH97" i="15"/>
  <c r="BG97" i="15"/>
  <c r="BF97" i="15"/>
  <c r="BE97" i="15"/>
  <c r="BD97" i="15"/>
  <c r="BC97" i="15"/>
  <c r="BB97" i="15"/>
  <c r="BA97" i="15"/>
  <c r="AZ97" i="15"/>
  <c r="AY97" i="15"/>
  <c r="AX97" i="15"/>
  <c r="AW97" i="15"/>
  <c r="AV97" i="15"/>
  <c r="AT97" i="15"/>
  <c r="AS97" i="15"/>
  <c r="AR97" i="15"/>
  <c r="AQ97" i="15"/>
  <c r="AP97" i="15"/>
  <c r="AO97" i="15"/>
  <c r="AN97" i="15"/>
  <c r="AM97" i="15"/>
  <c r="AL97" i="15"/>
  <c r="BI96" i="15"/>
  <c r="BH96" i="15"/>
  <c r="BG96" i="15"/>
  <c r="BF96" i="15"/>
  <c r="BE96" i="15"/>
  <c r="BD96" i="15"/>
  <c r="BC96" i="15"/>
  <c r="BB96" i="15"/>
  <c r="BA96" i="15"/>
  <c r="AZ96" i="15"/>
  <c r="AY96" i="15"/>
  <c r="AX96" i="15"/>
  <c r="AW96" i="15"/>
  <c r="AV96" i="15"/>
  <c r="AT96" i="15"/>
  <c r="AS96" i="15"/>
  <c r="AR96" i="15"/>
  <c r="AQ96" i="15"/>
  <c r="AP96" i="15"/>
  <c r="AO96" i="15"/>
  <c r="AN96" i="15"/>
  <c r="AM96" i="15"/>
  <c r="AL96" i="15"/>
  <c r="BI95" i="15"/>
  <c r="BH95" i="15"/>
  <c r="BG95" i="15"/>
  <c r="BF95" i="15"/>
  <c r="BE95" i="15"/>
  <c r="BD95" i="15"/>
  <c r="BC95" i="15"/>
  <c r="BB95" i="15"/>
  <c r="BA95" i="15"/>
  <c r="AZ95" i="15"/>
  <c r="AY95" i="15"/>
  <c r="AX95" i="15"/>
  <c r="AW95" i="15"/>
  <c r="AV95" i="15"/>
  <c r="BI94" i="15"/>
  <c r="BH94" i="15"/>
  <c r="BG94" i="15"/>
  <c r="BF94" i="15"/>
  <c r="BE94" i="15"/>
  <c r="BD94" i="15"/>
  <c r="BC94" i="15"/>
  <c r="BB94" i="15"/>
  <c r="BA94" i="15"/>
  <c r="AZ94" i="15"/>
  <c r="AY94" i="15"/>
  <c r="AX94" i="15"/>
  <c r="AW94" i="15"/>
  <c r="AV94" i="15"/>
  <c r="AT94" i="15"/>
  <c r="AS94" i="15"/>
  <c r="AR94" i="15"/>
  <c r="AQ94" i="15"/>
  <c r="AP94" i="15"/>
  <c r="AO94" i="15"/>
  <c r="AN94" i="15"/>
  <c r="AM94" i="15"/>
  <c r="AL94" i="15"/>
  <c r="BH93" i="15"/>
  <c r="BB93" i="15"/>
  <c r="BA93" i="15"/>
  <c r="AT93" i="15"/>
  <c r="AS93" i="15"/>
  <c r="AR93" i="15"/>
  <c r="AQ93" i="15"/>
  <c r="AP93" i="15"/>
  <c r="AO93" i="15"/>
  <c r="AN93" i="15"/>
  <c r="AM93" i="15"/>
  <c r="AL93" i="15"/>
  <c r="BI92" i="15"/>
  <c r="BH92" i="15"/>
  <c r="BG92" i="15"/>
  <c r="BF92" i="15"/>
  <c r="BE92" i="15"/>
  <c r="BD92" i="15"/>
  <c r="BC92" i="15"/>
  <c r="BB92" i="15"/>
  <c r="BA92" i="15"/>
  <c r="AZ92" i="15"/>
  <c r="AY92" i="15"/>
  <c r="AX92" i="15"/>
  <c r="AW92" i="15"/>
  <c r="AV92" i="15"/>
  <c r="AT92" i="15"/>
  <c r="AS92" i="15"/>
  <c r="AR92" i="15"/>
  <c r="AQ92" i="15"/>
  <c r="AP92" i="15"/>
  <c r="AO92" i="15"/>
  <c r="AN92" i="15"/>
  <c r="AM92" i="15"/>
  <c r="AL92" i="15"/>
  <c r="BI91" i="15"/>
  <c r="BH91" i="15"/>
  <c r="BG91" i="15"/>
  <c r="BF91" i="15"/>
  <c r="BE91" i="15"/>
  <c r="BD91" i="15"/>
  <c r="BC91" i="15"/>
  <c r="BB91" i="15"/>
  <c r="BA91" i="15"/>
  <c r="AZ91" i="15"/>
  <c r="AY91" i="15"/>
  <c r="AX91" i="15"/>
  <c r="AW91" i="15"/>
  <c r="AV91" i="15"/>
  <c r="BI90" i="15"/>
  <c r="BH90" i="15"/>
  <c r="BG90" i="15"/>
  <c r="BF90" i="15"/>
  <c r="BE90" i="15"/>
  <c r="BD90" i="15"/>
  <c r="BC90" i="15"/>
  <c r="BB90" i="15"/>
  <c r="BA90" i="15"/>
  <c r="AZ90" i="15"/>
  <c r="AY90" i="15"/>
  <c r="AX90" i="15"/>
  <c r="AW90" i="15"/>
  <c r="AV90" i="15"/>
  <c r="AT90" i="15"/>
  <c r="AS90" i="15"/>
  <c r="AR90" i="15"/>
  <c r="AQ90" i="15"/>
  <c r="AP90" i="15"/>
  <c r="AO90" i="15"/>
  <c r="AN90" i="15"/>
  <c r="AM90" i="15"/>
  <c r="AL90" i="15"/>
  <c r="BI89" i="15"/>
  <c r="BH89" i="15"/>
  <c r="BG89" i="15"/>
  <c r="BF89" i="15"/>
  <c r="BE89" i="15"/>
  <c r="BD89" i="15"/>
  <c r="BC89" i="15"/>
  <c r="BB89" i="15"/>
  <c r="BA89" i="15"/>
  <c r="AZ89" i="15"/>
  <c r="AY89" i="15"/>
  <c r="AX89" i="15"/>
  <c r="AW89" i="15"/>
  <c r="AV89" i="15"/>
  <c r="AT89" i="15"/>
  <c r="AS89" i="15"/>
  <c r="AR89" i="15"/>
  <c r="AQ89" i="15"/>
  <c r="AP89" i="15"/>
  <c r="AO89" i="15"/>
  <c r="AN89" i="15"/>
  <c r="AM89" i="15"/>
  <c r="AL89" i="15"/>
  <c r="BI88" i="15"/>
  <c r="BH88" i="15"/>
  <c r="BG88" i="15"/>
  <c r="BF88" i="15"/>
  <c r="BE88" i="15"/>
  <c r="BD88" i="15"/>
  <c r="BC88" i="15"/>
  <c r="BB88" i="15"/>
  <c r="BA88" i="15"/>
  <c r="AZ88" i="15"/>
  <c r="AY88" i="15"/>
  <c r="AX88" i="15"/>
  <c r="AW88" i="15"/>
  <c r="AV88" i="15"/>
  <c r="AT88" i="15"/>
  <c r="AS88" i="15"/>
  <c r="AR88" i="15"/>
  <c r="AQ88" i="15"/>
  <c r="AP88" i="15"/>
  <c r="AO88" i="15"/>
  <c r="AN88" i="15"/>
  <c r="AM88" i="15"/>
  <c r="AL88" i="15"/>
  <c r="BI87" i="15"/>
  <c r="BH87" i="15"/>
  <c r="BG87" i="15"/>
  <c r="BF87" i="15"/>
  <c r="BE87" i="15"/>
  <c r="BD87" i="15"/>
  <c r="BC87" i="15"/>
  <c r="BB87" i="15"/>
  <c r="BA87" i="15"/>
  <c r="AZ87" i="15"/>
  <c r="AY87" i="15"/>
  <c r="AX87" i="15"/>
  <c r="AW87" i="15"/>
  <c r="AV87" i="15"/>
  <c r="BI86" i="15"/>
  <c r="BH86" i="15"/>
  <c r="BG86" i="15"/>
  <c r="BF86" i="15"/>
  <c r="BE86" i="15"/>
  <c r="BD86" i="15"/>
  <c r="BC86" i="15"/>
  <c r="BB86" i="15"/>
  <c r="BA86" i="15"/>
  <c r="AZ86" i="15"/>
  <c r="AY86" i="15"/>
  <c r="AX86" i="15"/>
  <c r="AW86" i="15"/>
  <c r="AV86" i="15"/>
  <c r="AT86" i="15"/>
  <c r="AS86" i="15"/>
  <c r="AR86" i="15"/>
  <c r="AQ86" i="15"/>
  <c r="AP86" i="15"/>
  <c r="AO86" i="15"/>
  <c r="AN86" i="15"/>
  <c r="AM86" i="15"/>
  <c r="AL86" i="15"/>
  <c r="BI85" i="15"/>
  <c r="BH85" i="15"/>
  <c r="BG85" i="15"/>
  <c r="BF85" i="15"/>
  <c r="BE85" i="15"/>
  <c r="BD85" i="15"/>
  <c r="BC85" i="15"/>
  <c r="BB85" i="15"/>
  <c r="BA85" i="15"/>
  <c r="AZ85" i="15"/>
  <c r="AY85" i="15"/>
  <c r="AX85" i="15"/>
  <c r="AW85" i="15"/>
  <c r="AV85" i="15"/>
  <c r="AT85" i="15"/>
  <c r="AS85" i="15"/>
  <c r="AR85" i="15"/>
  <c r="AQ85" i="15"/>
  <c r="AP85" i="15"/>
  <c r="AO85" i="15"/>
  <c r="AN85" i="15"/>
  <c r="AM85" i="15"/>
  <c r="AL85" i="15"/>
  <c r="BI84" i="15"/>
  <c r="BH84" i="15"/>
  <c r="BG84" i="15"/>
  <c r="BF84" i="15"/>
  <c r="BE84" i="15"/>
  <c r="BD84" i="15"/>
  <c r="BC84" i="15"/>
  <c r="BB84" i="15"/>
  <c r="BA84" i="15"/>
  <c r="AZ84" i="15"/>
  <c r="AY84" i="15"/>
  <c r="AX84" i="15"/>
  <c r="AW84" i="15"/>
  <c r="AV84" i="15"/>
  <c r="AT84" i="15"/>
  <c r="AS84" i="15"/>
  <c r="AR84" i="15"/>
  <c r="AQ84" i="15"/>
  <c r="AP84" i="15"/>
  <c r="AO84" i="15"/>
  <c r="AN84" i="15"/>
  <c r="AM84" i="15"/>
  <c r="AL84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BH82" i="15"/>
  <c r="BB82" i="15"/>
  <c r="BA82" i="15"/>
  <c r="AT82" i="15"/>
  <c r="AS82" i="15"/>
  <c r="AR82" i="15"/>
  <c r="AQ82" i="15"/>
  <c r="AP82" i="15"/>
  <c r="AO82" i="15"/>
  <c r="AN82" i="15"/>
  <c r="AM82" i="15"/>
  <c r="AL82" i="15"/>
  <c r="BN81" i="15"/>
  <c r="BM81" i="15"/>
  <c r="BL81" i="15"/>
  <c r="BI81" i="15"/>
  <c r="BH81" i="15"/>
  <c r="BG81" i="15"/>
  <c r="BF81" i="15"/>
  <c r="BE81" i="15"/>
  <c r="BD81" i="15"/>
  <c r="BC81" i="15"/>
  <c r="BB81" i="15"/>
  <c r="BA81" i="15"/>
  <c r="AZ81" i="15"/>
  <c r="AY81" i="15"/>
  <c r="AX81" i="15"/>
  <c r="AW81" i="15"/>
  <c r="AV81" i="15"/>
  <c r="AT81" i="15"/>
  <c r="AS81" i="15"/>
  <c r="AR81" i="15"/>
  <c r="AQ81" i="15"/>
  <c r="AP81" i="15"/>
  <c r="AO81" i="15"/>
  <c r="AN81" i="15"/>
  <c r="AM81" i="15"/>
  <c r="AL81" i="15"/>
  <c r="BN80" i="15"/>
  <c r="BM80" i="15"/>
  <c r="BL80" i="15"/>
  <c r="BI80" i="15"/>
  <c r="BH80" i="15"/>
  <c r="BG80" i="15"/>
  <c r="BF80" i="15"/>
  <c r="BE80" i="15"/>
  <c r="BD80" i="15"/>
  <c r="BC80" i="15"/>
  <c r="BB80" i="15"/>
  <c r="BA80" i="15"/>
  <c r="AZ80" i="15"/>
  <c r="AY80" i="15"/>
  <c r="AX80" i="15"/>
  <c r="AW80" i="15"/>
  <c r="AV80" i="15"/>
  <c r="AT80" i="15"/>
  <c r="AS80" i="15"/>
  <c r="AR80" i="15"/>
  <c r="AQ80" i="15"/>
  <c r="AP80" i="15"/>
  <c r="AO80" i="15"/>
  <c r="AN80" i="15"/>
  <c r="AM80" i="15"/>
  <c r="AL80" i="15"/>
  <c r="BN79" i="15"/>
  <c r="BM79" i="15"/>
  <c r="BL79" i="15"/>
  <c r="BI79" i="15"/>
  <c r="BH79" i="15"/>
  <c r="BG79" i="15"/>
  <c r="BF79" i="15"/>
  <c r="BE79" i="15"/>
  <c r="BD79" i="15"/>
  <c r="BC79" i="15"/>
  <c r="BB79" i="15"/>
  <c r="BA79" i="15"/>
  <c r="AZ79" i="15"/>
  <c r="AY79" i="15"/>
  <c r="AX79" i="15"/>
  <c r="AW79" i="15"/>
  <c r="AV79" i="15"/>
  <c r="BN78" i="15"/>
  <c r="BM78" i="15"/>
  <c r="BL78" i="15"/>
  <c r="BI78" i="15"/>
  <c r="BH78" i="15"/>
  <c r="BG78" i="15"/>
  <c r="BF78" i="15"/>
  <c r="BE78" i="15"/>
  <c r="BD78" i="15"/>
  <c r="BC78" i="15"/>
  <c r="BB78" i="15"/>
  <c r="BA78" i="15"/>
  <c r="AZ78" i="15"/>
  <c r="AY78" i="15"/>
  <c r="AX78" i="15"/>
  <c r="AW78" i="15"/>
  <c r="AV78" i="15"/>
  <c r="AT78" i="15"/>
  <c r="AS78" i="15"/>
  <c r="AR78" i="15"/>
  <c r="AQ78" i="15"/>
  <c r="AP78" i="15"/>
  <c r="AO78" i="15"/>
  <c r="AN78" i="15"/>
  <c r="AM78" i="15"/>
  <c r="AL78" i="15"/>
  <c r="BN77" i="15"/>
  <c r="BM77" i="15"/>
  <c r="BL77" i="15"/>
  <c r="BI77" i="15"/>
  <c r="BH77" i="15"/>
  <c r="BG77" i="15"/>
  <c r="BF77" i="15"/>
  <c r="BE77" i="15"/>
  <c r="BD77" i="15"/>
  <c r="BC77" i="15"/>
  <c r="BB77" i="15"/>
  <c r="BA77" i="15"/>
  <c r="AZ77" i="15"/>
  <c r="AY77" i="15"/>
  <c r="AX77" i="15"/>
  <c r="AW77" i="15"/>
  <c r="AV77" i="15"/>
  <c r="AT77" i="15"/>
  <c r="AS77" i="15"/>
  <c r="AR77" i="15"/>
  <c r="AQ77" i="15"/>
  <c r="AP77" i="15"/>
  <c r="AO77" i="15"/>
  <c r="AN77" i="15"/>
  <c r="AM77" i="15"/>
  <c r="AL77" i="15"/>
  <c r="BN76" i="15"/>
  <c r="BM76" i="15"/>
  <c r="BL76" i="15"/>
  <c r="BI76" i="15"/>
  <c r="BH76" i="15"/>
  <c r="BG76" i="15"/>
  <c r="BF76" i="15"/>
  <c r="BE76" i="15"/>
  <c r="BD76" i="15"/>
  <c r="BC76" i="15"/>
  <c r="BB76" i="15"/>
  <c r="BA76" i="15"/>
  <c r="AZ76" i="15"/>
  <c r="AY76" i="15"/>
  <c r="AX76" i="15"/>
  <c r="AW76" i="15"/>
  <c r="AV76" i="15"/>
  <c r="AT76" i="15"/>
  <c r="AS76" i="15"/>
  <c r="AR76" i="15"/>
  <c r="AQ76" i="15"/>
  <c r="AP76" i="15"/>
  <c r="AO76" i="15"/>
  <c r="AN76" i="15"/>
  <c r="AM76" i="15"/>
  <c r="AL76" i="15"/>
  <c r="BN75" i="15"/>
  <c r="BM75" i="15"/>
  <c r="BL75" i="15"/>
  <c r="BI75" i="15"/>
  <c r="BH75" i="15"/>
  <c r="BG75" i="15"/>
  <c r="BF75" i="15"/>
  <c r="BE75" i="15"/>
  <c r="BD75" i="15"/>
  <c r="BC75" i="15"/>
  <c r="BB75" i="15"/>
  <c r="BA75" i="15"/>
  <c r="AZ75" i="15"/>
  <c r="AY75" i="15"/>
  <c r="AX75" i="15"/>
  <c r="AW75" i="15"/>
  <c r="AV75" i="15"/>
  <c r="BN74" i="15"/>
  <c r="BM74" i="15"/>
  <c r="BL74" i="15"/>
  <c r="BI74" i="15"/>
  <c r="BH74" i="15"/>
  <c r="BG74" i="15"/>
  <c r="BF74" i="15"/>
  <c r="BE74" i="15"/>
  <c r="BD74" i="15"/>
  <c r="BC74" i="15"/>
  <c r="BB74" i="15"/>
  <c r="BA74" i="15"/>
  <c r="AZ74" i="15"/>
  <c r="AY74" i="15"/>
  <c r="AX74" i="15"/>
  <c r="AW74" i="15"/>
  <c r="AV74" i="15"/>
  <c r="AT74" i="15"/>
  <c r="AS74" i="15"/>
  <c r="AR74" i="15"/>
  <c r="AQ74" i="15"/>
  <c r="AP74" i="15"/>
  <c r="AO74" i="15"/>
  <c r="AN74" i="15"/>
  <c r="AM74" i="15"/>
  <c r="AL74" i="15"/>
  <c r="BN73" i="15"/>
  <c r="BM73" i="15"/>
  <c r="BL73" i="15"/>
  <c r="BI73" i="15"/>
  <c r="BH73" i="15"/>
  <c r="BG73" i="15"/>
  <c r="BF73" i="15"/>
  <c r="BE73" i="15"/>
  <c r="BD73" i="15"/>
  <c r="BC73" i="15"/>
  <c r="BB73" i="15"/>
  <c r="BA73" i="15"/>
  <c r="AZ73" i="15"/>
  <c r="AY73" i="15"/>
  <c r="AX73" i="15"/>
  <c r="AW73" i="15"/>
  <c r="AV73" i="15"/>
  <c r="AT73" i="15"/>
  <c r="AS73" i="15"/>
  <c r="AR73" i="15"/>
  <c r="AQ73" i="15"/>
  <c r="AP73" i="15"/>
  <c r="AO73" i="15"/>
  <c r="AN73" i="15"/>
  <c r="AM73" i="15"/>
  <c r="AL73" i="15"/>
  <c r="BN72" i="15"/>
  <c r="BM72" i="15"/>
  <c r="BL72" i="15"/>
  <c r="BI72" i="15"/>
  <c r="BH72" i="15"/>
  <c r="BG72" i="15"/>
  <c r="BF72" i="15"/>
  <c r="BE72" i="15"/>
  <c r="BD72" i="15"/>
  <c r="BC72" i="15"/>
  <c r="BC105" i="15" s="1"/>
  <c r="BB72" i="15"/>
  <c r="BA72" i="15"/>
  <c r="AZ72" i="15"/>
  <c r="AY72" i="15"/>
  <c r="AX72" i="15"/>
  <c r="AW72" i="15"/>
  <c r="AV72" i="15"/>
  <c r="AT72" i="15"/>
  <c r="AR72" i="15"/>
  <c r="AQ72" i="15"/>
  <c r="AP72" i="15"/>
  <c r="AO72" i="15"/>
  <c r="AS72" i="15" s="1"/>
  <c r="AN72" i="15"/>
  <c r="AM72" i="15"/>
  <c r="AL72" i="15"/>
  <c r="O34" i="15"/>
  <c r="N34" i="15"/>
  <c r="M34" i="15"/>
  <c r="L34" i="15"/>
  <c r="K34" i="15"/>
  <c r="J34" i="15"/>
  <c r="I34" i="15"/>
  <c r="H34" i="15"/>
  <c r="G34" i="15"/>
  <c r="F34" i="15"/>
  <c r="O33" i="15"/>
  <c r="N33" i="15"/>
  <c r="M33" i="15"/>
  <c r="L33" i="15"/>
  <c r="K33" i="15"/>
  <c r="J33" i="15"/>
  <c r="I33" i="15"/>
  <c r="H33" i="15"/>
  <c r="G33" i="15"/>
  <c r="F33" i="15"/>
  <c r="G9" i="15" s="1"/>
  <c r="O32" i="15"/>
  <c r="N32" i="15"/>
  <c r="M32" i="15"/>
  <c r="L32" i="15"/>
  <c r="K32" i="15"/>
  <c r="J32" i="15"/>
  <c r="I32" i="15"/>
  <c r="H32" i="15"/>
  <c r="G32" i="15"/>
  <c r="F32" i="15"/>
  <c r="O31" i="15"/>
  <c r="N31" i="15"/>
  <c r="M31" i="15"/>
  <c r="L31" i="15"/>
  <c r="K31" i="15"/>
  <c r="J31" i="15"/>
  <c r="I31" i="15"/>
  <c r="H31" i="15"/>
  <c r="G31" i="15"/>
  <c r="F31" i="15"/>
  <c r="B31" i="15"/>
  <c r="O30" i="15"/>
  <c r="N30" i="15"/>
  <c r="M30" i="15"/>
  <c r="L30" i="15"/>
  <c r="K30" i="15"/>
  <c r="J30" i="15"/>
  <c r="I30" i="15"/>
  <c r="H30" i="15"/>
  <c r="G30" i="15"/>
  <c r="F30" i="15"/>
  <c r="B29" i="15"/>
  <c r="O26" i="15"/>
  <c r="N26" i="15"/>
  <c r="M26" i="15"/>
  <c r="L26" i="15"/>
  <c r="K26" i="15"/>
  <c r="J26" i="15"/>
  <c r="I26" i="15"/>
  <c r="H26" i="15"/>
  <c r="G26" i="15"/>
  <c r="F26" i="15"/>
  <c r="O25" i="15"/>
  <c r="N25" i="15"/>
  <c r="M25" i="15"/>
  <c r="L25" i="15"/>
  <c r="K25" i="15"/>
  <c r="J25" i="15"/>
  <c r="I25" i="15"/>
  <c r="H25" i="15"/>
  <c r="G25" i="15"/>
  <c r="F25" i="15"/>
  <c r="B25" i="15"/>
  <c r="O24" i="15"/>
  <c r="N24" i="15"/>
  <c r="M24" i="15"/>
  <c r="L24" i="15"/>
  <c r="K24" i="15"/>
  <c r="J24" i="15"/>
  <c r="I24" i="15"/>
  <c r="H24" i="15"/>
  <c r="G24" i="15"/>
  <c r="F24" i="15"/>
  <c r="B23" i="15"/>
  <c r="O20" i="15"/>
  <c r="N20" i="15"/>
  <c r="M20" i="15"/>
  <c r="L20" i="15"/>
  <c r="K20" i="15"/>
  <c r="J20" i="15"/>
  <c r="I20" i="15"/>
  <c r="H20" i="15"/>
  <c r="G20" i="15"/>
  <c r="F20" i="15"/>
  <c r="O19" i="15"/>
  <c r="N19" i="15"/>
  <c r="M19" i="15"/>
  <c r="L19" i="15"/>
  <c r="K19" i="15"/>
  <c r="J19" i="15"/>
  <c r="I19" i="15"/>
  <c r="H19" i="15"/>
  <c r="G19" i="15"/>
  <c r="F19" i="15"/>
  <c r="B19" i="15"/>
  <c r="O18" i="15"/>
  <c r="N18" i="15"/>
  <c r="M18" i="15"/>
  <c r="L18" i="15"/>
  <c r="K18" i="15"/>
  <c r="J18" i="15"/>
  <c r="I18" i="15"/>
  <c r="H18" i="15"/>
  <c r="G18" i="15"/>
  <c r="F18" i="15"/>
  <c r="B17" i="15"/>
  <c r="P45" i="15" s="1"/>
  <c r="H45" i="15" s="1"/>
  <c r="AZ15" i="15"/>
  <c r="AZ14" i="15"/>
  <c r="AZ13" i="15"/>
  <c r="G10" i="15"/>
  <c r="F40" i="15" s="1"/>
  <c r="H40" i="15" s="1"/>
  <c r="AT110" i="14"/>
  <c r="AR110" i="14"/>
  <c r="AQ110" i="14"/>
  <c r="AP110" i="14"/>
  <c r="AO110" i="14"/>
  <c r="AN110" i="14"/>
  <c r="AM110" i="14"/>
  <c r="AL110" i="14"/>
  <c r="AR109" i="14"/>
  <c r="AT109" i="14" s="1"/>
  <c r="AQ109" i="14"/>
  <c r="AO109" i="14"/>
  <c r="AS109" i="14" s="1"/>
  <c r="AN109" i="14"/>
  <c r="AM109" i="14"/>
  <c r="AL109" i="14"/>
  <c r="AR108" i="14"/>
  <c r="AT108" i="14" s="1"/>
  <c r="AQ108" i="14"/>
  <c r="AP108" i="14"/>
  <c r="AP109" i="14" s="1"/>
  <c r="AO108" i="14"/>
  <c r="AS108" i="14" s="1"/>
  <c r="AN108" i="14"/>
  <c r="AM108" i="14"/>
  <c r="AL108" i="14"/>
  <c r="AT106" i="14"/>
  <c r="AR106" i="14"/>
  <c r="AQ106" i="14"/>
  <c r="AO106" i="14"/>
  <c r="AS106" i="14" s="1"/>
  <c r="AN106" i="14"/>
  <c r="AM106" i="14"/>
  <c r="AL106" i="14"/>
  <c r="AR105" i="14"/>
  <c r="AT105" i="14" s="1"/>
  <c r="AQ105" i="14"/>
  <c r="AO105" i="14"/>
  <c r="AS105" i="14" s="1"/>
  <c r="AN105" i="14"/>
  <c r="AM105" i="14"/>
  <c r="AL105" i="14"/>
  <c r="AT104" i="14"/>
  <c r="AR104" i="14"/>
  <c r="AQ104" i="14"/>
  <c r="AP104" i="14"/>
  <c r="AP105" i="14" s="1"/>
  <c r="AO104" i="14"/>
  <c r="AS104" i="14" s="1"/>
  <c r="AN104" i="14"/>
  <c r="AM104" i="14"/>
  <c r="AL104" i="14"/>
  <c r="BI103" i="14"/>
  <c r="BF103" i="14"/>
  <c r="BE103" i="14"/>
  <c r="BG103" i="14" s="1"/>
  <c r="BD103" i="14"/>
  <c r="AY103" i="14"/>
  <c r="BC103" i="14" s="1"/>
  <c r="AX103" i="14"/>
  <c r="AW103" i="14"/>
  <c r="AV103" i="14"/>
  <c r="BI102" i="14"/>
  <c r="BH102" i="14"/>
  <c r="BE102" i="14"/>
  <c r="BD102" i="14"/>
  <c r="AZ102" i="14"/>
  <c r="AY102" i="14"/>
  <c r="BG102" i="14" s="1"/>
  <c r="AX102" i="14"/>
  <c r="AW102" i="14"/>
  <c r="AV102" i="14"/>
  <c r="AT102" i="14"/>
  <c r="AR102" i="14"/>
  <c r="AQ102" i="14"/>
  <c r="AP102" i="14"/>
  <c r="AO102" i="14"/>
  <c r="AS102" i="14" s="1"/>
  <c r="AN102" i="14"/>
  <c r="AM102" i="14"/>
  <c r="AL102" i="14"/>
  <c r="BI101" i="14"/>
  <c r="BE101" i="14"/>
  <c r="BD101" i="14"/>
  <c r="AY101" i="14"/>
  <c r="BF101" i="14" s="1"/>
  <c r="AX101" i="14"/>
  <c r="AW101" i="14"/>
  <c r="AV101" i="14"/>
  <c r="AT101" i="14"/>
  <c r="AR101" i="14"/>
  <c r="AQ101" i="14"/>
  <c r="AP101" i="14"/>
  <c r="AO101" i="14"/>
  <c r="AS101" i="14" s="1"/>
  <c r="AN101" i="14"/>
  <c r="AM101" i="14"/>
  <c r="AL101" i="14"/>
  <c r="BI100" i="14"/>
  <c r="BF100" i="14"/>
  <c r="BE100" i="14"/>
  <c r="BG100" i="14" s="1"/>
  <c r="BD100" i="14"/>
  <c r="AY100" i="14"/>
  <c r="BC100" i="14" s="1"/>
  <c r="AX100" i="14"/>
  <c r="AW100" i="14"/>
  <c r="AV100" i="14"/>
  <c r="AR100" i="14"/>
  <c r="AT100" i="14" s="1"/>
  <c r="AQ100" i="14"/>
  <c r="AP100" i="14"/>
  <c r="AO100" i="14"/>
  <c r="AS100" i="14" s="1"/>
  <c r="AN100" i="14"/>
  <c r="AM100" i="14"/>
  <c r="AL100" i="14"/>
  <c r="BI99" i="14"/>
  <c r="BE99" i="14"/>
  <c r="BG99" i="14" s="1"/>
  <c r="BD99" i="14"/>
  <c r="BF99" i="14" s="1"/>
  <c r="BA99" i="14"/>
  <c r="AZ99" i="14"/>
  <c r="AY99" i="14"/>
  <c r="BC99" i="14" s="1"/>
  <c r="AX99" i="14"/>
  <c r="AW99" i="14"/>
  <c r="AV99" i="14"/>
  <c r="BI98" i="14"/>
  <c r="BE98" i="14"/>
  <c r="BD98" i="14"/>
  <c r="AY98" i="14"/>
  <c r="BF98" i="14" s="1"/>
  <c r="AX98" i="14"/>
  <c r="AW98" i="14"/>
  <c r="AV98" i="14"/>
  <c r="AT98" i="14"/>
  <c r="AR98" i="14"/>
  <c r="AQ98" i="14"/>
  <c r="AP98" i="14"/>
  <c r="AO98" i="14"/>
  <c r="AS98" i="14" s="1"/>
  <c r="AN98" i="14"/>
  <c r="AM98" i="14"/>
  <c r="AL98" i="14"/>
  <c r="BI97" i="14"/>
  <c r="BF97" i="14"/>
  <c r="BE97" i="14"/>
  <c r="BG97" i="14" s="1"/>
  <c r="BD97" i="14"/>
  <c r="AY97" i="14"/>
  <c r="BC97" i="14" s="1"/>
  <c r="AX97" i="14"/>
  <c r="AW97" i="14"/>
  <c r="AV97" i="14"/>
  <c r="AS97" i="14"/>
  <c r="AR97" i="14"/>
  <c r="AQ97" i="14"/>
  <c r="AO97" i="14"/>
  <c r="AN97" i="14"/>
  <c r="AM97" i="14"/>
  <c r="AL97" i="14"/>
  <c r="BI96" i="14"/>
  <c r="BE96" i="14"/>
  <c r="BG96" i="14" s="1"/>
  <c r="BD96" i="14"/>
  <c r="AZ96" i="14"/>
  <c r="AY96" i="14"/>
  <c r="BC96" i="14" s="1"/>
  <c r="AX96" i="14"/>
  <c r="AW96" i="14"/>
  <c r="AV96" i="14"/>
  <c r="AR96" i="14"/>
  <c r="AT96" i="14" s="1"/>
  <c r="AQ96" i="14"/>
  <c r="AP96" i="14"/>
  <c r="AP97" i="14" s="1"/>
  <c r="AO96" i="14"/>
  <c r="AS96" i="14" s="1"/>
  <c r="AN96" i="14"/>
  <c r="AM96" i="14"/>
  <c r="AL96" i="14"/>
  <c r="BI95" i="14"/>
  <c r="BH95" i="14"/>
  <c r="BE95" i="14"/>
  <c r="BD95" i="14"/>
  <c r="AZ95" i="14"/>
  <c r="AY95" i="14"/>
  <c r="BG95" i="14" s="1"/>
  <c r="AX95" i="14"/>
  <c r="AW95" i="14"/>
  <c r="AV95" i="14"/>
  <c r="BI94" i="14"/>
  <c r="BF94" i="14"/>
  <c r="BE94" i="14"/>
  <c r="BG94" i="14" s="1"/>
  <c r="BD94" i="14"/>
  <c r="AZ94" i="14"/>
  <c r="AZ103" i="14" s="1"/>
  <c r="AY94" i="14"/>
  <c r="BC94" i="14" s="1"/>
  <c r="AX94" i="14"/>
  <c r="AW94" i="14"/>
  <c r="AV94" i="14"/>
  <c r="AS94" i="14"/>
  <c r="AR94" i="14"/>
  <c r="AT94" i="14" s="1"/>
  <c r="AQ94" i="14"/>
  <c r="AO94" i="14"/>
  <c r="AN94" i="14"/>
  <c r="AM94" i="14"/>
  <c r="AL94" i="14"/>
  <c r="BH93" i="14"/>
  <c r="AS93" i="14"/>
  <c r="AR93" i="14"/>
  <c r="AT93" i="14" s="1"/>
  <c r="AQ93" i="14"/>
  <c r="AO93" i="14"/>
  <c r="AN93" i="14"/>
  <c r="AM93" i="14"/>
  <c r="AL93" i="14"/>
  <c r="BI92" i="14"/>
  <c r="BE92" i="14"/>
  <c r="BG92" i="14" s="1"/>
  <c r="BD92" i="14"/>
  <c r="AZ92" i="14"/>
  <c r="AY92" i="14"/>
  <c r="BC92" i="14" s="1"/>
  <c r="AX92" i="14"/>
  <c r="AW92" i="14"/>
  <c r="AV92" i="14"/>
  <c r="AR92" i="14"/>
  <c r="AT92" i="14" s="1"/>
  <c r="AQ92" i="14"/>
  <c r="AP92" i="14"/>
  <c r="AP94" i="14" s="1"/>
  <c r="AO92" i="14"/>
  <c r="AS92" i="14" s="1"/>
  <c r="AN92" i="14"/>
  <c r="AM92" i="14"/>
  <c r="AL92" i="14"/>
  <c r="BI91" i="14"/>
  <c r="BH91" i="14"/>
  <c r="BE91" i="14"/>
  <c r="BD91" i="14"/>
  <c r="AZ91" i="14"/>
  <c r="AY91" i="14"/>
  <c r="BG91" i="14" s="1"/>
  <c r="AX91" i="14"/>
  <c r="AW91" i="14"/>
  <c r="AV91" i="14"/>
  <c r="BI90" i="14"/>
  <c r="BF90" i="14"/>
  <c r="BE90" i="14"/>
  <c r="BG90" i="14" s="1"/>
  <c r="BD90" i="14"/>
  <c r="AY90" i="14"/>
  <c r="BC90" i="14" s="1"/>
  <c r="AX90" i="14"/>
  <c r="AW90" i="14"/>
  <c r="AV90" i="14"/>
  <c r="AS90" i="14"/>
  <c r="AR90" i="14"/>
  <c r="AT90" i="14" s="1"/>
  <c r="AQ90" i="14"/>
  <c r="AO90" i="14"/>
  <c r="AN90" i="14"/>
  <c r="AM90" i="14"/>
  <c r="AL90" i="14"/>
  <c r="BI89" i="14"/>
  <c r="BE89" i="14"/>
  <c r="BG89" i="14" s="1"/>
  <c r="BD89" i="14"/>
  <c r="AZ89" i="14"/>
  <c r="AY89" i="14"/>
  <c r="BC89" i="14" s="1"/>
  <c r="AX89" i="14"/>
  <c r="AW89" i="14"/>
  <c r="AV89" i="14"/>
  <c r="AR89" i="14"/>
  <c r="AT89" i="14" s="1"/>
  <c r="AQ89" i="14"/>
  <c r="AO89" i="14"/>
  <c r="AS89" i="14" s="1"/>
  <c r="AN89" i="14"/>
  <c r="AM89" i="14"/>
  <c r="AL89" i="14"/>
  <c r="BI88" i="14"/>
  <c r="BH88" i="14"/>
  <c r="BE88" i="14"/>
  <c r="BD88" i="14"/>
  <c r="AZ88" i="14"/>
  <c r="AY88" i="14"/>
  <c r="BG88" i="14" s="1"/>
  <c r="AX88" i="14"/>
  <c r="AW88" i="14"/>
  <c r="AV88" i="14"/>
  <c r="AT88" i="14"/>
  <c r="AR88" i="14"/>
  <c r="AQ88" i="14"/>
  <c r="AP88" i="14"/>
  <c r="AP89" i="14" s="1"/>
  <c r="AO88" i="14"/>
  <c r="AN88" i="14"/>
  <c r="AM88" i="14"/>
  <c r="AL88" i="14"/>
  <c r="BI87" i="14"/>
  <c r="BE87" i="14"/>
  <c r="BD87" i="14"/>
  <c r="AY87" i="14"/>
  <c r="BF87" i="14" s="1"/>
  <c r="AX87" i="14"/>
  <c r="AW87" i="14"/>
  <c r="AV87" i="14"/>
  <c r="BI86" i="14"/>
  <c r="BE86" i="14"/>
  <c r="BG86" i="14" s="1"/>
  <c r="BD86" i="14"/>
  <c r="BA86" i="14"/>
  <c r="AZ86" i="14"/>
  <c r="AY86" i="14"/>
  <c r="BC86" i="14" s="1"/>
  <c r="AX86" i="14"/>
  <c r="AW86" i="14"/>
  <c r="AV86" i="14"/>
  <c r="AR86" i="14"/>
  <c r="AT86" i="14" s="1"/>
  <c r="AQ86" i="14"/>
  <c r="AO86" i="14"/>
  <c r="AS86" i="14" s="1"/>
  <c r="AN86" i="14"/>
  <c r="AM86" i="14"/>
  <c r="AL86" i="14"/>
  <c r="BI85" i="14"/>
  <c r="BH85" i="14"/>
  <c r="BE85" i="14"/>
  <c r="BD85" i="14"/>
  <c r="AZ85" i="14"/>
  <c r="AY85" i="14"/>
  <c r="BG85" i="14" s="1"/>
  <c r="AX85" i="14"/>
  <c r="AW85" i="14"/>
  <c r="AV85" i="14"/>
  <c r="AT85" i="14"/>
  <c r="AR85" i="14"/>
  <c r="AQ85" i="14"/>
  <c r="AO85" i="14"/>
  <c r="AS85" i="14" s="1"/>
  <c r="AN85" i="14"/>
  <c r="AM85" i="14"/>
  <c r="AL85" i="14"/>
  <c r="BI84" i="14"/>
  <c r="BE84" i="14"/>
  <c r="BD84" i="14"/>
  <c r="AY84" i="14"/>
  <c r="BF84" i="14" s="1"/>
  <c r="AX84" i="14"/>
  <c r="AW84" i="14"/>
  <c r="AV84" i="14"/>
  <c r="AT84" i="14"/>
  <c r="AR84" i="14"/>
  <c r="AQ84" i="14"/>
  <c r="AP84" i="14"/>
  <c r="AO84" i="14"/>
  <c r="AS84" i="14" s="1"/>
  <c r="AN84" i="14"/>
  <c r="AM84" i="14"/>
  <c r="AL84" i="14"/>
  <c r="BI83" i="14"/>
  <c r="BF83" i="14"/>
  <c r="BE83" i="14"/>
  <c r="BG83" i="14" s="1"/>
  <c r="BD83" i="14"/>
  <c r="AZ83" i="14"/>
  <c r="AZ90" i="14" s="1"/>
  <c r="AY83" i="14"/>
  <c r="BC83" i="14" s="1"/>
  <c r="AX83" i="14"/>
  <c r="AW83" i="14"/>
  <c r="AV83" i="14"/>
  <c r="AR82" i="14"/>
  <c r="AT82" i="14" s="1"/>
  <c r="AQ82" i="14"/>
  <c r="AO82" i="14"/>
  <c r="AS82" i="14" s="1"/>
  <c r="AN82" i="14"/>
  <c r="AM82" i="14"/>
  <c r="AL82" i="14"/>
  <c r="BN81" i="14"/>
  <c r="BM81" i="14"/>
  <c r="BL81" i="14"/>
  <c r="BI81" i="14"/>
  <c r="BE81" i="14"/>
  <c r="BD81" i="14"/>
  <c r="AY81" i="14"/>
  <c r="BF81" i="14" s="1"/>
  <c r="AX81" i="14"/>
  <c r="AW81" i="14"/>
  <c r="AV81" i="14"/>
  <c r="AT81" i="14"/>
  <c r="AR81" i="14"/>
  <c r="AQ81" i="14"/>
  <c r="AP81" i="14"/>
  <c r="AO81" i="14"/>
  <c r="AS81" i="14" s="1"/>
  <c r="AN81" i="14"/>
  <c r="AM81" i="14"/>
  <c r="AL81" i="14"/>
  <c r="BN80" i="14"/>
  <c r="BM80" i="14"/>
  <c r="BL80" i="14"/>
  <c r="BI80" i="14"/>
  <c r="BE80" i="14"/>
  <c r="BG80" i="14" s="1"/>
  <c r="BD80" i="14"/>
  <c r="AY80" i="14"/>
  <c r="BC80" i="14" s="1"/>
  <c r="AX80" i="14"/>
  <c r="AW80" i="14"/>
  <c r="AV80" i="14"/>
  <c r="AR80" i="14"/>
  <c r="AT80" i="14" s="1"/>
  <c r="AQ80" i="14"/>
  <c r="AP80" i="14"/>
  <c r="AP82" i="14" s="1"/>
  <c r="AO80" i="14"/>
  <c r="AS80" i="14" s="1"/>
  <c r="AN80" i="14"/>
  <c r="AM80" i="14"/>
  <c r="AL80" i="14"/>
  <c r="BN79" i="14"/>
  <c r="BM79" i="14"/>
  <c r="BL79" i="14"/>
  <c r="BI79" i="14"/>
  <c r="BE79" i="14"/>
  <c r="BD79" i="14"/>
  <c r="AY79" i="14"/>
  <c r="BF79" i="14" s="1"/>
  <c r="AX79" i="14"/>
  <c r="AW79" i="14"/>
  <c r="AV79" i="14"/>
  <c r="BN78" i="14"/>
  <c r="BM78" i="14"/>
  <c r="BL78" i="14"/>
  <c r="BI78" i="14"/>
  <c r="BH78" i="14"/>
  <c r="BE78" i="14"/>
  <c r="BD78" i="14"/>
  <c r="AZ78" i="14"/>
  <c r="AY78" i="14"/>
  <c r="BG78" i="14" s="1"/>
  <c r="AX78" i="14"/>
  <c r="AW78" i="14"/>
  <c r="AV78" i="14"/>
  <c r="AT78" i="14"/>
  <c r="AR78" i="14"/>
  <c r="AQ78" i="14"/>
  <c r="AO78" i="14"/>
  <c r="AN78" i="14"/>
  <c r="AM78" i="14"/>
  <c r="AL78" i="14"/>
  <c r="BN77" i="14"/>
  <c r="BM77" i="14"/>
  <c r="BL77" i="14"/>
  <c r="BI77" i="14"/>
  <c r="BF77" i="14"/>
  <c r="BE77" i="14"/>
  <c r="BG77" i="14" s="1"/>
  <c r="BD77" i="14"/>
  <c r="AY77" i="14"/>
  <c r="BC77" i="14" s="1"/>
  <c r="AX77" i="14"/>
  <c r="AW77" i="14"/>
  <c r="AV77" i="14"/>
  <c r="AR77" i="14"/>
  <c r="AQ77" i="14"/>
  <c r="AO77" i="14"/>
  <c r="AS77" i="14" s="1"/>
  <c r="AN77" i="14"/>
  <c r="AM77" i="14"/>
  <c r="AL77" i="14"/>
  <c r="BN76" i="14"/>
  <c r="BM76" i="14"/>
  <c r="BL76" i="14"/>
  <c r="BI76" i="14"/>
  <c r="BH76" i="14"/>
  <c r="BE76" i="14"/>
  <c r="BD76" i="14"/>
  <c r="AZ76" i="14"/>
  <c r="AY76" i="14"/>
  <c r="BG76" i="14" s="1"/>
  <c r="AX76" i="14"/>
  <c r="AW76" i="14"/>
  <c r="AV76" i="14"/>
  <c r="AT76" i="14"/>
  <c r="AR76" i="14"/>
  <c r="AQ76" i="14"/>
  <c r="AP76" i="14"/>
  <c r="AP78" i="14" s="1"/>
  <c r="AO76" i="14"/>
  <c r="AS76" i="14" s="1"/>
  <c r="AN76" i="14"/>
  <c r="AM76" i="14"/>
  <c r="AL76" i="14"/>
  <c r="BN75" i="14"/>
  <c r="BM75" i="14"/>
  <c r="BL75" i="14"/>
  <c r="BI75" i="14"/>
  <c r="BF75" i="14"/>
  <c r="BE75" i="14"/>
  <c r="BG75" i="14" s="1"/>
  <c r="BD75" i="14"/>
  <c r="BB75" i="14"/>
  <c r="AY75" i="14"/>
  <c r="BC75" i="14" s="1"/>
  <c r="AX75" i="14"/>
  <c r="AW75" i="14"/>
  <c r="AV75" i="14"/>
  <c r="BN74" i="14"/>
  <c r="BM74" i="14"/>
  <c r="BL74" i="14"/>
  <c r="BI74" i="14"/>
  <c r="BE74" i="14"/>
  <c r="BD74" i="14"/>
  <c r="BB74" i="14"/>
  <c r="AY74" i="14"/>
  <c r="BG74" i="14" s="1"/>
  <c r="AX74" i="14"/>
  <c r="AW74" i="14"/>
  <c r="AV74" i="14"/>
  <c r="AR74" i="14"/>
  <c r="AQ74" i="14"/>
  <c r="AO74" i="14"/>
  <c r="AT74" i="14" s="1"/>
  <c r="AN74" i="14"/>
  <c r="AM74" i="14"/>
  <c r="AL74" i="14"/>
  <c r="BN73" i="14"/>
  <c r="BM73" i="14"/>
  <c r="BL73" i="14"/>
  <c r="BI73" i="14"/>
  <c r="BH73" i="14"/>
  <c r="BE73" i="14"/>
  <c r="BG73" i="14" s="1"/>
  <c r="BD73" i="14"/>
  <c r="AZ73" i="14"/>
  <c r="AY73" i="14"/>
  <c r="BC73" i="14" s="1"/>
  <c r="AX73" i="14"/>
  <c r="AW73" i="14"/>
  <c r="AV73" i="14"/>
  <c r="AR73" i="14"/>
  <c r="AT73" i="14" s="1"/>
  <c r="AQ73" i="14"/>
  <c r="AO73" i="14"/>
  <c r="AS73" i="14" s="1"/>
  <c r="AN73" i="14"/>
  <c r="AM73" i="14"/>
  <c r="AL73" i="14"/>
  <c r="BN72" i="14"/>
  <c r="BM72" i="14"/>
  <c r="BL72" i="14"/>
  <c r="BI72" i="14"/>
  <c r="BH72" i="14"/>
  <c r="BH99" i="14" s="1"/>
  <c r="BE72" i="14"/>
  <c r="BD72" i="14"/>
  <c r="BB72" i="14"/>
  <c r="BB90" i="14" s="1"/>
  <c r="BA72" i="14"/>
  <c r="BA103" i="14" s="1"/>
  <c r="AZ72" i="14"/>
  <c r="AZ80" i="14" s="1"/>
  <c r="AY72" i="14"/>
  <c r="BF72" i="14" s="1"/>
  <c r="AX72" i="14"/>
  <c r="AW72" i="14"/>
  <c r="AV72" i="14"/>
  <c r="AT72" i="14"/>
  <c r="AR72" i="14"/>
  <c r="AQ72" i="14"/>
  <c r="AP72" i="14"/>
  <c r="AP73" i="14" s="1"/>
  <c r="AO72" i="14"/>
  <c r="AS72" i="14" s="1"/>
  <c r="AN72" i="14"/>
  <c r="AM72" i="14"/>
  <c r="AL72" i="14"/>
  <c r="O34" i="14"/>
  <c r="N34" i="14"/>
  <c r="M34" i="14"/>
  <c r="L34" i="14"/>
  <c r="K34" i="14"/>
  <c r="J34" i="14"/>
  <c r="I34" i="14"/>
  <c r="H34" i="14"/>
  <c r="G34" i="14"/>
  <c r="F34" i="14"/>
  <c r="O33" i="14"/>
  <c r="N33" i="14"/>
  <c r="M33" i="14"/>
  <c r="L33" i="14"/>
  <c r="K33" i="14"/>
  <c r="J33" i="14"/>
  <c r="I33" i="14"/>
  <c r="H33" i="14"/>
  <c r="G33" i="14"/>
  <c r="F33" i="14"/>
  <c r="G9" i="14" s="1"/>
  <c r="O32" i="14"/>
  <c r="N32" i="14"/>
  <c r="M32" i="14"/>
  <c r="L32" i="14"/>
  <c r="K32" i="14"/>
  <c r="J32" i="14"/>
  <c r="I32" i="14"/>
  <c r="H32" i="14"/>
  <c r="G32" i="14"/>
  <c r="F32" i="14"/>
  <c r="O31" i="14"/>
  <c r="N31" i="14"/>
  <c r="M31" i="14"/>
  <c r="L31" i="14"/>
  <c r="K31" i="14"/>
  <c r="J31" i="14"/>
  <c r="I31" i="14"/>
  <c r="H31" i="14"/>
  <c r="G31" i="14"/>
  <c r="F31" i="14"/>
  <c r="B31" i="14"/>
  <c r="O30" i="14"/>
  <c r="N30" i="14"/>
  <c r="M30" i="14"/>
  <c r="L30" i="14"/>
  <c r="K30" i="14"/>
  <c r="J30" i="14"/>
  <c r="I30" i="14"/>
  <c r="H30" i="14"/>
  <c r="G30" i="14"/>
  <c r="F30" i="14"/>
  <c r="B29" i="14"/>
  <c r="O26" i="14"/>
  <c r="N26" i="14"/>
  <c r="M26" i="14"/>
  <c r="L26" i="14"/>
  <c r="K26" i="14"/>
  <c r="J26" i="14"/>
  <c r="I26" i="14"/>
  <c r="H26" i="14"/>
  <c r="G26" i="14"/>
  <c r="F26" i="14"/>
  <c r="O25" i="14"/>
  <c r="N25" i="14"/>
  <c r="M25" i="14"/>
  <c r="L25" i="14"/>
  <c r="K25" i="14"/>
  <c r="J25" i="14"/>
  <c r="I25" i="14"/>
  <c r="H25" i="14"/>
  <c r="G25" i="14"/>
  <c r="F25" i="14"/>
  <c r="B25" i="14"/>
  <c r="O24" i="14"/>
  <c r="N24" i="14"/>
  <c r="M24" i="14"/>
  <c r="L24" i="14"/>
  <c r="K24" i="14"/>
  <c r="J24" i="14"/>
  <c r="I24" i="14"/>
  <c r="H24" i="14"/>
  <c r="G24" i="14"/>
  <c r="F24" i="14"/>
  <c r="B23" i="14"/>
  <c r="O20" i="14"/>
  <c r="N20" i="14"/>
  <c r="M20" i="14"/>
  <c r="L20" i="14"/>
  <c r="K20" i="14"/>
  <c r="J20" i="14"/>
  <c r="I20" i="14"/>
  <c r="H20" i="14"/>
  <c r="G20" i="14"/>
  <c r="F20" i="14"/>
  <c r="O19" i="14"/>
  <c r="N19" i="14"/>
  <c r="M19" i="14"/>
  <c r="L19" i="14"/>
  <c r="K19" i="14"/>
  <c r="J19" i="14"/>
  <c r="I19" i="14"/>
  <c r="H19" i="14"/>
  <c r="G19" i="14"/>
  <c r="F19" i="14"/>
  <c r="B19" i="14"/>
  <c r="O18" i="14"/>
  <c r="N18" i="14"/>
  <c r="M18" i="14"/>
  <c r="L18" i="14"/>
  <c r="K18" i="14"/>
  <c r="J18" i="14"/>
  <c r="I18" i="14"/>
  <c r="H18" i="14"/>
  <c r="G18" i="14"/>
  <c r="F18" i="14"/>
  <c r="B17" i="14"/>
  <c r="G8" i="14" s="1"/>
  <c r="AZ15" i="14"/>
  <c r="AZ14" i="14"/>
  <c r="AZ13" i="14"/>
  <c r="G10" i="14"/>
  <c r="F40" i="14" s="1"/>
  <c r="H40" i="14" s="1"/>
  <c r="J45" i="15" l="1"/>
  <c r="P44" i="15"/>
  <c r="H37" i="15"/>
  <c r="N37" i="15" s="1"/>
  <c r="F37" i="15"/>
  <c r="BA96" i="14"/>
  <c r="BC104" i="15"/>
  <c r="P46" i="15"/>
  <c r="H46" i="15" s="1"/>
  <c r="BA73" i="14"/>
  <c r="BB77" i="14"/>
  <c r="BA80" i="14"/>
  <c r="G8" i="15"/>
  <c r="BA75" i="14"/>
  <c r="BA89" i="14"/>
  <c r="BA92" i="14"/>
  <c r="BB94" i="14"/>
  <c r="BB100" i="14"/>
  <c r="F39" i="15"/>
  <c r="F38" i="14"/>
  <c r="H36" i="14"/>
  <c r="N36" i="14" s="1"/>
  <c r="F36" i="14"/>
  <c r="J36" i="14" s="1"/>
  <c r="P44" i="14"/>
  <c r="H37" i="14"/>
  <c r="N37" i="14" s="1"/>
  <c r="F37" i="14"/>
  <c r="AS74" i="14"/>
  <c r="BG101" i="14"/>
  <c r="F39" i="14"/>
  <c r="P45" i="14"/>
  <c r="H45" i="14" s="1"/>
  <c r="AP74" i="14"/>
  <c r="BC81" i="14"/>
  <c r="BB83" i="14"/>
  <c r="BG84" i="14"/>
  <c r="BG87" i="14"/>
  <c r="BB97" i="14"/>
  <c r="BG98" i="14"/>
  <c r="BC101" i="14"/>
  <c r="BG81" i="14"/>
  <c r="BF74" i="14"/>
  <c r="AT77" i="14"/>
  <c r="BG79" i="14"/>
  <c r="AP85" i="14"/>
  <c r="AP86" i="14"/>
  <c r="BC84" i="14"/>
  <c r="BC87" i="14"/>
  <c r="AS88" i="14"/>
  <c r="BC98" i="14"/>
  <c r="AP106" i="14"/>
  <c r="P46" i="14"/>
  <c r="H46" i="14" s="1"/>
  <c r="BC72" i="14"/>
  <c r="BG72" i="14"/>
  <c r="BB101" i="14"/>
  <c r="BB98" i="14"/>
  <c r="BB93" i="14"/>
  <c r="BB87" i="14"/>
  <c r="BB84" i="14"/>
  <c r="BB81" i="14"/>
  <c r="BB79" i="14"/>
  <c r="BB102" i="14"/>
  <c r="BB95" i="14"/>
  <c r="BB91" i="14"/>
  <c r="BB88" i="14"/>
  <c r="BB85" i="14"/>
  <c r="BB78" i="14"/>
  <c r="BB76" i="14"/>
  <c r="BB99" i="14"/>
  <c r="BB96" i="14"/>
  <c r="BB92" i="14"/>
  <c r="BB89" i="14"/>
  <c r="BB86" i="14"/>
  <c r="BB80" i="14"/>
  <c r="BB73" i="14"/>
  <c r="BC74" i="14"/>
  <c r="AS78" i="14"/>
  <c r="BC79" i="14"/>
  <c r="BB82" i="14"/>
  <c r="AT97" i="14"/>
  <c r="BB103" i="14"/>
  <c r="AS110" i="14"/>
  <c r="BF73" i="14"/>
  <c r="AZ74" i="14"/>
  <c r="BH74" i="14"/>
  <c r="BA76" i="14"/>
  <c r="AP77" i="14"/>
  <c r="BA78" i="14"/>
  <c r="AZ79" i="14"/>
  <c r="BH79" i="14"/>
  <c r="BF80" i="14"/>
  <c r="AZ81" i="14"/>
  <c r="BH81" i="14"/>
  <c r="BH82" i="14"/>
  <c r="AZ84" i="14"/>
  <c r="BH84" i="14"/>
  <c r="BA85" i="14"/>
  <c r="BF86" i="14"/>
  <c r="AZ87" i="14"/>
  <c r="BH87" i="14"/>
  <c r="BA88" i="14"/>
  <c r="BF89" i="14"/>
  <c r="AP90" i="14"/>
  <c r="BA91" i="14"/>
  <c r="BF92" i="14"/>
  <c r="AP93" i="14"/>
  <c r="BA95" i="14"/>
  <c r="BF96" i="14"/>
  <c r="AZ98" i="14"/>
  <c r="BH98" i="14"/>
  <c r="AZ101" i="14"/>
  <c r="BH101" i="14"/>
  <c r="BA102" i="14"/>
  <c r="BA74" i="14"/>
  <c r="AZ75" i="14"/>
  <c r="BH75" i="14"/>
  <c r="BF76" i="14"/>
  <c r="AZ77" i="14"/>
  <c r="BH77" i="14"/>
  <c r="BF78" i="14"/>
  <c r="BA79" i="14"/>
  <c r="BA81" i="14"/>
  <c r="BH83" i="14"/>
  <c r="BA84" i="14"/>
  <c r="BF85" i="14"/>
  <c r="BA87" i="14"/>
  <c r="BF88" i="14"/>
  <c r="BH90" i="14"/>
  <c r="BF91" i="14"/>
  <c r="BA93" i="14"/>
  <c r="BH94" i="14"/>
  <c r="BF95" i="14"/>
  <c r="AZ97" i="14"/>
  <c r="BH97" i="14"/>
  <c r="BA98" i="14"/>
  <c r="AZ100" i="14"/>
  <c r="BH100" i="14"/>
  <c r="BA101" i="14"/>
  <c r="BF102" i="14"/>
  <c r="BH103" i="14"/>
  <c r="BC76" i="14"/>
  <c r="BA77" i="14"/>
  <c r="BC78" i="14"/>
  <c r="BH80" i="14"/>
  <c r="BA82" i="14"/>
  <c r="BA83" i="14"/>
  <c r="BC85" i="14"/>
  <c r="BH86" i="14"/>
  <c r="BC88" i="14"/>
  <c r="BH89" i="14"/>
  <c r="BA90" i="14"/>
  <c r="BC91" i="14"/>
  <c r="BH92" i="14"/>
  <c r="BA94" i="14"/>
  <c r="BC95" i="14"/>
  <c r="BH96" i="14"/>
  <c r="BA97" i="14"/>
  <c r="BA100" i="14"/>
  <c r="BC102" i="14"/>
  <c r="K15" i="13"/>
  <c r="K14" i="13"/>
  <c r="B4" i="13"/>
  <c r="B3" i="13"/>
  <c r="B2" i="13"/>
  <c r="B1" i="13"/>
  <c r="P49" i="15" l="1"/>
  <c r="H49" i="15" s="1"/>
  <c r="H44" i="15"/>
  <c r="P47" i="15"/>
  <c r="H47" i="15" s="1"/>
  <c r="H39" i="15"/>
  <c r="J39" i="15" s="1"/>
  <c r="J37" i="15"/>
  <c r="F36" i="15"/>
  <c r="J36" i="15" s="1"/>
  <c r="F38" i="15"/>
  <c r="H36" i="15"/>
  <c r="N36" i="15" s="1"/>
  <c r="N46" i="15"/>
  <c r="L46" i="15"/>
  <c r="J46" i="15"/>
  <c r="P49" i="14"/>
  <c r="H49" i="14" s="1"/>
  <c r="H44" i="14"/>
  <c r="P47" i="14"/>
  <c r="H47" i="14" s="1"/>
  <c r="BC105" i="14"/>
  <c r="BC104" i="14"/>
  <c r="L46" i="14"/>
  <c r="J46" i="14"/>
  <c r="N46" i="14"/>
  <c r="N45" i="14"/>
  <c r="L45" i="14"/>
  <c r="J45" i="14"/>
  <c r="J37" i="14"/>
  <c r="H39" i="14"/>
  <c r="J39" i="14" s="1"/>
  <c r="H38" i="14"/>
  <c r="B5" i="13"/>
  <c r="C4" i="13" s="1"/>
  <c r="AR110" i="12"/>
  <c r="AO110" i="12"/>
  <c r="AQ110" i="12"/>
  <c r="AN110" i="12"/>
  <c r="AM110" i="12"/>
  <c r="AL110" i="12"/>
  <c r="AR109" i="12"/>
  <c r="AQ109" i="12"/>
  <c r="AO109" i="12"/>
  <c r="AN109" i="12"/>
  <c r="AM109" i="12"/>
  <c r="AL109" i="12"/>
  <c r="AR108" i="12"/>
  <c r="AQ108" i="12"/>
  <c r="AP108" i="12"/>
  <c r="AP110" i="12" s="1"/>
  <c r="AO108" i="12"/>
  <c r="AN108" i="12"/>
  <c r="AM108" i="12"/>
  <c r="AL108" i="12"/>
  <c r="AR106" i="12"/>
  <c r="AQ106" i="12"/>
  <c r="AO106" i="12"/>
  <c r="AN106" i="12"/>
  <c r="AM106" i="12"/>
  <c r="AL106" i="12"/>
  <c r="AR105" i="12"/>
  <c r="AQ105" i="12"/>
  <c r="AO105" i="12"/>
  <c r="AN105" i="12"/>
  <c r="AM105" i="12"/>
  <c r="AL105" i="12"/>
  <c r="AR104" i="12"/>
  <c r="AQ104" i="12"/>
  <c r="AP104" i="12"/>
  <c r="AP105" i="12" s="1"/>
  <c r="AO104" i="12"/>
  <c r="AN104" i="12"/>
  <c r="AM104" i="12"/>
  <c r="AL104" i="12"/>
  <c r="BI103" i="12"/>
  <c r="BE103" i="12"/>
  <c r="BD103" i="12"/>
  <c r="AY103" i="12"/>
  <c r="AX103" i="12"/>
  <c r="AW103" i="12"/>
  <c r="AV103" i="12"/>
  <c r="BI102" i="12"/>
  <c r="BE102" i="12"/>
  <c r="BD102" i="12"/>
  <c r="AY102" i="12"/>
  <c r="AX102" i="12"/>
  <c r="AW102" i="12"/>
  <c r="AV102" i="12"/>
  <c r="AR102" i="12"/>
  <c r="AQ102" i="12"/>
  <c r="AO102" i="12"/>
  <c r="AN102" i="12"/>
  <c r="AM102" i="12"/>
  <c r="AL102" i="12"/>
  <c r="BI101" i="12"/>
  <c r="BE101" i="12"/>
  <c r="BD101" i="12"/>
  <c r="AY101" i="12"/>
  <c r="AX101" i="12"/>
  <c r="AW101" i="12"/>
  <c r="AV101" i="12"/>
  <c r="AR101" i="12"/>
  <c r="AQ101" i="12"/>
  <c r="AO101" i="12"/>
  <c r="AN101" i="12"/>
  <c r="AM101" i="12"/>
  <c r="AL101" i="12"/>
  <c r="BI100" i="12"/>
  <c r="BE100" i="12"/>
  <c r="BD100" i="12"/>
  <c r="AY100" i="12"/>
  <c r="AX100" i="12"/>
  <c r="AW100" i="12"/>
  <c r="AV100" i="12"/>
  <c r="AR100" i="12"/>
  <c r="AQ100" i="12"/>
  <c r="AP100" i="12"/>
  <c r="AP102" i="12" s="1"/>
  <c r="AO100" i="12"/>
  <c r="AN100" i="12"/>
  <c r="AM100" i="12"/>
  <c r="AL100" i="12"/>
  <c r="BI99" i="12"/>
  <c r="BE99" i="12"/>
  <c r="BD99" i="12"/>
  <c r="AY99" i="12"/>
  <c r="AX99" i="12"/>
  <c r="AW99" i="12"/>
  <c r="AV99" i="12"/>
  <c r="BI98" i="12"/>
  <c r="BE98" i="12"/>
  <c r="BD98" i="12"/>
  <c r="AY98" i="12"/>
  <c r="AX98" i="12"/>
  <c r="AW98" i="12"/>
  <c r="AV98" i="12"/>
  <c r="AR98" i="12"/>
  <c r="AQ98" i="12"/>
  <c r="AO98" i="12"/>
  <c r="AN98" i="12"/>
  <c r="AM98" i="12"/>
  <c r="AL98" i="12"/>
  <c r="BI97" i="12"/>
  <c r="BE97" i="12"/>
  <c r="AY97" i="12"/>
  <c r="BD97" i="12"/>
  <c r="AX97" i="12"/>
  <c r="AW97" i="12"/>
  <c r="AV97" i="12"/>
  <c r="AR97" i="12"/>
  <c r="AQ97" i="12"/>
  <c r="AO97" i="12"/>
  <c r="AN97" i="12"/>
  <c r="AM97" i="12"/>
  <c r="AL97" i="12"/>
  <c r="BI96" i="12"/>
  <c r="BE96" i="12"/>
  <c r="AY96" i="12"/>
  <c r="BD96" i="12"/>
  <c r="AX96" i="12"/>
  <c r="AW96" i="12"/>
  <c r="AV96" i="12"/>
  <c r="AR96" i="12"/>
  <c r="AQ96" i="12"/>
  <c r="AP96" i="12"/>
  <c r="AP98" i="12" s="1"/>
  <c r="AO96" i="12"/>
  <c r="AN96" i="12"/>
  <c r="AM96" i="12"/>
  <c r="AL96" i="12"/>
  <c r="BI95" i="12"/>
  <c r="BE95" i="12"/>
  <c r="BD95" i="12"/>
  <c r="AY95" i="12"/>
  <c r="AX95" i="12"/>
  <c r="AW95" i="12"/>
  <c r="AV95" i="12"/>
  <c r="BI94" i="12"/>
  <c r="BE94" i="12"/>
  <c r="AY94" i="12"/>
  <c r="BD94" i="12"/>
  <c r="AZ94" i="12"/>
  <c r="AZ103" i="12" s="1"/>
  <c r="AX94" i="12"/>
  <c r="AW94" i="12"/>
  <c r="AV94" i="12"/>
  <c r="AR94" i="12"/>
  <c r="AQ94" i="12"/>
  <c r="AO94" i="12"/>
  <c r="AN94" i="12"/>
  <c r="AM94" i="12"/>
  <c r="AL94" i="12"/>
  <c r="AR93" i="12"/>
  <c r="AQ93" i="12"/>
  <c r="AO93" i="12"/>
  <c r="AN93" i="12"/>
  <c r="AM93" i="12"/>
  <c r="AL93" i="12"/>
  <c r="BI92" i="12"/>
  <c r="BE92" i="12"/>
  <c r="BD92" i="12"/>
  <c r="AY92" i="12"/>
  <c r="AX92" i="12"/>
  <c r="AW92" i="12"/>
  <c r="AV92" i="12"/>
  <c r="AR92" i="12"/>
  <c r="AQ92" i="12"/>
  <c r="AP92" i="12"/>
  <c r="AP94" i="12" s="1"/>
  <c r="AO92" i="12"/>
  <c r="AN92" i="12"/>
  <c r="AM92" i="12"/>
  <c r="AL92" i="12"/>
  <c r="BI91" i="12"/>
  <c r="BE91" i="12"/>
  <c r="BD91" i="12"/>
  <c r="AY91" i="12"/>
  <c r="AX91" i="12"/>
  <c r="AW91" i="12"/>
  <c r="AV91" i="12"/>
  <c r="BI90" i="12"/>
  <c r="BE90" i="12"/>
  <c r="BD90" i="12"/>
  <c r="AY90" i="12"/>
  <c r="AX90" i="12"/>
  <c r="AW90" i="12"/>
  <c r="AV90" i="12"/>
  <c r="AR90" i="12"/>
  <c r="AQ90" i="12"/>
  <c r="AO90" i="12"/>
  <c r="AN90" i="12"/>
  <c r="AM90" i="12"/>
  <c r="AL90" i="12"/>
  <c r="BI89" i="12"/>
  <c r="BE89" i="12"/>
  <c r="BD89" i="12"/>
  <c r="AY89" i="12"/>
  <c r="AX89" i="12"/>
  <c r="AW89" i="12"/>
  <c r="AV89" i="12"/>
  <c r="AR89" i="12"/>
  <c r="AQ89" i="12"/>
  <c r="AO89" i="12"/>
  <c r="AN89" i="12"/>
  <c r="AM89" i="12"/>
  <c r="AL89" i="12"/>
  <c r="BI88" i="12"/>
  <c r="BE88" i="12"/>
  <c r="BD88" i="12"/>
  <c r="AY88" i="12"/>
  <c r="AX88" i="12"/>
  <c r="AW88" i="12"/>
  <c r="AV88" i="12"/>
  <c r="AR88" i="12"/>
  <c r="AQ88" i="12"/>
  <c r="AP88" i="12"/>
  <c r="AP90" i="12" s="1"/>
  <c r="AO88" i="12"/>
  <c r="AN88" i="12"/>
  <c r="AM88" i="12"/>
  <c r="AL88" i="12"/>
  <c r="BI87" i="12"/>
  <c r="BE87" i="12"/>
  <c r="BD87" i="12"/>
  <c r="AY87" i="12"/>
  <c r="AX87" i="12"/>
  <c r="AW87" i="12"/>
  <c r="AV87" i="12"/>
  <c r="BI86" i="12"/>
  <c r="BE86" i="12"/>
  <c r="BD86" i="12"/>
  <c r="AY86" i="12"/>
  <c r="AX86" i="12"/>
  <c r="AW86" i="12"/>
  <c r="AV86" i="12"/>
  <c r="AR86" i="12"/>
  <c r="AQ86" i="12"/>
  <c r="AO86" i="12"/>
  <c r="AN86" i="12"/>
  <c r="AM86" i="12"/>
  <c r="AL86" i="12"/>
  <c r="BI85" i="12"/>
  <c r="BE85" i="12"/>
  <c r="BD85" i="12"/>
  <c r="AY85" i="12"/>
  <c r="AX85" i="12"/>
  <c r="AW85" i="12"/>
  <c r="AV85" i="12"/>
  <c r="AR85" i="12"/>
  <c r="AQ85" i="12"/>
  <c r="AO85" i="12"/>
  <c r="AN85" i="12"/>
  <c r="AM85" i="12"/>
  <c r="AL85" i="12"/>
  <c r="BI84" i="12"/>
  <c r="BE84" i="12"/>
  <c r="BD84" i="12"/>
  <c r="AY84" i="12"/>
  <c r="AX84" i="12"/>
  <c r="AW84" i="12"/>
  <c r="AV84" i="12"/>
  <c r="AR84" i="12"/>
  <c r="AO84" i="12"/>
  <c r="AQ84" i="12"/>
  <c r="AP84" i="12"/>
  <c r="AP86" i="12" s="1"/>
  <c r="AN84" i="12"/>
  <c r="AM84" i="12"/>
  <c r="AL84" i="12"/>
  <c r="BI83" i="12"/>
  <c r="BE83" i="12"/>
  <c r="BD83" i="12"/>
  <c r="AZ83" i="12"/>
  <c r="AZ90" i="12" s="1"/>
  <c r="AY83" i="12"/>
  <c r="AX83" i="12"/>
  <c r="AW83" i="12"/>
  <c r="AV83" i="12"/>
  <c r="AR82" i="12"/>
  <c r="AQ82" i="12"/>
  <c r="AO82" i="12"/>
  <c r="AN82" i="12"/>
  <c r="AM82" i="12"/>
  <c r="AL82" i="12"/>
  <c r="BN81" i="12"/>
  <c r="BM81" i="12"/>
  <c r="BL81" i="12"/>
  <c r="BI81" i="12"/>
  <c r="BE81" i="12"/>
  <c r="BD81" i="12"/>
  <c r="AY81" i="12"/>
  <c r="AX81" i="12"/>
  <c r="AW81" i="12"/>
  <c r="AV81" i="12"/>
  <c r="AR81" i="12"/>
  <c r="AQ81" i="12"/>
  <c r="AO81" i="12"/>
  <c r="AN81" i="12"/>
  <c r="AM81" i="12"/>
  <c r="AL81" i="12"/>
  <c r="BN80" i="12"/>
  <c r="BM80" i="12"/>
  <c r="BL80" i="12"/>
  <c r="BI80" i="12"/>
  <c r="BE80" i="12"/>
  <c r="BD80" i="12"/>
  <c r="AY80" i="12"/>
  <c r="AX80" i="12"/>
  <c r="AW80" i="12"/>
  <c r="AV80" i="12"/>
  <c r="AR80" i="12"/>
  <c r="AQ80" i="12"/>
  <c r="AP80" i="12"/>
  <c r="AP81" i="12" s="1"/>
  <c r="AO80" i="12"/>
  <c r="AN80" i="12"/>
  <c r="AM80" i="12"/>
  <c r="AL80" i="12"/>
  <c r="BN79" i="12"/>
  <c r="BM79" i="12"/>
  <c r="BL79" i="12"/>
  <c r="BI79" i="12"/>
  <c r="BE79" i="12"/>
  <c r="BD79" i="12"/>
  <c r="AY79" i="12"/>
  <c r="AX79" i="12"/>
  <c r="AW79" i="12"/>
  <c r="AV79" i="12"/>
  <c r="BN78" i="12"/>
  <c r="BM78" i="12"/>
  <c r="BL78" i="12"/>
  <c r="BI78" i="12"/>
  <c r="BE78" i="12"/>
  <c r="BD78" i="12"/>
  <c r="AY78" i="12"/>
  <c r="AX78" i="12"/>
  <c r="AW78" i="12"/>
  <c r="AV78" i="12"/>
  <c r="AR78" i="12"/>
  <c r="AQ78" i="12"/>
  <c r="AO78" i="12"/>
  <c r="AN78" i="12"/>
  <c r="AM78" i="12"/>
  <c r="AL78" i="12"/>
  <c r="BN77" i="12"/>
  <c r="BM77" i="12"/>
  <c r="BL77" i="12"/>
  <c r="BI77" i="12"/>
  <c r="BE77" i="12"/>
  <c r="BD77" i="12"/>
  <c r="AY77" i="12"/>
  <c r="AX77" i="12"/>
  <c r="AW77" i="12"/>
  <c r="AV77" i="12"/>
  <c r="AR77" i="12"/>
  <c r="AQ77" i="12"/>
  <c r="AO77" i="12"/>
  <c r="AN77" i="12"/>
  <c r="AM77" i="12"/>
  <c r="AL77" i="12"/>
  <c r="BN76" i="12"/>
  <c r="BM76" i="12"/>
  <c r="BL76" i="12"/>
  <c r="BI76" i="12"/>
  <c r="BE76" i="12"/>
  <c r="BD76" i="12"/>
  <c r="AY76" i="12"/>
  <c r="AX76" i="12"/>
  <c r="AW76" i="12"/>
  <c r="AV76" i="12"/>
  <c r="AR76" i="12"/>
  <c r="AQ76" i="12"/>
  <c r="AP76" i="12"/>
  <c r="AP78" i="12" s="1"/>
  <c r="AO76" i="12"/>
  <c r="AN76" i="12"/>
  <c r="AM76" i="12"/>
  <c r="AL76" i="12"/>
  <c r="BN75" i="12"/>
  <c r="BM75" i="12"/>
  <c r="BL75" i="12"/>
  <c r="BI75" i="12"/>
  <c r="BE75" i="12"/>
  <c r="BD75" i="12"/>
  <c r="AY75" i="12"/>
  <c r="AX75" i="12"/>
  <c r="AW75" i="12"/>
  <c r="AV75" i="12"/>
  <c r="BN74" i="12"/>
  <c r="BM74" i="12"/>
  <c r="BL74" i="12"/>
  <c r="BI74" i="12"/>
  <c r="BE74" i="12"/>
  <c r="BD74" i="12"/>
  <c r="AY74" i="12"/>
  <c r="AX74" i="12"/>
  <c r="AW74" i="12"/>
  <c r="AV74" i="12"/>
  <c r="AR74" i="12"/>
  <c r="AO74" i="12"/>
  <c r="AQ74" i="12"/>
  <c r="AN74" i="12"/>
  <c r="AM74" i="12"/>
  <c r="AL74" i="12"/>
  <c r="BN73" i="12"/>
  <c r="BM73" i="12"/>
  <c r="BL73" i="12"/>
  <c r="BI73" i="12"/>
  <c r="BE73" i="12"/>
  <c r="BD73" i="12"/>
  <c r="AY73" i="12"/>
  <c r="AX73" i="12"/>
  <c r="AW73" i="12"/>
  <c r="AV73" i="12"/>
  <c r="AR73" i="12"/>
  <c r="AQ73" i="12"/>
  <c r="AO73" i="12"/>
  <c r="AN73" i="12"/>
  <c r="AM73" i="12"/>
  <c r="AL73" i="12"/>
  <c r="BN72" i="12"/>
  <c r="BM72" i="12"/>
  <c r="BL72" i="12"/>
  <c r="BI72" i="12"/>
  <c r="BH72" i="12"/>
  <c r="BH101" i="12" s="1"/>
  <c r="BE72" i="12"/>
  <c r="BD72" i="12"/>
  <c r="AZ72" i="12"/>
  <c r="AZ80" i="12" s="1"/>
  <c r="AY72" i="12"/>
  <c r="AX72" i="12"/>
  <c r="AW72" i="12"/>
  <c r="AV72" i="12"/>
  <c r="AR72" i="12"/>
  <c r="AQ72" i="12"/>
  <c r="AP72" i="12"/>
  <c r="AP74" i="12" s="1"/>
  <c r="AO72" i="12"/>
  <c r="AN72" i="12"/>
  <c r="AM72" i="12"/>
  <c r="AL72" i="12"/>
  <c r="O34" i="12"/>
  <c r="N34" i="12"/>
  <c r="M34" i="12"/>
  <c r="L34" i="12"/>
  <c r="K34" i="12"/>
  <c r="J34" i="12"/>
  <c r="I34" i="12"/>
  <c r="H34" i="12"/>
  <c r="G34" i="12"/>
  <c r="F34" i="12"/>
  <c r="O33" i="12"/>
  <c r="N33" i="12"/>
  <c r="M33" i="12"/>
  <c r="L33" i="12"/>
  <c r="K33" i="12"/>
  <c r="J33" i="12"/>
  <c r="I33" i="12"/>
  <c r="H33" i="12"/>
  <c r="G33" i="12"/>
  <c r="F33" i="12"/>
  <c r="O32" i="12"/>
  <c r="N32" i="12"/>
  <c r="M32" i="12"/>
  <c r="L32" i="12"/>
  <c r="K32" i="12"/>
  <c r="J32" i="12"/>
  <c r="I32" i="12"/>
  <c r="H32" i="12"/>
  <c r="G32" i="12"/>
  <c r="F32" i="12"/>
  <c r="B31" i="12"/>
  <c r="O30" i="12"/>
  <c r="N30" i="12"/>
  <c r="M30" i="12"/>
  <c r="L30" i="12"/>
  <c r="K30" i="12"/>
  <c r="J30" i="12"/>
  <c r="I30" i="12"/>
  <c r="H30" i="12"/>
  <c r="G30" i="12"/>
  <c r="F30" i="12"/>
  <c r="B29" i="12"/>
  <c r="O26" i="12"/>
  <c r="N26" i="12"/>
  <c r="M26" i="12"/>
  <c r="L26" i="12"/>
  <c r="K26" i="12"/>
  <c r="J26" i="12"/>
  <c r="I26" i="12"/>
  <c r="H26" i="12"/>
  <c r="G26" i="12"/>
  <c r="F26" i="12"/>
  <c r="B25" i="12"/>
  <c r="O24" i="12"/>
  <c r="N24" i="12"/>
  <c r="M24" i="12"/>
  <c r="L24" i="12"/>
  <c r="K24" i="12"/>
  <c r="J24" i="12"/>
  <c r="I24" i="12"/>
  <c r="H24" i="12"/>
  <c r="G24" i="12"/>
  <c r="F24" i="12"/>
  <c r="B23" i="12"/>
  <c r="O20" i="12"/>
  <c r="N20" i="12"/>
  <c r="M20" i="12"/>
  <c r="L20" i="12"/>
  <c r="K20" i="12"/>
  <c r="J20" i="12"/>
  <c r="I20" i="12"/>
  <c r="H20" i="12"/>
  <c r="G20" i="12"/>
  <c r="F20" i="12"/>
  <c r="B19" i="12"/>
  <c r="O18" i="12"/>
  <c r="N18" i="12"/>
  <c r="M18" i="12"/>
  <c r="L18" i="12"/>
  <c r="K18" i="12"/>
  <c r="J18" i="12"/>
  <c r="I18" i="12"/>
  <c r="H18" i="12"/>
  <c r="G18" i="12"/>
  <c r="F18" i="12"/>
  <c r="B17" i="12"/>
  <c r="G10" i="12"/>
  <c r="AZ15" i="12" s="1"/>
  <c r="AZ14" i="12"/>
  <c r="H38" i="15" l="1"/>
  <c r="J38" i="15"/>
  <c r="P48" i="15" s="1"/>
  <c r="H48" i="15" s="1"/>
  <c r="L47" i="15"/>
  <c r="N47" i="15"/>
  <c r="J47" i="15"/>
  <c r="J44" i="15"/>
  <c r="N44" i="15"/>
  <c r="L44" i="15"/>
  <c r="J49" i="15"/>
  <c r="N49" i="15"/>
  <c r="N45" i="15"/>
  <c r="L45" i="15"/>
  <c r="J47" i="14"/>
  <c r="N47" i="14"/>
  <c r="L47" i="14"/>
  <c r="N44" i="14"/>
  <c r="L44" i="14"/>
  <c r="J44" i="14"/>
  <c r="L39" i="14"/>
  <c r="N38" i="14"/>
  <c r="J40" i="14"/>
  <c r="L38" i="14"/>
  <c r="J38" i="14"/>
  <c r="L37" i="14"/>
  <c r="N49" i="14"/>
  <c r="J49" i="14"/>
  <c r="C2" i="13"/>
  <c r="C1" i="13"/>
  <c r="C3" i="13"/>
  <c r="BF96" i="12"/>
  <c r="AP93" i="12"/>
  <c r="AT97" i="12"/>
  <c r="AP101" i="12"/>
  <c r="BF73" i="12"/>
  <c r="BF74" i="12"/>
  <c r="AT88" i="12"/>
  <c r="BF88" i="12"/>
  <c r="AS90" i="12"/>
  <c r="BF101" i="12"/>
  <c r="BF103" i="12"/>
  <c r="AS106" i="12"/>
  <c r="AT78" i="12"/>
  <c r="BG78" i="12"/>
  <c r="BG79" i="12"/>
  <c r="AS80" i="12"/>
  <c r="BG86" i="12"/>
  <c r="AZ92" i="12"/>
  <c r="BG72" i="12"/>
  <c r="BG85" i="12"/>
  <c r="BG95" i="12"/>
  <c r="BF102" i="12"/>
  <c r="AS105" i="12"/>
  <c r="AT106" i="12"/>
  <c r="BF75" i="12"/>
  <c r="AZ101" i="12"/>
  <c r="BF99" i="12"/>
  <c r="AT108" i="12"/>
  <c r="AS109" i="12"/>
  <c r="AT89" i="12"/>
  <c r="BG91" i="12"/>
  <c r="BG99" i="12"/>
  <c r="BG100" i="12"/>
  <c r="BG102" i="12"/>
  <c r="AP73" i="12"/>
  <c r="AT72" i="12"/>
  <c r="AS74" i="12"/>
  <c r="BG75" i="12"/>
  <c r="AT80" i="12"/>
  <c r="BF80" i="12"/>
  <c r="AT81" i="12"/>
  <c r="BG81" i="12"/>
  <c r="AT82" i="12"/>
  <c r="BF85" i="12"/>
  <c r="BF87" i="12"/>
  <c r="BF90" i="12"/>
  <c r="AS93" i="12"/>
  <c r="BF95" i="12"/>
  <c r="AS101" i="12"/>
  <c r="AT104" i="12"/>
  <c r="AP89" i="12"/>
  <c r="AZ100" i="12"/>
  <c r="AT93" i="12"/>
  <c r="AZ84" i="12"/>
  <c r="AS108" i="12"/>
  <c r="BF81" i="12"/>
  <c r="AT73" i="12"/>
  <c r="AT74" i="12"/>
  <c r="AS76" i="12"/>
  <c r="BF76" i="12"/>
  <c r="BF77" i="12"/>
  <c r="BF78" i="12"/>
  <c r="BF86" i="12"/>
  <c r="BG87" i="12"/>
  <c r="AS89" i="12"/>
  <c r="AS92" i="12"/>
  <c r="BF92" i="12"/>
  <c r="BF94" i="12"/>
  <c r="BG98" i="12"/>
  <c r="AT100" i="12"/>
  <c r="AT101" i="12"/>
  <c r="AS102" i="12"/>
  <c r="BG90" i="12"/>
  <c r="AZ96" i="12"/>
  <c r="AZ95" i="12"/>
  <c r="AZ99" i="12"/>
  <c r="BF83" i="12"/>
  <c r="AT94" i="12"/>
  <c r="BG101" i="12"/>
  <c r="AT105" i="12"/>
  <c r="AT77" i="12"/>
  <c r="AZ78" i="12"/>
  <c r="AZ89" i="12"/>
  <c r="AS97" i="12"/>
  <c r="AZ87" i="12"/>
  <c r="AZ86" i="12"/>
  <c r="BG89" i="12"/>
  <c r="AP97" i="12"/>
  <c r="BH91" i="12"/>
  <c r="BH74" i="12"/>
  <c r="AP82" i="12"/>
  <c r="BH97" i="12"/>
  <c r="AT92" i="12"/>
  <c r="AZ98" i="12"/>
  <c r="AZ102" i="12"/>
  <c r="AZ97" i="12"/>
  <c r="AT76" i="12"/>
  <c r="AS72" i="12"/>
  <c r="AT86" i="12"/>
  <c r="BG97" i="12"/>
  <c r="AP85" i="12"/>
  <c r="BH80" i="12"/>
  <c r="BG83" i="12"/>
  <c r="BF84" i="12"/>
  <c r="AS85" i="12"/>
  <c r="BH87" i="12"/>
  <c r="BH93" i="12"/>
  <c r="BH83" i="12"/>
  <c r="AZ79" i="12"/>
  <c r="BH75" i="12"/>
  <c r="AZ81" i="12"/>
  <c r="AZ77" i="12"/>
  <c r="AZ73" i="12"/>
  <c r="AZ75" i="12"/>
  <c r="AZ74" i="12"/>
  <c r="BG73" i="12"/>
  <c r="AZ76" i="12"/>
  <c r="AT90" i="12"/>
  <c r="AS82" i="12"/>
  <c r="AS86" i="12"/>
  <c r="AP77" i="12"/>
  <c r="BG84" i="12"/>
  <c r="AS81" i="12"/>
  <c r="AP106" i="12"/>
  <c r="BF72" i="12"/>
  <c r="BG74" i="12"/>
  <c r="BF79" i="12"/>
  <c r="AS88" i="12"/>
  <c r="AZ88" i="12"/>
  <c r="AZ85" i="12"/>
  <c r="AZ91" i="12"/>
  <c r="BH90" i="12"/>
  <c r="BH100" i="12"/>
  <c r="BH73" i="12"/>
  <c r="BH81" i="12"/>
  <c r="BH79" i="12"/>
  <c r="BH99" i="12"/>
  <c r="BH78" i="12"/>
  <c r="BH89" i="12"/>
  <c r="AT109" i="12"/>
  <c r="BH82" i="12"/>
  <c r="BH86" i="12"/>
  <c r="BH96" i="12"/>
  <c r="BH95" i="12"/>
  <c r="BH85" i="12"/>
  <c r="BH103" i="12"/>
  <c r="BH92" i="12"/>
  <c r="BH77" i="12"/>
  <c r="BH94" i="12"/>
  <c r="BH98" i="12"/>
  <c r="BH84" i="12"/>
  <c r="BH76" i="12"/>
  <c r="BH102" i="12"/>
  <c r="BH88" i="12"/>
  <c r="AP109" i="12"/>
  <c r="AS78" i="12"/>
  <c r="BG103" i="12"/>
  <c r="BG96" i="12"/>
  <c r="AT102" i="12"/>
  <c r="BF91" i="12"/>
  <c r="G8" i="12"/>
  <c r="AZ13" i="12"/>
  <c r="AT96" i="12"/>
  <c r="BG76" i="12"/>
  <c r="BG77" i="12"/>
  <c r="BG80" i="12"/>
  <c r="AT84" i="12"/>
  <c r="AS100" i="12"/>
  <c r="AS94" i="12"/>
  <c r="BG94" i="12"/>
  <c r="BF98" i="12"/>
  <c r="AS110" i="12"/>
  <c r="BF97" i="12"/>
  <c r="AS98" i="12"/>
  <c r="BF100" i="12"/>
  <c r="AT110" i="12"/>
  <c r="AS77" i="12"/>
  <c r="BF89" i="12"/>
  <c r="AS73" i="12"/>
  <c r="AT85" i="12"/>
  <c r="BG88" i="12"/>
  <c r="BG92" i="12"/>
  <c r="F31" i="12"/>
  <c r="J31" i="12"/>
  <c r="N31" i="12"/>
  <c r="G31" i="12"/>
  <c r="AS96" i="12"/>
  <c r="AS104" i="12"/>
  <c r="M31" i="12"/>
  <c r="K31" i="12"/>
  <c r="O31" i="12"/>
  <c r="I25" i="12"/>
  <c r="O19" i="12"/>
  <c r="J25" i="12"/>
  <c r="L19" i="12"/>
  <c r="F19" i="12"/>
  <c r="G19" i="12"/>
  <c r="L25" i="12"/>
  <c r="M19" i="12"/>
  <c r="I19" i="12"/>
  <c r="H19" i="12"/>
  <c r="F25" i="12"/>
  <c r="K25" i="12"/>
  <c r="G25" i="12"/>
  <c r="L31" i="12"/>
  <c r="O25" i="12"/>
  <c r="N25" i="12"/>
  <c r="H31" i="12"/>
  <c r="AT98" i="12"/>
  <c r="I31" i="12"/>
  <c r="M25" i="12"/>
  <c r="J19" i="12"/>
  <c r="G9" i="12"/>
  <c r="F40" i="12" s="1"/>
  <c r="H40" i="12" s="1"/>
  <c r="K19" i="12"/>
  <c r="N19" i="12"/>
  <c r="H25" i="12"/>
  <c r="F36" i="12"/>
  <c r="AS84" i="12"/>
  <c r="L37" i="15" l="1"/>
  <c r="L36" i="15"/>
  <c r="H50" i="15"/>
  <c r="J48" i="15"/>
  <c r="N48" i="15"/>
  <c r="L48" i="15"/>
  <c r="L39" i="15"/>
  <c r="N38" i="15"/>
  <c r="J40" i="15"/>
  <c r="L38" i="15"/>
  <c r="P48" i="14"/>
  <c r="H48" i="14" s="1"/>
  <c r="L36" i="14"/>
  <c r="BB72" i="12"/>
  <c r="BA72" i="12"/>
  <c r="H36" i="12"/>
  <c r="J36" i="12" s="1"/>
  <c r="H37" i="12"/>
  <c r="F37" i="12"/>
  <c r="F38" i="12" s="1"/>
  <c r="H38" i="12" s="1"/>
  <c r="J38" i="12" s="1"/>
  <c r="F39" i="12"/>
  <c r="N48" i="14" l="1"/>
  <c r="H50" i="14"/>
  <c r="J48" i="14"/>
  <c r="L48" i="14"/>
  <c r="BA103" i="12"/>
  <c r="BA78" i="12"/>
  <c r="BA98" i="12"/>
  <c r="BA86" i="12"/>
  <c r="BC72" i="12"/>
  <c r="BA95" i="12"/>
  <c r="BA73" i="12"/>
  <c r="BA76" i="12"/>
  <c r="BA75" i="12"/>
  <c r="BA84" i="12"/>
  <c r="BA90" i="12"/>
  <c r="BA101" i="12"/>
  <c r="BA100" i="12"/>
  <c r="BA94" i="12"/>
  <c r="BA83" i="12"/>
  <c r="BA82" i="12"/>
  <c r="BA93" i="12"/>
  <c r="BA74" i="12"/>
  <c r="BA80" i="12"/>
  <c r="BA96" i="12"/>
  <c r="BA102" i="12"/>
  <c r="BA92" i="12"/>
  <c r="BA99" i="12"/>
  <c r="BA91" i="12"/>
  <c r="BA88" i="12"/>
  <c r="BA89" i="12"/>
  <c r="BA79" i="12"/>
  <c r="BA85" i="12"/>
  <c r="BA81" i="12"/>
  <c r="BA77" i="12"/>
  <c r="BA87" i="12"/>
  <c r="BA97" i="12"/>
  <c r="BB98" i="12"/>
  <c r="BB93" i="12"/>
  <c r="BB88" i="12"/>
  <c r="BB100" i="12"/>
  <c r="BB76" i="12"/>
  <c r="BB83" i="12"/>
  <c r="BB84" i="12"/>
  <c r="BB90" i="12"/>
  <c r="BB80" i="12"/>
  <c r="BB102" i="12"/>
  <c r="BB77" i="12"/>
  <c r="BB89" i="12"/>
  <c r="BB87" i="12"/>
  <c r="BB73" i="12"/>
  <c r="BB75" i="12"/>
  <c r="BB92" i="12"/>
  <c r="BB91" i="12"/>
  <c r="BB82" i="12"/>
  <c r="BB86" i="12"/>
  <c r="BB95" i="12"/>
  <c r="BB94" i="12"/>
  <c r="BB99" i="12"/>
  <c r="BB74" i="12"/>
  <c r="BB79" i="12"/>
  <c r="BB103" i="12"/>
  <c r="BC103" i="12" s="1"/>
  <c r="BB101" i="12"/>
  <c r="BB81" i="12"/>
  <c r="BB97" i="12"/>
  <c r="BB96" i="12"/>
  <c r="BB78" i="12"/>
  <c r="BC78" i="12" s="1"/>
  <c r="BB85" i="12"/>
  <c r="J37" i="12"/>
  <c r="L37" i="12" s="1"/>
  <c r="N37" i="12" s="1"/>
  <c r="L36" i="12"/>
  <c r="N36" i="12" s="1"/>
  <c r="H39" i="12"/>
  <c r="J39" i="12" s="1"/>
  <c r="L38" i="12" s="1"/>
  <c r="N38" i="12" s="1"/>
  <c r="P46" i="12" s="1"/>
  <c r="H46" i="12" s="1"/>
  <c r="BC92" i="12" l="1"/>
  <c r="BC87" i="12"/>
  <c r="BC98" i="12"/>
  <c r="BC85" i="12"/>
  <c r="BC83" i="12"/>
  <c r="BC97" i="12"/>
  <c r="BC96" i="12"/>
  <c r="BC101" i="12"/>
  <c r="BC99" i="12"/>
  <c r="BC94" i="12"/>
  <c r="BC95" i="12"/>
  <c r="BC91" i="12"/>
  <c r="BC102" i="12"/>
  <c r="BC100" i="12"/>
  <c r="BC76" i="12"/>
  <c r="BC86" i="12"/>
  <c r="BC79" i="12"/>
  <c r="BC80" i="12"/>
  <c r="BC90" i="12"/>
  <c r="BC73" i="12"/>
  <c r="BC77" i="12"/>
  <c r="BC89" i="12"/>
  <c r="BC74" i="12"/>
  <c r="BC84" i="12"/>
  <c r="BC81" i="12"/>
  <c r="BC88" i="12"/>
  <c r="BC75" i="12"/>
  <c r="J46" i="12"/>
  <c r="N46" i="12" s="1"/>
  <c r="L39" i="12"/>
  <c r="J40" i="12"/>
  <c r="P48" i="12" s="1"/>
  <c r="H48" i="12" s="1"/>
  <c r="J48" i="12" s="1"/>
  <c r="P45" i="12" l="1"/>
  <c r="H45" i="12" s="1"/>
  <c r="J45" i="12" s="1"/>
  <c r="BC104" i="12"/>
  <c r="BC105" i="12" s="1"/>
  <c r="P44" i="12"/>
  <c r="H44" i="12" s="1"/>
  <c r="P47" i="12" l="1"/>
  <c r="H47" i="12" s="1"/>
  <c r="H50" i="12" s="1"/>
  <c r="P49" i="12"/>
  <c r="H49" i="12" s="1"/>
  <c r="J49" i="12" s="1"/>
  <c r="J44" i="12"/>
  <c r="J47" i="12" l="1"/>
  <c r="L47" i="12" s="1"/>
  <c r="N45" i="12"/>
  <c r="N49" i="12"/>
  <c r="N44" i="12"/>
  <c r="N48" i="12"/>
  <c r="N47" i="12"/>
  <c r="L46" i="12"/>
  <c r="L45" i="12"/>
  <c r="L48" i="12"/>
  <c r="L44" i="12"/>
</calcChain>
</file>

<file path=xl/comments1.xml><?xml version="1.0" encoding="utf-8"?>
<comments xmlns="http://schemas.openxmlformats.org/spreadsheetml/2006/main">
  <authors>
    <author>一個滿意的 Microsoft Office 使用者</author>
  </authors>
  <commentList>
    <comment ref="J10" authorId="0" shapeId="0">
      <text>
        <r>
          <rPr>
            <sz val="9"/>
            <color indexed="81"/>
            <rFont val="新細明體"/>
            <family val="1"/>
            <charset val="136"/>
          </rPr>
          <t>The P/T ratio metric cannot be applied to one-sided specifications. Use the %R&amp;R to assess the acceptability of the measurement system.
（P/T不能用于</t>
        </r>
        <r>
          <rPr>
            <sz val="9"/>
            <color indexed="81"/>
            <rFont val="宋体"/>
            <family val="3"/>
            <charset val="134"/>
          </rPr>
          <t>单公差类型。用GR&amp;R来评估测量系统的可接受程度）</t>
        </r>
      </text>
    </comment>
  </commentList>
</comments>
</file>

<file path=xl/comments2.xml><?xml version="1.0" encoding="utf-8"?>
<comments xmlns="http://schemas.openxmlformats.org/spreadsheetml/2006/main">
  <authors>
    <author>一個滿意的 Microsoft Office 使用者</author>
  </authors>
  <commentList>
    <comment ref="J10" authorId="0" shapeId="0">
      <text>
        <r>
          <rPr>
            <sz val="9"/>
            <color indexed="81"/>
            <rFont val="新細明體"/>
            <family val="1"/>
            <charset val="136"/>
          </rPr>
          <t>The P/T ratio metric cannot be applied to one-sided specifications. Use the %R&amp;R to assess the acceptability of the measurement system.
（P/T不能用于</t>
        </r>
        <r>
          <rPr>
            <sz val="9"/>
            <color indexed="81"/>
            <rFont val="宋体"/>
            <family val="3"/>
            <charset val="134"/>
          </rPr>
          <t>单公差类型。用GR&amp;R来评估测量系统的可接受程度）</t>
        </r>
      </text>
    </comment>
  </commentList>
</comments>
</file>

<file path=xl/comments3.xml><?xml version="1.0" encoding="utf-8"?>
<comments xmlns="http://schemas.openxmlformats.org/spreadsheetml/2006/main">
  <authors>
    <author>一個滿意的 Microsoft Office 使用者</author>
  </authors>
  <commentList>
    <comment ref="J10" authorId="0" shapeId="0">
      <text>
        <r>
          <rPr>
            <sz val="9"/>
            <color indexed="81"/>
            <rFont val="新細明體"/>
            <family val="1"/>
            <charset val="136"/>
          </rPr>
          <t>The P/T ratio metric cannot be applied to one-sided specifications. Use the %R&amp;R to assess the acceptability of the measurement system.
（P/T不能用于</t>
        </r>
        <r>
          <rPr>
            <sz val="9"/>
            <color indexed="81"/>
            <rFont val="宋体"/>
            <family val="3"/>
            <charset val="134"/>
          </rPr>
          <t>单公差类型。用GR&amp;R来评估测量系统的可接受程度）</t>
        </r>
      </text>
    </comment>
  </commentList>
</comments>
</file>

<file path=xl/sharedStrings.xml><?xml version="1.0" encoding="utf-8"?>
<sst xmlns="http://schemas.openxmlformats.org/spreadsheetml/2006/main" count="868" uniqueCount="282">
  <si>
    <t>A</t>
  </si>
  <si>
    <t>GR&amp;R-ANOVA METHOD  (GR&amp;R方差分析方法）</t>
  </si>
  <si>
    <t>Number of Appraisers =
（鉴定人数）</t>
  </si>
  <si>
    <t>Gage:
（测量设备）</t>
  </si>
  <si>
    <t>Date:
（日期）</t>
  </si>
  <si>
    <t>Number of Parts =
（产品数量）</t>
  </si>
  <si>
    <t>Part:
（产品名称）</t>
  </si>
  <si>
    <t>Performed By:
（报告人）</t>
  </si>
  <si>
    <t>Number of Trials =
（测试次数）</t>
  </si>
  <si>
    <t>Tolerance =
（容差）</t>
  </si>
  <si>
    <t>Number of Trials</t>
  </si>
  <si>
    <t>For Range Check</t>
  </si>
  <si>
    <t>Parts</t>
  </si>
  <si>
    <r>
      <t>A</t>
    </r>
    <r>
      <rPr>
        <b/>
        <vertAlign val="subscript"/>
        <sz val="10"/>
        <color indexed="9"/>
        <rFont val="Arial"/>
        <family val="2"/>
      </rPr>
      <t>2</t>
    </r>
  </si>
  <si>
    <t>Appraisers（鉴定人）</t>
  </si>
  <si>
    <r>
      <t>D</t>
    </r>
    <r>
      <rPr>
        <b/>
        <vertAlign val="subscript"/>
        <sz val="10"/>
        <color indexed="9"/>
        <rFont val="Arial"/>
        <family val="2"/>
      </rPr>
      <t>3</t>
    </r>
  </si>
  <si>
    <t>Average</t>
  </si>
  <si>
    <t>Trial1</t>
  </si>
  <si>
    <r>
      <t>D</t>
    </r>
    <r>
      <rPr>
        <b/>
        <vertAlign val="subscript"/>
        <sz val="10"/>
        <color indexed="9"/>
        <rFont val="Arial"/>
        <family val="2"/>
      </rPr>
      <t>4</t>
    </r>
  </si>
  <si>
    <t>平均</t>
  </si>
  <si>
    <t>Trial2</t>
  </si>
  <si>
    <t>Trial3</t>
  </si>
  <si>
    <t>(SA)2</t>
  </si>
  <si>
    <t>Range</t>
  </si>
  <si>
    <t>Check*</t>
  </si>
  <si>
    <t>(SApart)2</t>
  </si>
  <si>
    <t>B</t>
  </si>
  <si>
    <t>(SB)2</t>
  </si>
  <si>
    <t>(SBpart)2</t>
  </si>
  <si>
    <t>C</t>
  </si>
  <si>
    <t>(SC)2</t>
  </si>
  <si>
    <t>(SCpart)2</t>
  </si>
  <si>
    <t>Part Averages（产品平均值）</t>
  </si>
  <si>
    <t>(SParts)2</t>
  </si>
  <si>
    <t>ANOVA（方差分析）</t>
  </si>
  <si>
    <t>DF</t>
  </si>
  <si>
    <t>SS</t>
  </si>
  <si>
    <t>MS</t>
  </si>
  <si>
    <t>F</t>
  </si>
  <si>
    <t>P</t>
  </si>
  <si>
    <t xml:space="preserve">  Appraisers（鉴定人）</t>
  </si>
  <si>
    <t xml:space="preserve">  Parts产品</t>
  </si>
  <si>
    <t xml:space="preserve">  Appraisers*Parts（鉴定人*产品）</t>
  </si>
  <si>
    <t xml:space="preserve">  Gage(Error)设备（误差）</t>
  </si>
  <si>
    <t xml:space="preserve">  Total（总变异）</t>
  </si>
  <si>
    <t>Enter Process Distribution Width in Sigma's (Typically 5.15 or 6.00) = 
键入制程变异分布（通常是5.15或6.00）</t>
  </si>
  <si>
    <t xml:space="preserve">  SOURCE OF VARIATION</t>
  </si>
  <si>
    <t>SIGMA</t>
  </si>
  <si>
    <t>VARIATION</t>
  </si>
  <si>
    <t>PERCENT OF
TOTAL VARIATION</t>
  </si>
  <si>
    <t>PERCENT OF
TOLERANCE</t>
  </si>
  <si>
    <t>Variance</t>
  </si>
  <si>
    <t xml:space="preserve"> Repeatability (EV - Equipment Var)重复性</t>
  </si>
  <si>
    <t xml:space="preserve"> Reproducibility (AV - Appraiser Var)再现性</t>
  </si>
  <si>
    <t>Appraiser * Part Interaction (IV)人与产品交互</t>
  </si>
  <si>
    <t xml:space="preserve"> Repeatability &amp; Reproducibility (R&amp;R)重复性&amp;再现性（R&amp;R)</t>
  </si>
  <si>
    <t xml:space="preserve"> Part Variation (PV)产品变异</t>
  </si>
  <si>
    <t xml:space="preserve"> Total Process Variation (TV)合计变异</t>
  </si>
  <si>
    <t>NDC分辨力</t>
  </si>
  <si>
    <t>Trials</t>
  </si>
  <si>
    <t>Trial</t>
  </si>
  <si>
    <t>Part</t>
  </si>
  <si>
    <t>Appraiser</t>
  </si>
  <si>
    <t>Grand</t>
  </si>
  <si>
    <t>Avg</t>
  </si>
  <si>
    <t>Min</t>
  </si>
  <si>
    <t>Max</t>
  </si>
  <si>
    <t>-diff</t>
  </si>
  <si>
    <t>+diff</t>
  </si>
  <si>
    <t>LCL</t>
  </si>
  <si>
    <t>UCL</t>
  </si>
  <si>
    <t>D</t>
  </si>
  <si>
    <t>A1</t>
  </si>
  <si>
    <t>B1</t>
  </si>
  <si>
    <t>A2</t>
  </si>
  <si>
    <t>C1</t>
  </si>
  <si>
    <t>A3</t>
  </si>
  <si>
    <t xml:space="preserve">  </t>
    <phoneticPr fontId="7" type="noConversion"/>
  </si>
  <si>
    <t>A4</t>
  </si>
  <si>
    <t>E</t>
  </si>
  <si>
    <t>A5</t>
  </si>
  <si>
    <t>B2</t>
  </si>
  <si>
    <t>A6</t>
  </si>
  <si>
    <t>C2</t>
  </si>
  <si>
    <t>A7</t>
  </si>
  <si>
    <t>A8</t>
  </si>
  <si>
    <t>A9</t>
  </si>
  <si>
    <t>B3</t>
  </si>
  <si>
    <t>A0</t>
  </si>
  <si>
    <t>C3</t>
  </si>
  <si>
    <t>G</t>
  </si>
  <si>
    <t>B4</t>
  </si>
  <si>
    <t>C4</t>
  </si>
  <si>
    <t>B5</t>
  </si>
  <si>
    <t>B6</t>
  </si>
  <si>
    <t>H</t>
  </si>
  <si>
    <t>B7</t>
  </si>
  <si>
    <t>C5</t>
  </si>
  <si>
    <t>B8</t>
  </si>
  <si>
    <t>B9</t>
  </si>
  <si>
    <t>B0</t>
  </si>
  <si>
    <t>I</t>
  </si>
  <si>
    <t>C6</t>
  </si>
  <si>
    <t>J</t>
  </si>
  <si>
    <t xml:space="preserve">  This plot will help  identify systematic appraiser bias</t>
  </si>
  <si>
    <t>C7</t>
  </si>
  <si>
    <t>K</t>
  </si>
  <si>
    <t>C8</t>
  </si>
  <si>
    <t>C9</t>
  </si>
  <si>
    <t>C0</t>
    <phoneticPr fontId="7" type="noConversion"/>
  </si>
  <si>
    <t>L</t>
  </si>
  <si>
    <t>M</t>
  </si>
  <si>
    <t>C0</t>
  </si>
  <si>
    <t xml:space="preserve">  This chart is used to determine if enough part-to-part variation</t>
    <phoneticPr fontId="7" type="noConversion"/>
  </si>
  <si>
    <t xml:space="preserve">  If too few of the averages fall outside the control limits</t>
  </si>
  <si>
    <t xml:space="preserve">  the parts selected here are too similar. Rerun analysis with</t>
    <phoneticPr fontId="7" type="noConversion"/>
  </si>
  <si>
    <t xml:space="preserve">  File level:  □ 机密件Strict Confidential document</t>
    <phoneticPr fontId="12" type="noConversion"/>
  </si>
  <si>
    <t xml:space="preserve">     NDC&gt;=5</t>
    <phoneticPr fontId="5" type="noConversion"/>
  </si>
  <si>
    <t>Document Number</t>
    <phoneticPr fontId="4" type="noConversion"/>
  </si>
  <si>
    <t>Revision</t>
    <phoneticPr fontId="4" type="noConversion"/>
  </si>
  <si>
    <r>
      <t xml:space="preserve">               </t>
    </r>
    <r>
      <rPr>
        <sz val="10"/>
        <color theme="1"/>
        <rFont val="宋体"/>
        <family val="3"/>
        <charset val="134"/>
      </rPr>
      <t>■</t>
    </r>
    <r>
      <rPr>
        <sz val="10"/>
        <color theme="1"/>
        <rFont val="宋体"/>
        <family val="3"/>
        <charset val="134"/>
        <scheme val="minor"/>
      </rPr>
      <t>内部管制件Internal Control document</t>
    </r>
    <phoneticPr fontId="12" type="noConversion"/>
  </si>
  <si>
    <r>
      <rPr>
        <b/>
        <sz val="28"/>
        <rFont val="宋体"/>
        <family val="3"/>
        <charset val="134"/>
      </rPr>
      <t>测量系统分析</t>
    </r>
    <r>
      <rPr>
        <b/>
        <sz val="28"/>
        <rFont val="Arial"/>
        <family val="2"/>
      </rPr>
      <t>(GR&amp;R)</t>
    </r>
    <r>
      <rPr>
        <b/>
        <sz val="28"/>
        <rFont val="宋体"/>
        <family val="3"/>
        <charset val="134"/>
      </rPr>
      <t>报告表</t>
    </r>
    <phoneticPr fontId="4" type="noConversion"/>
  </si>
  <si>
    <t>Businss Confidential-All right reserved  Printed copies are Reference Only</t>
    <phoneticPr fontId="5" type="noConversion"/>
  </si>
  <si>
    <t xml:space="preserve">  If P&lt; 0.05 , then Appraisers*Parts interaction is significant; check plots to determine why A significant Appraisers*Parts interaction means that appraisers tend to obtain different measurements from identical parts
如果P小于0.05，产品与鉴定人的交互作用显着，否则不显着。检查图形决定为什么产品和鉴定人显着的交互作用,意味鉴定人从相同的产品获得不同的测量结果</t>
    <phoneticPr fontId="7" type="noConversion"/>
  </si>
  <si>
    <t>商业机密-保留所有权利  复印件仅供参考</t>
    <phoneticPr fontId="5" type="noConversion"/>
  </si>
  <si>
    <t xml:space="preserve">   文件等级:    □ 密件Confidential document</t>
    <phoneticPr fontId="12" type="noConversion"/>
  </si>
  <si>
    <t>59-QE80-GEN-00008</t>
    <phoneticPr fontId="5" type="noConversion"/>
  </si>
  <si>
    <r>
      <t xml:space="preserve">  COMMENTS</t>
    </r>
    <r>
      <rPr>
        <b/>
        <sz val="9"/>
        <color rgb="FF00B050"/>
        <rFont val="宋体"/>
        <family val="3"/>
        <charset val="134"/>
      </rPr>
      <t>（注释）</t>
    </r>
    <phoneticPr fontId="7" type="noConversion"/>
  </si>
  <si>
    <r>
      <t xml:space="preserve">  Enter Gage Name, Part Name, Date, and Your Name
  </t>
    </r>
    <r>
      <rPr>
        <sz val="9"/>
        <color rgb="FF00B050"/>
        <rFont val="宋体"/>
        <family val="3"/>
        <charset val="134"/>
      </rPr>
      <t>键入仪器设备名称</t>
    </r>
    <r>
      <rPr>
        <sz val="9"/>
        <color rgb="FF00B050"/>
        <rFont val="Times New Roman"/>
        <family val="1"/>
      </rPr>
      <t>/</t>
    </r>
    <r>
      <rPr>
        <sz val="9"/>
        <color rgb="FF00B050"/>
        <rFont val="宋体"/>
        <family val="3"/>
        <charset val="134"/>
      </rPr>
      <t>测量产品名称</t>
    </r>
    <r>
      <rPr>
        <sz val="9"/>
        <color rgb="FF00B050"/>
        <rFont val="Times New Roman"/>
        <family val="1"/>
      </rPr>
      <t>/</t>
    </r>
    <r>
      <rPr>
        <sz val="9"/>
        <color rgb="FF00B050"/>
        <rFont val="宋体"/>
        <family val="3"/>
        <charset val="134"/>
      </rPr>
      <t>日期和报告人</t>
    </r>
    <phoneticPr fontId="7" type="noConversion"/>
  </si>
  <si>
    <r>
      <t xml:space="preserve">  The numbers fields will fill in automatically
  </t>
    </r>
    <r>
      <rPr>
        <sz val="9"/>
        <color rgb="FF00B050"/>
        <rFont val="宋体"/>
        <family val="3"/>
        <charset val="134"/>
      </rPr>
      <t>产品数量</t>
    </r>
    <r>
      <rPr>
        <sz val="9"/>
        <color rgb="FF00B050"/>
        <rFont val="Times New Roman"/>
        <family val="1"/>
      </rPr>
      <t>/</t>
    </r>
    <r>
      <rPr>
        <sz val="9"/>
        <color rgb="FF00B050"/>
        <rFont val="宋体"/>
        <family val="3"/>
        <charset val="134"/>
      </rPr>
      <t>鉴定人数</t>
    </r>
    <r>
      <rPr>
        <sz val="9"/>
        <color rgb="FF00B050"/>
        <rFont val="Times New Roman"/>
        <family val="1"/>
      </rPr>
      <t>/</t>
    </r>
    <r>
      <rPr>
        <sz val="9"/>
        <color rgb="FF00B050"/>
        <rFont val="宋体"/>
        <family val="3"/>
        <charset val="134"/>
      </rPr>
      <t>测试次数自动填入</t>
    </r>
    <phoneticPr fontId="7" type="noConversion"/>
  </si>
  <si>
    <r>
      <t xml:space="preserve">  Enter Tolerance Width   (Upper - Lower)
  </t>
    </r>
    <r>
      <rPr>
        <sz val="9"/>
        <color rgb="FF00B050"/>
        <rFont val="宋体"/>
        <family val="3"/>
        <charset val="134"/>
      </rPr>
      <t>键入公差范围</t>
    </r>
    <phoneticPr fontId="7" type="noConversion"/>
  </si>
  <si>
    <r>
      <t xml:space="preserve">Enter data and Information in Yellow cells    </t>
    </r>
    <r>
      <rPr>
        <b/>
        <sz val="12"/>
        <color rgb="FF00B050"/>
        <rFont val="宋体"/>
        <family val="3"/>
        <charset val="134"/>
      </rPr>
      <t>在黄色单元格中键入数据和信息</t>
    </r>
  </si>
  <si>
    <r>
      <t xml:space="preserve">*If Range Check displays" show "FLAG", check data for errors or rerun trial.   </t>
    </r>
    <r>
      <rPr>
        <b/>
        <sz val="12"/>
        <color rgb="FF00B050"/>
        <rFont val="宋体"/>
        <family val="3"/>
        <charset val="134"/>
      </rPr>
      <t>如果</t>
    </r>
    <r>
      <rPr>
        <b/>
        <sz val="12"/>
        <color rgb="FF00B050"/>
        <rFont val="Arial"/>
        <family val="2"/>
      </rPr>
      <t>"Range Check displays"</t>
    </r>
    <r>
      <rPr>
        <b/>
        <sz val="12"/>
        <color rgb="FF00B050"/>
        <rFont val="宋体"/>
        <family val="3"/>
        <charset val="134"/>
      </rPr>
      <t>单元格显示</t>
    </r>
    <r>
      <rPr>
        <b/>
        <sz val="12"/>
        <color rgb="FF00B050"/>
        <rFont val="Arial"/>
        <family val="2"/>
      </rPr>
      <t>“</t>
    </r>
    <r>
      <rPr>
        <b/>
        <sz val="12"/>
        <color rgb="FF00B050"/>
        <rFont val="宋体"/>
        <family val="3"/>
        <charset val="134"/>
      </rPr>
      <t>红旗</t>
    </r>
    <r>
      <rPr>
        <b/>
        <sz val="12"/>
        <color rgb="FF00B050"/>
        <rFont val="Arial"/>
        <family val="2"/>
      </rPr>
      <t>”</t>
    </r>
    <r>
      <rPr>
        <b/>
        <sz val="12"/>
        <color rgb="FF00B050"/>
        <rFont val="宋体"/>
        <family val="3"/>
        <charset val="134"/>
      </rPr>
      <t>，检查数据错误或重新运行试验</t>
    </r>
  </si>
  <si>
    <r>
      <rPr>
        <sz val="9"/>
        <color rgb="FF00B050"/>
        <rFont val="宋体"/>
        <family val="3"/>
        <charset val="134"/>
      </rPr>
      <t xml:space="preserve">
</t>
    </r>
    <r>
      <rPr>
        <sz val="9"/>
        <color rgb="FF00B050"/>
        <rFont val="Times New Roman"/>
        <family val="1"/>
      </rPr>
      <t xml:space="preserve">  Enter data on this line first</t>
    </r>
    <r>
      <rPr>
        <sz val="9"/>
        <color rgb="FF00B050"/>
        <rFont val="宋体"/>
        <family val="3"/>
        <charset val="134"/>
      </rPr>
      <t xml:space="preserve">（首行键入数据）
</t>
    </r>
    <r>
      <rPr>
        <sz val="9"/>
        <color rgb="FF00B050"/>
        <rFont val="Times New Roman"/>
        <family val="1"/>
      </rPr>
      <t xml:space="preserve"> Leave Trial 3 rows empty if only 2 trials are run. (</t>
    </r>
    <r>
      <rPr>
        <sz val="9"/>
        <color rgb="FF00B050"/>
        <rFont val="宋体"/>
        <family val="3"/>
        <charset val="134"/>
      </rPr>
      <t>如果仅仅有</t>
    </r>
    <r>
      <rPr>
        <sz val="9"/>
        <color rgb="FF00B050"/>
        <rFont val="Times New Roman"/>
        <family val="1"/>
      </rPr>
      <t>2</t>
    </r>
    <r>
      <rPr>
        <sz val="9"/>
        <color rgb="FF00B050"/>
        <rFont val="宋体"/>
        <family val="3"/>
        <charset val="134"/>
      </rPr>
      <t>次测量，保持</t>
    </r>
    <r>
      <rPr>
        <sz val="9"/>
        <color rgb="FF00B050"/>
        <rFont val="Times New Roman"/>
        <family val="1"/>
      </rPr>
      <t>Trial3</t>
    </r>
    <r>
      <rPr>
        <sz val="9"/>
        <color rgb="FF00B050"/>
        <rFont val="宋体"/>
        <family val="3"/>
        <charset val="134"/>
      </rPr>
      <t>行为空白</t>
    </r>
    <r>
      <rPr>
        <sz val="9"/>
        <color rgb="FF00B050"/>
        <rFont val="Times New Roman"/>
        <family val="1"/>
      </rPr>
      <t>)</t>
    </r>
    <phoneticPr fontId="7" type="noConversion"/>
  </si>
  <si>
    <r>
      <t xml:space="preserve"> According to customer requirement forProcess Distribution Width in Sigma's
</t>
    </r>
    <r>
      <rPr>
        <sz val="9"/>
        <color rgb="FF00B050"/>
        <rFont val="宋体"/>
        <family val="3"/>
        <charset val="134"/>
      </rPr>
      <t>根据客户的要求键入制程变异分布宽度</t>
    </r>
    <phoneticPr fontId="7" type="noConversion"/>
  </si>
  <si>
    <r>
      <t xml:space="preserve">  5.15 standard deviations enclose the central 99% of a   normal distribution
5.15</t>
    </r>
    <r>
      <rPr>
        <sz val="9"/>
        <color rgb="FF00B050"/>
        <rFont val="宋体"/>
        <family val="3"/>
        <charset val="134"/>
      </rPr>
      <t>标准差是一个正态分布的</t>
    </r>
    <r>
      <rPr>
        <sz val="9"/>
        <color rgb="FF00B050"/>
        <rFont val="Times New Roman"/>
        <family val="1"/>
      </rPr>
      <t>99%</t>
    </r>
    <r>
      <rPr>
        <sz val="9"/>
        <color rgb="FF00B050"/>
        <rFont val="宋体"/>
        <family val="3"/>
        <charset val="134"/>
      </rPr>
      <t>范围</t>
    </r>
    <phoneticPr fontId="7" type="noConversion"/>
  </si>
  <si>
    <r>
      <t xml:space="preserve">  If  %R&amp;R of Tolerance is blank, enter a Tolerance above
</t>
    </r>
    <r>
      <rPr>
        <sz val="9"/>
        <color rgb="FF00B050"/>
        <rFont val="宋体"/>
        <family val="3"/>
        <charset val="134"/>
      </rPr>
      <t>如果</t>
    </r>
    <r>
      <rPr>
        <sz val="9"/>
        <color rgb="FF00B050"/>
        <rFont val="Times New Roman"/>
        <family val="1"/>
      </rPr>
      <t>PERCENT OF TOLERANCE</t>
    </r>
    <r>
      <rPr>
        <sz val="9"/>
        <color rgb="FF00B050"/>
        <rFont val="宋体"/>
        <family val="3"/>
        <charset val="134"/>
      </rPr>
      <t>空白，在上面键入容差</t>
    </r>
    <phoneticPr fontId="7" type="noConversion"/>
  </si>
  <si>
    <r>
      <t xml:space="preserve">  %R&amp;R of Total Variation is the key metric 
  %R&amp;R of Total Variation</t>
    </r>
    <r>
      <rPr>
        <sz val="9"/>
        <color rgb="FF00B050"/>
        <rFont val="宋体"/>
        <family val="3"/>
        <charset val="134"/>
      </rPr>
      <t>是</t>
    </r>
    <r>
      <rPr>
        <sz val="9"/>
        <color rgb="FF00B050"/>
        <rFont val="Times New Roman"/>
        <family val="1"/>
      </rPr>
      <t>GR&amp;R</t>
    </r>
    <r>
      <rPr>
        <sz val="9"/>
        <color rgb="FF00B050"/>
        <rFont val="宋体"/>
        <family val="3"/>
        <charset val="134"/>
      </rPr>
      <t>关键指标</t>
    </r>
    <phoneticPr fontId="7" type="noConversion"/>
  </si>
  <si>
    <r>
      <t xml:space="preserve"> Acceptability Criteria for %R&amp;R (% of Total Variation and % of Tolerance)  %R&amp;R</t>
    </r>
    <r>
      <rPr>
        <b/>
        <sz val="9"/>
        <color rgb="FF00B050"/>
        <rFont val="宋体"/>
        <family val="3"/>
        <charset val="134"/>
      </rPr>
      <t>接受标准（</t>
    </r>
    <r>
      <rPr>
        <b/>
        <sz val="9"/>
        <color rgb="FF00B050"/>
        <rFont val="Times New Roman"/>
        <family val="1"/>
      </rPr>
      <t>%/</t>
    </r>
    <r>
      <rPr>
        <b/>
        <sz val="9"/>
        <color rgb="FF00B050"/>
        <rFont val="宋体"/>
        <family val="3"/>
        <charset val="134"/>
      </rPr>
      <t>总变异，</t>
    </r>
    <r>
      <rPr>
        <b/>
        <sz val="9"/>
        <color rgb="FF00B050"/>
        <rFont val="Times New Roman"/>
        <family val="1"/>
      </rPr>
      <t>%/</t>
    </r>
    <r>
      <rPr>
        <b/>
        <sz val="9"/>
        <color rgb="FF00B050"/>
        <rFont val="宋体"/>
        <family val="3"/>
        <charset val="134"/>
      </rPr>
      <t>容差）</t>
    </r>
    <phoneticPr fontId="7" type="noConversion"/>
  </si>
  <si>
    <r>
      <t xml:space="preserve">      Under 10% - acceptable system - &lt;10%-</t>
    </r>
    <r>
      <rPr>
        <b/>
        <sz val="9"/>
        <color rgb="FF00B050"/>
        <rFont val="宋体"/>
        <family val="3"/>
        <charset val="134"/>
      </rPr>
      <t>接受系统</t>
    </r>
    <r>
      <rPr>
        <b/>
        <sz val="9"/>
        <color indexed="62"/>
        <rFont val="Times New Roman"/>
        <family val="1"/>
      </rPr>
      <t/>
    </r>
    <phoneticPr fontId="7" type="noConversion"/>
  </si>
  <si>
    <r>
      <t xml:space="preserve">      10% to 30% - may be acceptable depending on importance of the application, cost of the system, cost of repair, etc   10% - 30% -</t>
    </r>
    <r>
      <rPr>
        <b/>
        <sz val="9"/>
        <color rgb="FF00B050"/>
        <rFont val="宋体"/>
        <family val="3"/>
        <charset val="134"/>
      </rPr>
      <t>根据应用的重要性，系统的成本，维修成本等，可以接受</t>
    </r>
    <phoneticPr fontId="7" type="noConversion"/>
  </si>
  <si>
    <r>
      <t xml:space="preserve">      Over 30% - considered not acceptable - every effort should be made to improve the system. &gt;30% </t>
    </r>
    <r>
      <rPr>
        <b/>
        <sz val="9"/>
        <color rgb="FF00B050"/>
        <rFont val="宋体"/>
        <family val="3"/>
        <charset val="134"/>
      </rPr>
      <t>系统不能接受，需要做测量系统的改善</t>
    </r>
    <phoneticPr fontId="7" type="noConversion"/>
  </si>
  <si>
    <r>
      <t xml:space="preserve"> Acceptability Criteria for NDC  NDC</t>
    </r>
    <r>
      <rPr>
        <b/>
        <sz val="10"/>
        <color rgb="FF00B050"/>
        <rFont val="宋体"/>
        <family val="3"/>
        <charset val="134"/>
      </rPr>
      <t>的接受标准</t>
    </r>
    <phoneticPr fontId="7" type="noConversion"/>
  </si>
  <si>
    <r>
      <t xml:space="preserve">  Remember, variation between parts is expected
</t>
    </r>
    <r>
      <rPr>
        <sz val="9"/>
        <color rgb="FF00B050"/>
        <rFont val="宋体"/>
        <family val="3"/>
        <charset val="134"/>
      </rPr>
      <t>记住，希望产品之间的变异大</t>
    </r>
    <phoneticPr fontId="7" type="noConversion"/>
  </si>
  <si>
    <r>
      <t xml:space="preserve">  The solid black lines connect the trial averages
</t>
    </r>
    <r>
      <rPr>
        <sz val="9"/>
        <color rgb="FF00B050"/>
        <rFont val="宋体"/>
        <family val="3"/>
        <charset val="134"/>
      </rPr>
      <t xml:space="preserve">黑色线条连接的是不同的鉴定人测量同一产品的每个人的平均值
</t>
    </r>
    <phoneticPr fontId="7" type="noConversion"/>
  </si>
  <si>
    <r>
      <t xml:space="preserve">  The dotted red lines represent the part averages
</t>
    </r>
    <r>
      <rPr>
        <sz val="9"/>
        <color rgb="FF00B050"/>
        <rFont val="宋体"/>
        <family val="3"/>
        <charset val="134"/>
      </rPr>
      <t>红色的点线表示的不同的鉴定人测量同一产品的平均值</t>
    </r>
    <phoneticPr fontId="7" type="noConversion"/>
  </si>
  <si>
    <r>
      <t xml:space="preserve">  This plot will help  identify systematic appraiser bias
</t>
    </r>
    <r>
      <rPr>
        <sz val="9"/>
        <color rgb="FF00B050"/>
        <rFont val="宋体"/>
        <family val="3"/>
        <charset val="134"/>
      </rPr>
      <t xml:space="preserve">图形帮助识别系统的人员偏差：
</t>
    </r>
    <r>
      <rPr>
        <sz val="9"/>
        <color rgb="FF00B050"/>
        <rFont val="Times New Roman"/>
        <family val="1"/>
      </rPr>
      <t>-</t>
    </r>
    <r>
      <rPr>
        <sz val="9"/>
        <color rgb="FF00B050"/>
        <rFont val="宋体"/>
        <family val="3"/>
        <charset val="134"/>
      </rPr>
      <t>黑色线条越直越好</t>
    </r>
    <phoneticPr fontId="7" type="noConversion"/>
  </si>
  <si>
    <r>
      <t xml:space="preserve">  Remember, variation between parts is expected
</t>
    </r>
    <r>
      <rPr>
        <sz val="9"/>
        <color rgb="FF00B050"/>
        <rFont val="宋体"/>
        <family val="3"/>
        <charset val="134"/>
      </rPr>
      <t>记住，希望产品之间的变异大</t>
    </r>
    <phoneticPr fontId="7" type="noConversion"/>
  </si>
  <si>
    <r>
      <t xml:space="preserve">  Appraisers should obtain similar values for each part
</t>
    </r>
    <r>
      <rPr>
        <sz val="9"/>
        <color rgb="FF00B050"/>
        <rFont val="宋体"/>
        <family val="3"/>
        <charset val="134"/>
      </rPr>
      <t>鉴定人对每个产品测量值越相近越好</t>
    </r>
    <phoneticPr fontId="7" type="noConversion"/>
  </si>
  <si>
    <r>
      <t xml:space="preserve">  The solid black lines connect the trial averages
</t>
    </r>
    <r>
      <rPr>
        <sz val="9"/>
        <color rgb="FF00B050"/>
        <rFont val="宋体"/>
        <family val="3"/>
        <charset val="134"/>
      </rPr>
      <t>黑色线条连接同一个鉴定人测量不同产品的测量平均值值</t>
    </r>
    <phoneticPr fontId="7" type="noConversion"/>
  </si>
  <si>
    <r>
      <t xml:space="preserve">  The dotted red lines represent the appraiser averages
</t>
    </r>
    <r>
      <rPr>
        <sz val="9"/>
        <color rgb="FF00B050"/>
        <rFont val="宋体"/>
        <family val="3"/>
        <charset val="134"/>
      </rPr>
      <t>红色的点线表示的所有鉴定人测量不同产品的测量平均值</t>
    </r>
    <phoneticPr fontId="7" type="noConversion"/>
  </si>
  <si>
    <r>
      <t xml:space="preserve">       -each set of black lines should have roughly the same shape
</t>
    </r>
    <r>
      <rPr>
        <sz val="9"/>
        <color rgb="FF00B050"/>
        <rFont val="宋体"/>
        <family val="3"/>
        <charset val="134"/>
      </rPr>
      <t xml:space="preserve">图形帮助识别系统的人员偏差：
</t>
    </r>
    <r>
      <rPr>
        <sz val="9"/>
        <color rgb="FF00B050"/>
        <rFont val="Times New Roman"/>
        <family val="1"/>
      </rPr>
      <t>-</t>
    </r>
    <r>
      <rPr>
        <sz val="9"/>
        <color rgb="FF00B050"/>
        <rFont val="宋体"/>
        <family val="3"/>
        <charset val="134"/>
      </rPr>
      <t>不同的鉴定人测量不同产品的黑色线条应该大体相同</t>
    </r>
    <phoneticPr fontId="7" type="noConversion"/>
  </si>
  <si>
    <r>
      <t xml:space="preserve">  has been observed to estimate Part Variation
</t>
    </r>
    <r>
      <rPr>
        <sz val="9"/>
        <color rgb="FF00B050"/>
        <rFont val="宋体"/>
        <family val="3"/>
        <charset val="134"/>
      </rPr>
      <t>这个图形用于确定是否有足够产品与产品的变化来估计产品变异。</t>
    </r>
    <phoneticPr fontId="7" type="noConversion"/>
  </si>
  <si>
    <r>
      <t xml:space="preserve">  different, more heterogeneous, parts
</t>
    </r>
    <r>
      <rPr>
        <sz val="9"/>
        <color rgb="FF00B050"/>
        <rFont val="宋体"/>
        <family val="3"/>
        <charset val="134"/>
      </rPr>
      <t>如果太少的测量值落在控制线外面，说明选择的产品太相似。
用不同的差异更大的产品重新分析</t>
    </r>
    <phoneticPr fontId="7" type="noConversion"/>
  </si>
  <si>
    <t>E</t>
    <phoneticPr fontId="4" type="noConversion"/>
  </si>
  <si>
    <t>张三</t>
    <phoneticPr fontId="5" type="noConversion"/>
  </si>
  <si>
    <t>李四</t>
    <phoneticPr fontId="5" type="noConversion"/>
  </si>
  <si>
    <t>王五</t>
    <phoneticPr fontId="5" type="noConversion"/>
  </si>
  <si>
    <t>GRR&lt;=10%</t>
  </si>
  <si>
    <t>GRR&gt;10% ~ &lt;=20%</t>
  </si>
  <si>
    <t>GRR&gt;20% ~ &lt;=30%</t>
  </si>
  <si>
    <t>GRR&gt;=30%</t>
  </si>
  <si>
    <t>Total:</t>
  </si>
  <si>
    <t>FAI No.</t>
    <phoneticPr fontId="59" type="noConversion"/>
  </si>
  <si>
    <t>SPC No.</t>
    <phoneticPr fontId="59" type="noConversion"/>
  </si>
  <si>
    <t>Nominal</t>
    <phoneticPr fontId="59" type="noConversion"/>
  </si>
  <si>
    <t>+TOL
(USL for one sided spec)</t>
    <phoneticPr fontId="59" type="noConversion"/>
  </si>
  <si>
    <t>-TOL
(LSL for one sided spec)</t>
    <phoneticPr fontId="59" type="noConversion"/>
  </si>
  <si>
    <t>Inspection Method</t>
    <phoneticPr fontId="59" type="noConversion"/>
  </si>
  <si>
    <t>PERCENT OF TOTAL VARIATION</t>
    <phoneticPr fontId="59" type="noConversion"/>
  </si>
  <si>
    <t>PERCENT OF
TOLERANCE</t>
    <phoneticPr fontId="59" type="noConversion"/>
  </si>
  <si>
    <t>Result</t>
  </si>
  <si>
    <t>Notes</t>
    <phoneticPr fontId="57" type="noConversion"/>
  </si>
  <si>
    <t>Next  Steps/Recommendation</t>
  </si>
  <si>
    <t>If GRR reach the 10%target, the range of one operator(repeatability) should be less than (10%*Telerance/3.05)</t>
  </si>
  <si>
    <t>Machine Accuracy</t>
  </si>
  <si>
    <t xml:space="preserve">Analysis why GRR didn't meet 10%? </t>
  </si>
  <si>
    <t>1</t>
  </si>
  <si>
    <t>CMM</t>
  </si>
  <si>
    <t>2.01</t>
  </si>
  <si>
    <t>2.02</t>
  </si>
  <si>
    <t>3</t>
  </si>
  <si>
    <t>OMM</t>
  </si>
  <si>
    <t>4</t>
  </si>
  <si>
    <t>5.01</t>
  </si>
  <si>
    <t>D.01</t>
  </si>
  <si>
    <t>5.02</t>
  </si>
  <si>
    <t>D.02</t>
  </si>
  <si>
    <t>6</t>
  </si>
  <si>
    <t>7</t>
  </si>
  <si>
    <t>8</t>
  </si>
  <si>
    <t>9</t>
  </si>
  <si>
    <t>MIC</t>
  </si>
  <si>
    <t>10.01</t>
  </si>
  <si>
    <t>HG</t>
  </si>
  <si>
    <t>10.02</t>
  </si>
  <si>
    <t>11.01</t>
  </si>
  <si>
    <t>11.02</t>
  </si>
  <si>
    <t>11.03</t>
  </si>
  <si>
    <t>11.04</t>
  </si>
  <si>
    <t>12.01</t>
  </si>
  <si>
    <t>12.02</t>
  </si>
  <si>
    <t>13.01</t>
  </si>
  <si>
    <t>13.02</t>
  </si>
  <si>
    <t>14</t>
  </si>
  <si>
    <t>15</t>
  </si>
  <si>
    <t>16</t>
  </si>
  <si>
    <t>17.01</t>
  </si>
  <si>
    <t>18.01</t>
  </si>
  <si>
    <t>N.01</t>
  </si>
  <si>
    <t>18.02</t>
  </si>
  <si>
    <t>N.02</t>
  </si>
  <si>
    <t>19.01</t>
  </si>
  <si>
    <t>19.02</t>
  </si>
  <si>
    <t>20.01</t>
  </si>
  <si>
    <t>20.02</t>
  </si>
  <si>
    <t>21.01</t>
  </si>
  <si>
    <t>21.02</t>
  </si>
  <si>
    <t>21.03</t>
  </si>
  <si>
    <t>21.04</t>
  </si>
  <si>
    <t>22.01</t>
  </si>
  <si>
    <t>22.02</t>
  </si>
  <si>
    <t>23.01</t>
  </si>
  <si>
    <t>23.02</t>
  </si>
  <si>
    <t>24.01</t>
  </si>
  <si>
    <t>24.02</t>
  </si>
  <si>
    <t>24.03</t>
  </si>
  <si>
    <t>24.04</t>
  </si>
  <si>
    <t>24.05</t>
  </si>
  <si>
    <t>24.06</t>
  </si>
  <si>
    <t>25.01</t>
  </si>
  <si>
    <t>25.02</t>
  </si>
  <si>
    <t>26.01</t>
  </si>
  <si>
    <t>26.02</t>
  </si>
  <si>
    <t>27.01</t>
  </si>
  <si>
    <t>27.02</t>
  </si>
  <si>
    <t>28.01</t>
  </si>
  <si>
    <t>Pin Gauge</t>
    <phoneticPr fontId="5" type="noConversion"/>
  </si>
  <si>
    <t>28.02</t>
  </si>
  <si>
    <t>Pin Gauge</t>
  </si>
  <si>
    <t>28.03</t>
  </si>
  <si>
    <t>28.04</t>
  </si>
  <si>
    <t>29.01</t>
  </si>
  <si>
    <t>29.02</t>
  </si>
  <si>
    <t>30.01</t>
  </si>
  <si>
    <t>30.02</t>
  </si>
  <si>
    <t>31.01</t>
  </si>
  <si>
    <t>31.02</t>
  </si>
  <si>
    <t>33.01</t>
  </si>
  <si>
    <t>33.02</t>
  </si>
  <si>
    <t>34</t>
  </si>
  <si>
    <t>35.01</t>
  </si>
  <si>
    <t>35.02</t>
  </si>
  <si>
    <t>36</t>
  </si>
  <si>
    <t>38</t>
  </si>
  <si>
    <t>39.01</t>
  </si>
  <si>
    <t>39.02</t>
  </si>
  <si>
    <t>J.01</t>
  </si>
  <si>
    <t>42.01</t>
  </si>
  <si>
    <t>M.01</t>
  </si>
  <si>
    <t>42.02</t>
  </si>
  <si>
    <t>M.02</t>
  </si>
  <si>
    <t>43</t>
  </si>
  <si>
    <t>44</t>
  </si>
  <si>
    <t>45</t>
  </si>
  <si>
    <t>46</t>
  </si>
  <si>
    <t>47</t>
  </si>
  <si>
    <t>48.01</t>
  </si>
  <si>
    <t>O.01</t>
  </si>
  <si>
    <t>48.02</t>
  </si>
  <si>
    <t>O.02</t>
  </si>
  <si>
    <t>49.01</t>
  </si>
  <si>
    <t>49.02</t>
  </si>
  <si>
    <t>51.01</t>
  </si>
  <si>
    <t>I.01</t>
  </si>
  <si>
    <t>51.02</t>
  </si>
  <si>
    <t>I.02</t>
  </si>
  <si>
    <t>52</t>
  </si>
  <si>
    <t>53.01</t>
  </si>
  <si>
    <t>53.02</t>
  </si>
  <si>
    <t>CMM</t>
    <phoneticPr fontId="5" type="noConversion"/>
  </si>
  <si>
    <t>CMM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</si>
</sst>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0"/>
    <numFmt numFmtId="177" formatCode="0.000_ "/>
    <numFmt numFmtId="178" formatCode="0.000_);[Red]\(0.000\)"/>
    <numFmt numFmtId="179" formatCode="0.00_);[Red]\(0.00\)"/>
    <numFmt numFmtId="180" formatCode="0.0000"/>
    <numFmt numFmtId="181" formatCode="0.0000_ "/>
    <numFmt numFmtId="182" formatCode="0.00000_ "/>
    <numFmt numFmtId="183" formatCode="0.00_ "/>
  </numFmts>
  <fonts count="62">
    <font>
      <sz val="11"/>
      <name val="Arial CE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NSimSun"/>
      <family val="3"/>
      <charset val="134"/>
    </font>
    <font>
      <sz val="9"/>
      <name val="宋体"/>
      <family val="3"/>
      <charset val="134"/>
    </font>
    <font>
      <sz val="9"/>
      <color indexed="16"/>
      <name val="Times New Roman"/>
      <family val="1"/>
    </font>
    <font>
      <sz val="9"/>
      <name val="細明體"/>
      <family val="3"/>
      <charset val="136"/>
    </font>
    <font>
      <sz val="9"/>
      <name val="Arial"/>
      <family val="2"/>
    </font>
    <font>
      <b/>
      <sz val="8"/>
      <name val="Arial"/>
      <family val="2"/>
    </font>
    <font>
      <b/>
      <vertAlign val="subscript"/>
      <sz val="10"/>
      <color indexed="9"/>
      <name val="Arial"/>
      <family val="2"/>
    </font>
    <font>
      <b/>
      <sz val="9"/>
      <color indexed="62"/>
      <name val="Times New Roman"/>
      <family val="1"/>
    </font>
    <font>
      <sz val="9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rgb="FF0070C0"/>
      <name val="Arial"/>
      <family val="2"/>
    </font>
    <font>
      <sz val="9"/>
      <color rgb="FF0070C0"/>
      <name val="Times New Roman"/>
      <family val="1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</font>
    <font>
      <b/>
      <sz val="9"/>
      <color rgb="FF00B050"/>
      <name val="Times New Roman"/>
      <family val="1"/>
    </font>
    <font>
      <b/>
      <sz val="9"/>
      <color rgb="FF00B050"/>
      <name val="Arial"/>
      <family val="2"/>
    </font>
    <font>
      <sz val="9"/>
      <color rgb="FF0070C0"/>
      <name val="宋体"/>
      <family val="3"/>
      <charset val="134"/>
    </font>
    <font>
      <b/>
      <sz val="28"/>
      <name val="Arial"/>
      <family val="2"/>
    </font>
    <font>
      <b/>
      <sz val="28"/>
      <name val="宋体"/>
      <family val="3"/>
      <charset val="134"/>
    </font>
    <font>
      <sz val="12"/>
      <name val="新細明體"/>
      <family val="1"/>
      <charset val="136"/>
    </font>
    <font>
      <sz val="11"/>
      <name val="Arial"/>
      <family val="2"/>
    </font>
    <font>
      <sz val="10"/>
      <name val="Times New Roman"/>
      <family val="1"/>
    </font>
    <font>
      <b/>
      <sz val="18"/>
      <color rgb="FF00B050"/>
      <name val="Arial"/>
      <family val="2"/>
    </font>
    <font>
      <sz val="10"/>
      <color rgb="FF00B050"/>
      <name val="Arial"/>
      <family val="2"/>
    </font>
    <font>
      <sz val="9"/>
      <color rgb="FF00B050"/>
      <name val="Times New Roman"/>
      <family val="1"/>
    </font>
    <font>
      <b/>
      <sz val="12"/>
      <color rgb="FF00B050"/>
      <name val="Arial"/>
      <family val="2"/>
    </font>
    <font>
      <b/>
      <sz val="9"/>
      <color rgb="FF00B050"/>
      <name val="宋体"/>
      <family val="3"/>
      <charset val="134"/>
    </font>
    <font>
      <b/>
      <sz val="10"/>
      <color rgb="FF00B050"/>
      <name val="Arial"/>
      <family val="2"/>
    </font>
    <font>
      <sz val="9"/>
      <color rgb="FF00B050"/>
      <name val="宋体"/>
      <family val="3"/>
      <charset val="134"/>
    </font>
    <font>
      <b/>
      <sz val="10"/>
      <color rgb="FF00B050"/>
      <name val="細明體"/>
      <family val="3"/>
      <charset val="136"/>
    </font>
    <font>
      <i/>
      <sz val="10"/>
      <color rgb="FF00B050"/>
      <name val="Arial"/>
      <family val="2"/>
    </font>
    <font>
      <b/>
      <sz val="12"/>
      <color rgb="FF00B050"/>
      <name val="宋体"/>
      <family val="3"/>
      <charset val="134"/>
    </font>
    <font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8"/>
      <color rgb="FF00B050"/>
      <name val="Arial"/>
      <family val="2"/>
    </font>
    <font>
      <sz val="10"/>
      <color rgb="FF00B050"/>
      <name val="宋体"/>
      <family val="3"/>
      <charset val="134"/>
    </font>
    <font>
      <b/>
      <sz val="8"/>
      <color rgb="FF00B050"/>
      <name val="宋体"/>
      <family val="3"/>
      <charset val="134"/>
    </font>
    <font>
      <b/>
      <sz val="10"/>
      <color rgb="FF00B050"/>
      <name val="宋体"/>
      <family val="3"/>
      <charset val="134"/>
    </font>
    <font>
      <sz val="11"/>
      <color rgb="FF00B050"/>
      <name val="Arial"/>
      <family val="2"/>
    </font>
    <font>
      <sz val="11"/>
      <color rgb="FF00B050"/>
      <name val="Arial CE"/>
      <family val="2"/>
    </font>
    <font>
      <b/>
      <i/>
      <sz val="8"/>
      <color rgb="FF00B050"/>
      <name val="Arial"/>
      <family val="2"/>
    </font>
    <font>
      <b/>
      <i/>
      <sz val="9"/>
      <color rgb="FF00B050"/>
      <name val="Arial"/>
      <family val="2"/>
    </font>
    <font>
      <b/>
      <i/>
      <sz val="10"/>
      <color rgb="FF00B050"/>
      <name val="Arial"/>
      <family val="2"/>
    </font>
    <font>
      <sz val="11"/>
      <name val="Arial CE"/>
      <family val="2"/>
    </font>
    <font>
      <sz val="10"/>
      <color rgb="FF000000"/>
      <name val="Verdana"/>
      <family val="2"/>
    </font>
    <font>
      <sz val="10"/>
      <color rgb="FF000000"/>
      <name val="宋体"/>
      <family val="3"/>
      <charset val="134"/>
    </font>
    <font>
      <b/>
      <sz val="22"/>
      <color rgb="FF000000"/>
      <name val="Arial"/>
      <family val="2"/>
    </font>
    <font>
      <sz val="9"/>
      <name val="新細明體"/>
      <family val="1"/>
    </font>
    <font>
      <sz val="10"/>
      <color indexed="8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32" fillId="0" borderId="0"/>
    <xf numFmtId="0" fontId="31" fillId="0" borderId="0">
      <alignment vertical="center"/>
    </xf>
    <xf numFmtId="0" fontId="32" fillId="0" borderId="0"/>
    <xf numFmtId="0" fontId="33" fillId="0" borderId="0"/>
    <xf numFmtId="9" fontId="55" fillId="0" borderId="0" applyFont="0" applyFill="0" applyBorder="0" applyAlignment="0" applyProtection="0">
      <alignment vertical="center"/>
    </xf>
  </cellStyleXfs>
  <cellXfs count="329">
    <xf numFmtId="0" fontId="0" fillId="0" borderId="0" xfId="0"/>
    <xf numFmtId="0" fontId="1" fillId="0" borderId="0" xfId="4" applyBorder="1" applyAlignment="1" applyProtection="1">
      <alignment vertical="center"/>
    </xf>
    <xf numFmtId="0" fontId="6" fillId="0" borderId="0" xfId="4" applyFont="1" applyAlignment="1" applyProtection="1">
      <alignment vertical="center"/>
    </xf>
    <xf numFmtId="0" fontId="1" fillId="0" borderId="0" xfId="4" applyAlignment="1" applyProtection="1">
      <alignment vertical="center"/>
    </xf>
    <xf numFmtId="0" fontId="1" fillId="0" borderId="0" xfId="4" applyFill="1" applyBorder="1" applyAlignment="1" applyProtection="1">
      <alignment vertical="center"/>
    </xf>
    <xf numFmtId="0" fontId="17" fillId="0" borderId="0" xfId="4" applyFont="1" applyFill="1" applyBorder="1" applyAlignment="1" applyProtection="1">
      <alignment vertical="center"/>
    </xf>
    <xf numFmtId="0" fontId="17" fillId="0" borderId="0" xfId="4" applyFont="1" applyAlignment="1" applyProtection="1">
      <alignment vertical="center"/>
    </xf>
    <xf numFmtId="0" fontId="6" fillId="0" borderId="6" xfId="4" applyFont="1" applyBorder="1" applyAlignment="1" applyProtection="1">
      <alignment vertical="center"/>
    </xf>
    <xf numFmtId="0" fontId="18" fillId="0" borderId="0" xfId="4" applyFont="1" applyFill="1" applyBorder="1" applyAlignment="1" applyProtection="1">
      <alignment vertical="center"/>
    </xf>
    <xf numFmtId="176" fontId="17" fillId="0" borderId="0" xfId="4" applyNumberFormat="1" applyFont="1" applyFill="1" applyBorder="1" applyAlignment="1" applyProtection="1">
      <alignment vertical="center"/>
    </xf>
    <xf numFmtId="0" fontId="18" fillId="0" borderId="0" xfId="4" applyFont="1" applyAlignment="1" applyProtection="1">
      <alignment vertical="center"/>
    </xf>
    <xf numFmtId="0" fontId="2" fillId="0" borderId="0" xfId="4" applyFont="1" applyAlignment="1" applyProtection="1">
      <alignment vertical="center"/>
    </xf>
    <xf numFmtId="0" fontId="9" fillId="0" borderId="0" xfId="4" applyFont="1" applyBorder="1" applyAlignment="1" applyProtection="1">
      <alignment vertical="center"/>
    </xf>
    <xf numFmtId="0" fontId="17" fillId="0" borderId="0" xfId="4" applyFont="1" applyBorder="1" applyAlignment="1" applyProtection="1">
      <alignment vertical="center"/>
    </xf>
    <xf numFmtId="0" fontId="18" fillId="0" borderId="0" xfId="4" applyFont="1" applyBorder="1" applyAlignment="1" applyProtection="1">
      <alignment vertical="center"/>
    </xf>
    <xf numFmtId="0" fontId="20" fillId="0" borderId="0" xfId="4" applyFont="1" applyBorder="1" applyAlignment="1" applyProtection="1">
      <alignment vertical="center"/>
    </xf>
    <xf numFmtId="0" fontId="21" fillId="0" borderId="0" xfId="4" applyFont="1" applyAlignment="1" applyProtection="1">
      <alignment vertical="center"/>
    </xf>
    <xf numFmtId="0" fontId="21" fillId="0" borderId="0" xfId="4" applyFont="1" applyAlignment="1" applyProtection="1">
      <alignment vertical="top" wrapText="1"/>
    </xf>
    <xf numFmtId="0" fontId="18" fillId="0" borderId="0" xfId="4" quotePrefix="1" applyFont="1" applyFill="1" applyBorder="1" applyAlignment="1" applyProtection="1">
      <alignment vertical="center"/>
    </xf>
    <xf numFmtId="0" fontId="6" fillId="0" borderId="49" xfId="4" applyFont="1" applyBorder="1" applyAlignment="1" applyProtection="1">
      <alignment vertical="center"/>
    </xf>
    <xf numFmtId="0" fontId="3" fillId="0" borderId="0" xfId="4" applyFont="1" applyAlignment="1" applyProtection="1">
      <alignment vertical="center"/>
    </xf>
    <xf numFmtId="9" fontId="17" fillId="0" borderId="0" xfId="3" applyFont="1" applyFill="1" applyBorder="1" applyAlignment="1" applyProtection="1">
      <alignment vertical="center"/>
    </xf>
    <xf numFmtId="0" fontId="19" fillId="0" borderId="0" xfId="4" applyFont="1" applyFill="1" applyBorder="1" applyAlignment="1" applyProtection="1">
      <alignment vertical="center"/>
    </xf>
    <xf numFmtId="0" fontId="22" fillId="0" borderId="0" xfId="4" applyFont="1" applyAlignment="1">
      <alignment vertical="center"/>
    </xf>
    <xf numFmtId="0" fontId="22" fillId="0" borderId="0" xfId="4" applyFont="1" applyBorder="1" applyAlignment="1">
      <alignment vertical="center"/>
    </xf>
    <xf numFmtId="0" fontId="22" fillId="0" borderId="0" xfId="4" applyFont="1" applyFill="1" applyBorder="1" applyAlignment="1">
      <alignment vertical="center"/>
    </xf>
    <xf numFmtId="0" fontId="23" fillId="0" borderId="0" xfId="4" applyFont="1" applyFill="1" applyBorder="1" applyAlignment="1">
      <alignment vertical="center"/>
    </xf>
    <xf numFmtId="0" fontId="23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16" fillId="2" borderId="50" xfId="0" applyFont="1" applyFill="1" applyBorder="1" applyAlignment="1"/>
    <xf numFmtId="0" fontId="15" fillId="2" borderId="51" xfId="0" applyFont="1" applyFill="1" applyBorder="1" applyAlignment="1">
      <alignment horizontal="center"/>
    </xf>
    <xf numFmtId="0" fontId="16" fillId="2" borderId="51" xfId="0" applyFont="1" applyFill="1" applyBorder="1" applyAlignment="1"/>
    <xf numFmtId="0" fontId="1" fillId="8" borderId="0" xfId="4" applyFill="1" applyBorder="1" applyAlignment="1" applyProtection="1">
      <alignment vertical="center"/>
    </xf>
    <xf numFmtId="0" fontId="1" fillId="8" borderId="0" xfId="4" applyFill="1" applyAlignment="1" applyProtection="1">
      <alignment vertical="center"/>
    </xf>
    <xf numFmtId="0" fontId="8" fillId="8" borderId="0" xfId="4" applyFont="1" applyFill="1" applyAlignment="1" applyProtection="1">
      <alignment vertical="center"/>
    </xf>
    <xf numFmtId="0" fontId="3" fillId="8" borderId="0" xfId="4" applyFont="1" applyFill="1" applyAlignment="1" applyProtection="1">
      <alignment vertical="center"/>
    </xf>
    <xf numFmtId="0" fontId="2" fillId="8" borderId="0" xfId="4" applyFont="1" applyFill="1" applyAlignment="1" applyProtection="1">
      <alignment vertical="center"/>
    </xf>
    <xf numFmtId="0" fontId="22" fillId="8" borderId="0" xfId="4" applyFont="1" applyFill="1" applyAlignment="1">
      <alignment vertical="center"/>
    </xf>
    <xf numFmtId="0" fontId="24" fillId="8" borderId="0" xfId="4" applyFont="1" applyFill="1" applyAlignment="1">
      <alignment vertical="center"/>
    </xf>
    <xf numFmtId="0" fontId="25" fillId="8" borderId="0" xfId="4" applyFont="1" applyFill="1" applyAlignment="1">
      <alignment vertical="center"/>
    </xf>
    <xf numFmtId="14" fontId="34" fillId="2" borderId="52" xfId="0" applyNumberFormat="1" applyFont="1" applyFill="1" applyBorder="1" applyAlignment="1">
      <alignment horizontal="center"/>
    </xf>
    <xf numFmtId="0" fontId="35" fillId="8" borderId="0" xfId="4" applyFont="1" applyFill="1" applyAlignment="1" applyProtection="1">
      <alignment vertical="center"/>
    </xf>
    <xf numFmtId="0" fontId="35" fillId="0" borderId="0" xfId="4" applyFont="1" applyAlignment="1" applyProtection="1">
      <alignment vertical="center"/>
    </xf>
    <xf numFmtId="0" fontId="36" fillId="0" borderId="0" xfId="4" applyFont="1" applyAlignment="1" applyProtection="1">
      <alignment vertical="center"/>
    </xf>
    <xf numFmtId="0" fontId="35" fillId="8" borderId="0" xfId="4" applyFont="1" applyFill="1" applyBorder="1" applyAlignment="1" applyProtection="1">
      <alignment vertical="center"/>
    </xf>
    <xf numFmtId="0" fontId="35" fillId="0" borderId="0" xfId="4" applyFont="1" applyBorder="1" applyAlignment="1" applyProtection="1">
      <alignment vertical="center"/>
    </xf>
    <xf numFmtId="0" fontId="37" fillId="0" borderId="0" xfId="4" applyFont="1" applyAlignment="1" applyProtection="1">
      <alignment horizontal="center" vertical="center"/>
    </xf>
    <xf numFmtId="0" fontId="26" fillId="0" borderId="0" xfId="4" applyFont="1" applyAlignment="1" applyProtection="1">
      <alignment vertical="center"/>
    </xf>
    <xf numFmtId="0" fontId="39" fillId="8" borderId="4" xfId="4" applyFont="1" applyFill="1" applyBorder="1" applyAlignment="1" applyProtection="1">
      <alignment horizontal="center" vertical="center"/>
    </xf>
    <xf numFmtId="0" fontId="39" fillId="8" borderId="4" xfId="4" applyFont="1" applyFill="1" applyBorder="1" applyAlignment="1" applyProtection="1">
      <alignment horizontal="left" vertical="center" wrapText="1"/>
    </xf>
    <xf numFmtId="15" fontId="39" fillId="6" borderId="0" xfId="4" applyNumberFormat="1" applyFont="1" applyFill="1" applyBorder="1" applyAlignment="1" applyProtection="1">
      <alignment horizontal="center" vertical="center"/>
      <protection locked="0"/>
    </xf>
    <xf numFmtId="0" fontId="36" fillId="0" borderId="5" xfId="4" applyFont="1" applyBorder="1" applyAlignment="1" applyProtection="1">
      <alignment vertical="center" wrapText="1"/>
    </xf>
    <xf numFmtId="0" fontId="39" fillId="8" borderId="3" xfId="4" applyFont="1" applyFill="1" applyBorder="1" applyAlignment="1" applyProtection="1">
      <alignment horizontal="center" vertical="center"/>
    </xf>
    <xf numFmtId="0" fontId="39" fillId="8" borderId="3" xfId="4" applyFont="1" applyFill="1" applyBorder="1" applyAlignment="1" applyProtection="1">
      <alignment horizontal="left" vertical="center" wrapText="1"/>
    </xf>
    <xf numFmtId="0" fontId="39" fillId="6" borderId="0" xfId="4" applyFont="1" applyFill="1" applyBorder="1" applyAlignment="1" applyProtection="1">
      <alignment horizontal="center" vertical="center"/>
      <protection locked="0"/>
    </xf>
    <xf numFmtId="0" fontId="36" fillId="0" borderId="6" xfId="4" applyFont="1" applyBorder="1" applyAlignment="1" applyProtection="1">
      <alignment vertical="center" wrapText="1"/>
    </xf>
    <xf numFmtId="0" fontId="39" fillId="8" borderId="7" xfId="4" applyFont="1" applyFill="1" applyBorder="1" applyAlignment="1" applyProtection="1">
      <alignment horizontal="center" vertical="center"/>
    </xf>
    <xf numFmtId="0" fontId="39" fillId="0" borderId="7" xfId="4" applyFont="1" applyFill="1" applyBorder="1" applyAlignment="1" applyProtection="1">
      <alignment horizontal="center" vertical="center"/>
      <protection locked="0"/>
    </xf>
    <xf numFmtId="0" fontId="42" fillId="0" borderId="0" xfId="4" applyFont="1" applyFill="1" applyBorder="1" applyAlignment="1" applyProtection="1">
      <alignment horizontal="center" vertical="center" wrapText="1"/>
    </xf>
    <xf numFmtId="0" fontId="39" fillId="4" borderId="0" xfId="4" applyFont="1" applyFill="1" applyBorder="1" applyAlignment="1" applyProtection="1">
      <alignment horizontal="left" vertical="center"/>
    </xf>
    <xf numFmtId="0" fontId="36" fillId="0" borderId="6" xfId="4" applyFont="1" applyBorder="1" applyAlignment="1" applyProtection="1">
      <alignment vertical="center"/>
    </xf>
    <xf numFmtId="0" fontId="39" fillId="4" borderId="0" xfId="4" applyFont="1" applyFill="1" applyBorder="1" applyAlignment="1" applyProtection="1">
      <alignment horizontal="center" vertical="center"/>
    </xf>
    <xf numFmtId="0" fontId="44" fillId="8" borderId="8" xfId="4" applyFont="1" applyFill="1" applyBorder="1" applyAlignment="1" applyProtection="1">
      <alignment vertical="center"/>
    </xf>
    <xf numFmtId="0" fontId="44" fillId="8" borderId="9" xfId="4" applyFont="1" applyFill="1" applyBorder="1" applyAlignment="1" applyProtection="1">
      <alignment vertical="center"/>
    </xf>
    <xf numFmtId="0" fontId="39" fillId="8" borderId="9" xfId="4" applyFont="1" applyFill="1" applyBorder="1" applyAlignment="1" applyProtection="1">
      <alignment vertical="center"/>
    </xf>
    <xf numFmtId="0" fontId="46" fillId="5" borderId="0" xfId="4" applyFont="1" applyFill="1" applyBorder="1" applyAlignment="1" applyProtection="1">
      <alignment vertical="center"/>
    </xf>
    <xf numFmtId="0" fontId="39" fillId="8" borderId="53" xfId="4" applyFont="1" applyFill="1" applyBorder="1" applyAlignment="1" applyProtection="1">
      <alignment horizontal="center" vertical="center"/>
    </xf>
    <xf numFmtId="0" fontId="39" fillId="8" borderId="54" xfId="4" applyFont="1" applyFill="1" applyBorder="1" applyAlignment="1" applyProtection="1">
      <alignment horizontal="center" vertical="center"/>
    </xf>
    <xf numFmtId="0" fontId="39" fillId="8" borderId="55" xfId="4" applyFont="1" applyFill="1" applyBorder="1" applyAlignment="1" applyProtection="1">
      <alignment horizontal="center" vertical="center"/>
    </xf>
    <xf numFmtId="0" fontId="39" fillId="5" borderId="0" xfId="4" applyFont="1" applyFill="1" applyBorder="1" applyAlignment="1" applyProtection="1">
      <alignment vertical="center"/>
    </xf>
    <xf numFmtId="0" fontId="39" fillId="8" borderId="10" xfId="4" applyFont="1" applyFill="1" applyBorder="1" applyAlignment="1" applyProtection="1">
      <alignment horizontal="center" vertical="center"/>
    </xf>
    <xf numFmtId="0" fontId="39" fillId="8" borderId="11" xfId="5" applyFont="1" applyFill="1" applyBorder="1" applyAlignment="1" applyProtection="1">
      <alignment horizontal="center" vertical="center"/>
    </xf>
    <xf numFmtId="0" fontId="35" fillId="0" borderId="3" xfId="4" applyFont="1" applyFill="1" applyBorder="1" applyAlignment="1" applyProtection="1">
      <alignment vertical="center"/>
      <protection locked="0"/>
    </xf>
    <xf numFmtId="0" fontId="35" fillId="0" borderId="37" xfId="4" applyFont="1" applyFill="1" applyBorder="1" applyAlignment="1" applyProtection="1">
      <alignment vertical="center"/>
      <protection locked="0"/>
    </xf>
    <xf numFmtId="177" fontId="40" fillId="3" borderId="0" xfId="4" applyNumberFormat="1" applyFont="1" applyFill="1" applyBorder="1" applyAlignment="1" applyProtection="1">
      <alignment vertical="center"/>
      <protection locked="0"/>
    </xf>
    <xf numFmtId="0" fontId="48" fillId="8" borderId="12" xfId="4" applyFont="1" applyFill="1" applyBorder="1" applyAlignment="1" applyProtection="1">
      <alignment horizontal="center" vertical="center"/>
    </xf>
    <xf numFmtId="0" fontId="39" fillId="8" borderId="13" xfId="5" applyFont="1" applyFill="1" applyBorder="1" applyAlignment="1" applyProtection="1">
      <alignment horizontal="center" vertical="center"/>
    </xf>
    <xf numFmtId="176" fontId="35" fillId="8" borderId="12" xfId="4" applyNumberFormat="1" applyFont="1" applyFill="1" applyBorder="1" applyAlignment="1" applyProtection="1">
      <alignment horizontal="center" vertical="center"/>
    </xf>
    <xf numFmtId="0" fontId="39" fillId="8" borderId="2" xfId="5" applyFont="1" applyFill="1" applyBorder="1" applyAlignment="1" applyProtection="1">
      <alignment horizontal="center" vertical="center"/>
    </xf>
    <xf numFmtId="0" fontId="27" fillId="8" borderId="12" xfId="4" applyFont="1" applyFill="1" applyBorder="1" applyAlignment="1" applyProtection="1">
      <alignment horizontal="center" vertical="center"/>
    </xf>
    <xf numFmtId="0" fontId="46" fillId="8" borderId="13" xfId="4" applyFont="1" applyFill="1" applyBorder="1" applyAlignment="1" applyProtection="1">
      <alignment horizontal="center" vertical="center"/>
    </xf>
    <xf numFmtId="178" fontId="35" fillId="8" borderId="3" xfId="4" applyNumberFormat="1" applyFont="1" applyFill="1" applyBorder="1" applyAlignment="1" applyProtection="1">
      <alignment vertical="center"/>
    </xf>
    <xf numFmtId="178" fontId="35" fillId="8" borderId="14" xfId="4" applyNumberFormat="1" applyFont="1" applyFill="1" applyBorder="1" applyAlignment="1" applyProtection="1">
      <alignment vertical="center"/>
    </xf>
    <xf numFmtId="178" fontId="35" fillId="5" borderId="0" xfId="4" applyNumberFormat="1" applyFont="1" applyFill="1" applyBorder="1" applyAlignment="1" applyProtection="1">
      <alignment vertical="center"/>
    </xf>
    <xf numFmtId="0" fontId="35" fillId="8" borderId="15" xfId="4" applyFont="1" applyFill="1" applyBorder="1" applyAlignment="1" applyProtection="1">
      <alignment horizontal="center" vertical="center"/>
    </xf>
    <xf numFmtId="0" fontId="46" fillId="8" borderId="16" xfId="4" applyFont="1" applyFill="1" applyBorder="1" applyAlignment="1" applyProtection="1">
      <alignment horizontal="center" vertical="center"/>
    </xf>
    <xf numFmtId="179" fontId="39" fillId="8" borderId="17" xfId="4" applyNumberFormat="1" applyFont="1" applyFill="1" applyBorder="1" applyAlignment="1" applyProtection="1">
      <alignment vertical="center"/>
    </xf>
    <xf numFmtId="179" fontId="39" fillId="8" borderId="18" xfId="4" applyNumberFormat="1" applyFont="1" applyFill="1" applyBorder="1" applyAlignment="1" applyProtection="1">
      <alignment vertical="center"/>
    </xf>
    <xf numFmtId="179" fontId="39" fillId="5" borderId="0" xfId="4" applyNumberFormat="1" applyFont="1" applyFill="1" applyBorder="1" applyAlignment="1" applyProtection="1">
      <alignment vertical="center"/>
    </xf>
    <xf numFmtId="0" fontId="35" fillId="8" borderId="19" xfId="4" applyFont="1" applyFill="1" applyBorder="1" applyAlignment="1" applyProtection="1">
      <alignment horizontal="center" vertical="center"/>
    </xf>
    <xf numFmtId="0" fontId="35" fillId="8" borderId="2" xfId="4" applyFont="1" applyFill="1" applyBorder="1" applyAlignment="1" applyProtection="1">
      <alignment horizontal="center" vertical="center"/>
    </xf>
    <xf numFmtId="0" fontId="35" fillId="0" borderId="2" xfId="4" applyFont="1" applyFill="1" applyBorder="1" applyAlignment="1" applyProtection="1">
      <alignment vertical="center"/>
    </xf>
    <xf numFmtId="0" fontId="27" fillId="8" borderId="13" xfId="4" applyFont="1" applyFill="1" applyBorder="1" applyAlignment="1" applyProtection="1">
      <alignment horizontal="center" vertical="center"/>
    </xf>
    <xf numFmtId="179" fontId="35" fillId="0" borderId="2" xfId="4" applyNumberFormat="1" applyFont="1" applyFill="1" applyBorder="1" applyAlignment="1" applyProtection="1">
      <alignment vertical="center"/>
    </xf>
    <xf numFmtId="179" fontId="35" fillId="0" borderId="20" xfId="4" applyNumberFormat="1" applyFont="1" applyFill="1" applyBorder="1" applyAlignment="1" applyProtection="1">
      <alignment vertical="center"/>
    </xf>
    <xf numFmtId="179" fontId="35" fillId="5" borderId="0" xfId="4" applyNumberFormat="1" applyFont="1" applyFill="1" applyBorder="1" applyAlignment="1" applyProtection="1">
      <alignment vertical="center"/>
    </xf>
    <xf numFmtId="0" fontId="46" fillId="8" borderId="1" xfId="4" applyFont="1" applyFill="1" applyBorder="1" applyAlignment="1" applyProtection="1">
      <alignment horizontal="center" vertical="center"/>
    </xf>
    <xf numFmtId="0" fontId="36" fillId="0" borderId="6" xfId="4" applyFont="1" applyFill="1" applyBorder="1" applyAlignment="1" applyProtection="1">
      <alignment vertical="center"/>
    </xf>
    <xf numFmtId="0" fontId="35" fillId="8" borderId="12" xfId="4" applyFont="1" applyFill="1" applyBorder="1" applyAlignment="1" applyProtection="1">
      <alignment horizontal="center" vertical="center"/>
    </xf>
    <xf numFmtId="0" fontId="46" fillId="8" borderId="2" xfId="4" applyFont="1" applyFill="1" applyBorder="1" applyAlignment="1" applyProtection="1">
      <alignment horizontal="center" vertical="center"/>
    </xf>
    <xf numFmtId="179" fontId="39" fillId="8" borderId="3" xfId="4" applyNumberFormat="1" applyFont="1" applyFill="1" applyBorder="1" applyAlignment="1" applyProtection="1">
      <alignment vertical="center"/>
    </xf>
    <xf numFmtId="179" fontId="39" fillId="8" borderId="14" xfId="4" applyNumberFormat="1" applyFont="1" applyFill="1" applyBorder="1" applyAlignment="1" applyProtection="1">
      <alignment vertical="center"/>
    </xf>
    <xf numFmtId="0" fontId="35" fillId="0" borderId="22" xfId="4" applyFont="1" applyFill="1" applyBorder="1" applyAlignment="1" applyProtection="1">
      <alignment vertical="center"/>
    </xf>
    <xf numFmtId="0" fontId="27" fillId="0" borderId="2" xfId="4" applyFont="1" applyFill="1" applyBorder="1" applyAlignment="1" applyProtection="1">
      <alignment vertical="center"/>
    </xf>
    <xf numFmtId="0" fontId="35" fillId="0" borderId="20" xfId="4" applyFont="1" applyFill="1" applyBorder="1" applyAlignment="1" applyProtection="1">
      <alignment vertical="center"/>
    </xf>
    <xf numFmtId="0" fontId="35" fillId="5" borderId="0" xfId="4" applyFont="1" applyFill="1" applyBorder="1" applyAlignment="1" applyProtection="1">
      <alignment vertical="center"/>
    </xf>
    <xf numFmtId="180" fontId="35" fillId="8" borderId="23" xfId="4" applyNumberFormat="1" applyFont="1" applyFill="1" applyBorder="1" applyAlignment="1" applyProtection="1">
      <alignment vertical="center"/>
    </xf>
    <xf numFmtId="180" fontId="35" fillId="8" borderId="24" xfId="4" applyNumberFormat="1" applyFont="1" applyFill="1" applyBorder="1" applyAlignment="1" applyProtection="1">
      <alignment vertical="center"/>
    </xf>
    <xf numFmtId="0" fontId="39" fillId="8" borderId="0" xfId="4" applyFont="1" applyFill="1" applyBorder="1" applyAlignment="1" applyProtection="1">
      <alignment vertical="center"/>
    </xf>
    <xf numFmtId="0" fontId="35" fillId="0" borderId="0" xfId="4" applyFont="1" applyFill="1" applyBorder="1" applyAlignment="1" applyProtection="1">
      <alignment vertical="center"/>
    </xf>
    <xf numFmtId="0" fontId="39" fillId="8" borderId="25" xfId="4" applyFont="1" applyFill="1" applyBorder="1" applyAlignment="1" applyProtection="1">
      <alignment vertical="center"/>
    </xf>
    <xf numFmtId="0" fontId="39" fillId="8" borderId="26" xfId="4" applyFont="1" applyFill="1" applyBorder="1" applyAlignment="1" applyProtection="1">
      <alignment vertical="center"/>
    </xf>
    <xf numFmtId="0" fontId="49" fillId="8" borderId="26" xfId="4" applyFont="1" applyFill="1" applyBorder="1" applyAlignment="1" applyProtection="1">
      <alignment vertical="center"/>
    </xf>
    <xf numFmtId="0" fontId="35" fillId="8" borderId="26" xfId="4" applyFont="1" applyFill="1" applyBorder="1" applyAlignment="1" applyProtection="1">
      <alignment vertical="center"/>
    </xf>
    <xf numFmtId="0" fontId="39" fillId="8" borderId="27" xfId="4" applyFont="1" applyFill="1" applyBorder="1" applyAlignment="1" applyProtection="1">
      <alignment horizontal="right" vertical="center"/>
    </xf>
    <xf numFmtId="0" fontId="39" fillId="8" borderId="28" xfId="4" applyFont="1" applyFill="1" applyBorder="1" applyAlignment="1" applyProtection="1">
      <alignment horizontal="center" vertical="center"/>
    </xf>
    <xf numFmtId="0" fontId="39" fillId="8" borderId="28" xfId="4" applyFont="1" applyFill="1" applyBorder="1" applyAlignment="1" applyProtection="1">
      <alignment vertical="center"/>
    </xf>
    <xf numFmtId="0" fontId="39" fillId="8" borderId="28" xfId="4" applyFont="1" applyFill="1" applyBorder="1" applyAlignment="1" applyProtection="1">
      <alignment horizontal="right" vertical="center"/>
    </xf>
    <xf numFmtId="0" fontId="39" fillId="8" borderId="29" xfId="4" applyFont="1" applyFill="1" applyBorder="1" applyAlignment="1" applyProtection="1">
      <alignment horizontal="right" vertical="center"/>
    </xf>
    <xf numFmtId="0" fontId="39" fillId="5" borderId="0" xfId="4" applyFont="1" applyFill="1" applyBorder="1" applyAlignment="1" applyProtection="1">
      <alignment horizontal="right" vertical="center"/>
    </xf>
    <xf numFmtId="0" fontId="27" fillId="8" borderId="30" xfId="4" applyFont="1" applyFill="1" applyBorder="1" applyAlignment="1" applyProtection="1">
      <alignment vertical="center"/>
    </xf>
    <xf numFmtId="0" fontId="27" fillId="8" borderId="31" xfId="4" applyFont="1" applyFill="1" applyBorder="1" applyAlignment="1" applyProtection="1">
      <alignment vertical="center"/>
    </xf>
    <xf numFmtId="0" fontId="44" fillId="8" borderId="32" xfId="4" applyFont="1" applyFill="1" applyBorder="1" applyAlignment="1" applyProtection="1">
      <alignment vertical="center"/>
    </xf>
    <xf numFmtId="0" fontId="35" fillId="8" borderId="33" xfId="4" applyFont="1" applyFill="1" applyBorder="1" applyAlignment="1" applyProtection="1">
      <alignment vertical="center"/>
    </xf>
    <xf numFmtId="0" fontId="35" fillId="8" borderId="32" xfId="4" applyFont="1" applyFill="1" applyBorder="1" applyAlignment="1" applyProtection="1">
      <alignment vertical="center"/>
    </xf>
    <xf numFmtId="181" fontId="35" fillId="8" borderId="33" xfId="4" applyNumberFormat="1" applyFont="1" applyFill="1" applyBorder="1" applyAlignment="1" applyProtection="1">
      <alignment horizontal="right" vertical="center"/>
    </xf>
    <xf numFmtId="181" fontId="35" fillId="8" borderId="32" xfId="4" applyNumberFormat="1" applyFont="1" applyFill="1" applyBorder="1" applyAlignment="1" applyProtection="1">
      <alignment horizontal="right" vertical="center"/>
    </xf>
    <xf numFmtId="181" fontId="35" fillId="8" borderId="31" xfId="4" applyNumberFormat="1" applyFont="1" applyFill="1" applyBorder="1" applyAlignment="1" applyProtection="1">
      <alignment horizontal="right" vertical="center"/>
    </xf>
    <xf numFmtId="182" fontId="35" fillId="8" borderId="34" xfId="4" applyNumberFormat="1" applyFont="1" applyFill="1" applyBorder="1" applyAlignment="1" applyProtection="1">
      <alignment horizontal="right" vertical="center"/>
    </xf>
    <xf numFmtId="0" fontId="35" fillId="0" borderId="0" xfId="4" applyFont="1" applyFill="1" applyBorder="1" applyAlignment="1" applyProtection="1">
      <alignment horizontal="right" vertical="center"/>
    </xf>
    <xf numFmtId="0" fontId="27" fillId="8" borderId="35" xfId="4" applyFont="1" applyFill="1" applyBorder="1" applyAlignment="1" applyProtection="1">
      <alignment vertical="center"/>
    </xf>
    <xf numFmtId="0" fontId="27" fillId="8" borderId="36" xfId="4" applyFont="1" applyFill="1" applyBorder="1" applyAlignment="1" applyProtection="1">
      <alignment vertical="center"/>
    </xf>
    <xf numFmtId="0" fontId="44" fillId="8" borderId="21" xfId="4" applyFont="1" applyFill="1" applyBorder="1" applyAlignment="1" applyProtection="1">
      <alignment vertical="center"/>
    </xf>
    <xf numFmtId="0" fontId="35" fillId="8" borderId="37" xfId="4" applyFont="1" applyFill="1" applyBorder="1" applyAlignment="1" applyProtection="1">
      <alignment vertical="center"/>
    </xf>
    <xf numFmtId="0" fontId="35" fillId="8" borderId="21" xfId="4" applyFont="1" applyFill="1" applyBorder="1" applyAlignment="1" applyProtection="1">
      <alignment vertical="center"/>
    </xf>
    <xf numFmtId="181" fontId="35" fillId="8" borderId="37" xfId="4" applyNumberFormat="1" applyFont="1" applyFill="1" applyBorder="1" applyAlignment="1" applyProtection="1">
      <alignment horizontal="right" vertical="center"/>
    </xf>
    <xf numFmtId="181" fontId="35" fillId="8" borderId="21" xfId="4" applyNumberFormat="1" applyFont="1" applyFill="1" applyBorder="1" applyAlignment="1" applyProtection="1">
      <alignment horizontal="right" vertical="center"/>
    </xf>
    <xf numFmtId="181" fontId="35" fillId="8" borderId="36" xfId="4" applyNumberFormat="1" applyFont="1" applyFill="1" applyBorder="1" applyAlignment="1" applyProtection="1">
      <alignment horizontal="right" vertical="center"/>
    </xf>
    <xf numFmtId="182" fontId="35" fillId="8" borderId="38" xfId="4" applyNumberFormat="1" applyFont="1" applyFill="1" applyBorder="1" applyAlignment="1" applyProtection="1">
      <alignment horizontal="right" vertical="center"/>
    </xf>
    <xf numFmtId="0" fontId="35" fillId="5" borderId="0" xfId="4" applyFont="1" applyFill="1" applyBorder="1" applyAlignment="1" applyProtection="1">
      <alignment horizontal="right" vertical="center"/>
    </xf>
    <xf numFmtId="181" fontId="35" fillId="8" borderId="37" xfId="4" applyNumberFormat="1" applyFont="1" applyFill="1" applyBorder="1" applyAlignment="1" applyProtection="1">
      <alignment vertical="center"/>
    </xf>
    <xf numFmtId="181" fontId="35" fillId="8" borderId="21" xfId="4" applyNumberFormat="1" applyFont="1" applyFill="1" applyBorder="1" applyAlignment="1" applyProtection="1">
      <alignment vertical="center"/>
    </xf>
    <xf numFmtId="0" fontId="27" fillId="8" borderId="39" xfId="4" applyFont="1" applyFill="1" applyBorder="1" applyAlignment="1" applyProtection="1">
      <alignment vertical="center"/>
    </xf>
    <xf numFmtId="0" fontId="27" fillId="8" borderId="40" xfId="4" applyFont="1" applyFill="1" applyBorder="1" applyAlignment="1" applyProtection="1">
      <alignment vertical="center"/>
    </xf>
    <xf numFmtId="0" fontId="44" fillId="8" borderId="41" xfId="4" applyFont="1" applyFill="1" applyBorder="1" applyAlignment="1" applyProtection="1">
      <alignment vertical="center"/>
    </xf>
    <xf numFmtId="0" fontId="35" fillId="8" borderId="42" xfId="4" applyFont="1" applyFill="1" applyBorder="1" applyAlignment="1" applyProtection="1">
      <alignment vertical="center"/>
    </xf>
    <xf numFmtId="0" fontId="35" fillId="8" borderId="41" xfId="4" applyFont="1" applyFill="1" applyBorder="1" applyAlignment="1" applyProtection="1">
      <alignment vertical="center"/>
    </xf>
    <xf numFmtId="181" fontId="35" fillId="8" borderId="42" xfId="4" applyNumberFormat="1" applyFont="1" applyFill="1" applyBorder="1" applyAlignment="1" applyProtection="1">
      <alignment vertical="center"/>
    </xf>
    <xf numFmtId="181" fontId="35" fillId="8" borderId="41" xfId="4" applyNumberFormat="1" applyFont="1" applyFill="1" applyBorder="1" applyAlignment="1" applyProtection="1">
      <alignment vertical="center"/>
    </xf>
    <xf numFmtId="181" fontId="35" fillId="8" borderId="43" xfId="4" applyNumberFormat="1" applyFont="1" applyFill="1" applyBorder="1" applyAlignment="1" applyProtection="1">
      <alignment vertical="center"/>
    </xf>
    <xf numFmtId="181" fontId="35" fillId="8" borderId="44" xfId="4" applyNumberFormat="1" applyFont="1" applyFill="1" applyBorder="1" applyAlignment="1" applyProtection="1">
      <alignment vertical="center"/>
    </xf>
    <xf numFmtId="2" fontId="39" fillId="0" borderId="3" xfId="4" applyNumberFormat="1" applyFont="1" applyFill="1" applyBorder="1" applyAlignment="1" applyProtection="1">
      <alignment horizontal="center" vertical="center"/>
      <protection locked="0"/>
    </xf>
    <xf numFmtId="0" fontId="27" fillId="8" borderId="27" xfId="4" applyFont="1" applyFill="1" applyBorder="1" applyAlignment="1" applyProtection="1">
      <alignment horizontal="right" vertical="center"/>
    </xf>
    <xf numFmtId="0" fontId="27" fillId="8" borderId="28" xfId="4" applyFont="1" applyFill="1" applyBorder="1" applyAlignment="1" applyProtection="1">
      <alignment horizontal="right" vertical="center"/>
    </xf>
    <xf numFmtId="0" fontId="27" fillId="5" borderId="0" xfId="4" applyFont="1" applyFill="1" applyBorder="1" applyAlignment="1" applyProtection="1">
      <alignment horizontal="center" vertical="center" wrapText="1"/>
    </xf>
    <xf numFmtId="180" fontId="35" fillId="8" borderId="37" xfId="4" applyNumberFormat="1" applyFont="1" applyFill="1" applyBorder="1" applyAlignment="1" applyProtection="1">
      <alignment vertical="center"/>
    </xf>
    <xf numFmtId="180" fontId="35" fillId="8" borderId="21" xfId="4" applyNumberFormat="1" applyFont="1" applyFill="1" applyBorder="1" applyAlignment="1" applyProtection="1">
      <alignment vertical="center"/>
    </xf>
    <xf numFmtId="10" fontId="51" fillId="8" borderId="37" xfId="3" applyNumberFormat="1" applyFont="1" applyFill="1" applyBorder="1" applyAlignment="1" applyProtection="1">
      <alignment vertical="center"/>
    </xf>
    <xf numFmtId="0" fontId="35" fillId="8" borderId="38" xfId="4" applyFont="1" applyFill="1" applyBorder="1" applyAlignment="1" applyProtection="1">
      <alignment vertical="center"/>
    </xf>
    <xf numFmtId="180" fontId="35" fillId="8" borderId="45" xfId="4" applyNumberFormat="1" applyFont="1" applyFill="1" applyBorder="1" applyAlignment="1" applyProtection="1">
      <alignment vertical="center"/>
    </xf>
    <xf numFmtId="180" fontId="35" fillId="8" borderId="46" xfId="4" applyNumberFormat="1" applyFont="1" applyFill="1" applyBorder="1" applyAlignment="1" applyProtection="1">
      <alignment vertical="center"/>
    </xf>
    <xf numFmtId="10" fontId="51" fillId="8" borderId="45" xfId="3" applyNumberFormat="1" applyFont="1" applyFill="1" applyBorder="1" applyAlignment="1" applyProtection="1">
      <alignment vertical="center"/>
    </xf>
    <xf numFmtId="0" fontId="35" fillId="8" borderId="46" xfId="4" applyFont="1" applyFill="1" applyBorder="1" applyAlignment="1" applyProtection="1">
      <alignment vertical="center"/>
    </xf>
    <xf numFmtId="0" fontId="35" fillId="8" borderId="47" xfId="4" applyFont="1" applyFill="1" applyBorder="1" applyAlignment="1" applyProtection="1">
      <alignment vertical="center"/>
    </xf>
    <xf numFmtId="0" fontId="35" fillId="8" borderId="36" xfId="4" applyFont="1" applyFill="1" applyBorder="1" applyAlignment="1" applyProtection="1">
      <alignment vertical="center"/>
    </xf>
    <xf numFmtId="10" fontId="51" fillId="8" borderId="36" xfId="3" applyNumberFormat="1" applyFont="1" applyFill="1" applyBorder="1" applyAlignment="1" applyProtection="1">
      <alignment vertical="center"/>
    </xf>
    <xf numFmtId="1" fontId="35" fillId="8" borderId="43" xfId="4" applyNumberFormat="1" applyFont="1" applyFill="1" applyBorder="1" applyAlignment="1" applyProtection="1">
      <alignment horizontal="center" vertical="center"/>
    </xf>
    <xf numFmtId="0" fontId="35" fillId="8" borderId="44" xfId="4" applyFont="1" applyFill="1" applyBorder="1" applyAlignment="1" applyProtection="1">
      <alignment vertical="center"/>
    </xf>
    <xf numFmtId="0" fontId="35" fillId="8" borderId="40" xfId="4" applyFont="1" applyFill="1" applyBorder="1" applyAlignment="1" applyProtection="1">
      <alignment vertical="center"/>
    </xf>
    <xf numFmtId="10" fontId="51" fillId="8" borderId="40" xfId="3" applyNumberFormat="1" applyFont="1" applyFill="1" applyBorder="1" applyAlignment="1" applyProtection="1">
      <alignment vertical="center"/>
    </xf>
    <xf numFmtId="0" fontId="35" fillId="8" borderId="48" xfId="4" applyFont="1" applyFill="1" applyBorder="1" applyAlignment="1" applyProtection="1">
      <alignment vertical="center"/>
    </xf>
    <xf numFmtId="0" fontId="44" fillId="8" borderId="0" xfId="4" applyFont="1" applyFill="1" applyBorder="1" applyAlignment="1" applyProtection="1">
      <alignment vertical="center"/>
    </xf>
    <xf numFmtId="0" fontId="52" fillId="8" borderId="0" xfId="4" applyFont="1" applyFill="1" applyAlignment="1" applyProtection="1">
      <alignment vertical="center"/>
    </xf>
    <xf numFmtId="0" fontId="26" fillId="7" borderId="0" xfId="4" applyFont="1" applyFill="1" applyBorder="1" applyAlignment="1" applyProtection="1">
      <alignment horizontal="left" vertical="center" wrapText="1"/>
    </xf>
    <xf numFmtId="0" fontId="26" fillId="7" borderId="0" xfId="4" applyFont="1" applyFill="1" applyBorder="1" applyAlignment="1" applyProtection="1">
      <alignment horizontal="left" vertical="center"/>
    </xf>
    <xf numFmtId="0" fontId="53" fillId="0" borderId="0" xfId="4" applyFont="1" applyBorder="1" applyAlignment="1" applyProtection="1">
      <alignment horizontal="left" vertical="center"/>
    </xf>
    <xf numFmtId="0" fontId="44" fillId="8" borderId="0" xfId="4" applyFont="1" applyFill="1" applyAlignment="1" applyProtection="1">
      <alignment vertical="center"/>
    </xf>
    <xf numFmtId="0" fontId="44" fillId="0" borderId="0" xfId="4" applyFont="1" applyAlignment="1" applyProtection="1">
      <alignment vertical="center"/>
    </xf>
    <xf numFmtId="0" fontId="36" fillId="0" borderId="5" xfId="4" applyFont="1" applyBorder="1" applyAlignment="1" applyProtection="1">
      <alignment vertical="center"/>
    </xf>
    <xf numFmtId="0" fontId="36" fillId="0" borderId="6" xfId="4" applyFont="1" applyBorder="1" applyAlignment="1" applyProtection="1">
      <alignment horizontal="left" vertical="center" wrapText="1"/>
    </xf>
    <xf numFmtId="0" fontId="35" fillId="0" borderId="6" xfId="4" applyFont="1" applyBorder="1" applyAlignment="1" applyProtection="1">
      <alignment horizontal="left" vertical="center"/>
    </xf>
    <xf numFmtId="0" fontId="36" fillId="0" borderId="6" xfId="4" applyFont="1" applyBorder="1" applyAlignment="1" applyProtection="1">
      <alignment horizontal="left" vertical="center"/>
    </xf>
    <xf numFmtId="0" fontId="36" fillId="0" borderId="49" xfId="4" applyFont="1" applyBorder="1" applyAlignment="1" applyProtection="1">
      <alignment vertical="center"/>
    </xf>
    <xf numFmtId="0" fontId="54" fillId="8" borderId="0" xfId="4" applyFont="1" applyFill="1" applyAlignment="1" applyProtection="1">
      <alignment vertical="center"/>
    </xf>
    <xf numFmtId="0" fontId="54" fillId="0" borderId="0" xfId="4" applyFont="1" applyAlignment="1" applyProtection="1">
      <alignment vertical="center"/>
    </xf>
    <xf numFmtId="0" fontId="36" fillId="0" borderId="6" xfId="4" applyFont="1" applyBorder="1" applyAlignment="1" applyProtection="1">
      <alignment horizontal="left" vertical="center" wrapText="1"/>
    </xf>
    <xf numFmtId="0" fontId="39" fillId="8" borderId="28" xfId="4" applyFont="1" applyFill="1" applyBorder="1" applyAlignment="1" applyProtection="1">
      <alignment horizontal="center" vertical="center"/>
    </xf>
    <xf numFmtId="0" fontId="36" fillId="0" borderId="6" xfId="4" applyFont="1" applyBorder="1" applyAlignment="1" applyProtection="1">
      <alignment horizontal="left" vertical="center"/>
    </xf>
    <xf numFmtId="0" fontId="1" fillId="0" borderId="3" xfId="0" applyFont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9" fontId="1" fillId="0" borderId="0" xfId="1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5" borderId="3" xfId="0" applyFont="1" applyFill="1" applyBorder="1" applyAlignment="1" applyProtection="1">
      <alignment horizontal="center" vertical="center"/>
    </xf>
    <xf numFmtId="0" fontId="2" fillId="5" borderId="3" xfId="0" quotePrefix="1" applyFont="1" applyFill="1" applyBorder="1" applyAlignment="1" applyProtection="1">
      <alignment horizontal="center" vertical="center" wrapText="1"/>
    </xf>
    <xf numFmtId="0" fontId="2" fillId="5" borderId="3" xfId="0" applyFont="1" applyFill="1" applyBorder="1" applyAlignment="1" applyProtection="1">
      <alignment horizontal="center" vertical="center" wrapText="1"/>
    </xf>
    <xf numFmtId="0" fontId="60" fillId="0" borderId="3" xfId="0" applyFont="1" applyFill="1" applyBorder="1" applyAlignment="1">
      <alignment horizontal="center" vertical="center" wrapText="1" readingOrder="1"/>
    </xf>
    <xf numFmtId="177" fontId="60" fillId="0" borderId="3" xfId="0" applyNumberFormat="1" applyFont="1" applyFill="1" applyBorder="1" applyAlignment="1">
      <alignment horizontal="center" vertical="center" wrapText="1" readingOrder="1"/>
    </xf>
    <xf numFmtId="10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80" fontId="61" fillId="0" borderId="3" xfId="0" applyNumberFormat="1" applyFont="1" applyBorder="1" applyAlignment="1">
      <alignment horizontal="center" vertical="center"/>
    </xf>
    <xf numFmtId="10" fontId="1" fillId="0" borderId="3" xfId="10" applyNumberFormat="1" applyFont="1" applyFill="1" applyBorder="1" applyAlignment="1">
      <alignment horizontal="center" vertical="center" wrapText="1"/>
    </xf>
    <xf numFmtId="183" fontId="60" fillId="0" borderId="3" xfId="0" applyNumberFormat="1" applyFont="1" applyFill="1" applyBorder="1" applyAlignment="1">
      <alignment horizontal="center" vertical="center" wrapText="1" readingOrder="1"/>
    </xf>
    <xf numFmtId="0" fontId="15" fillId="8" borderId="59" xfId="0" applyFont="1" applyFill="1" applyBorder="1" applyAlignment="1">
      <alignment horizontal="center"/>
    </xf>
    <xf numFmtId="0" fontId="15" fillId="8" borderId="60" xfId="0" applyFont="1" applyFill="1" applyBorder="1" applyAlignment="1">
      <alignment horizontal="center"/>
    </xf>
    <xf numFmtId="0" fontId="15" fillId="8" borderId="61" xfId="0" applyFont="1" applyFill="1" applyBorder="1" applyAlignment="1">
      <alignment horizontal="center"/>
    </xf>
    <xf numFmtId="0" fontId="29" fillId="8" borderId="59" xfId="0" applyFont="1" applyFill="1" applyBorder="1" applyAlignment="1">
      <alignment horizontal="center" vertical="center"/>
    </xf>
    <xf numFmtId="0" fontId="29" fillId="8" borderId="60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29" fillId="8" borderId="62" xfId="0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9" fillId="8" borderId="63" xfId="0" applyFont="1" applyFill="1" applyBorder="1" applyAlignment="1">
      <alignment horizontal="center" vertical="center"/>
    </xf>
    <xf numFmtId="0" fontId="29" fillId="8" borderId="64" xfId="0" applyFont="1" applyFill="1" applyBorder="1" applyAlignment="1">
      <alignment horizontal="center" vertical="center"/>
    </xf>
    <xf numFmtId="0" fontId="29" fillId="8" borderId="65" xfId="0" applyFont="1" applyFill="1" applyBorder="1" applyAlignment="1">
      <alignment horizontal="center" vertical="center"/>
    </xf>
    <xf numFmtId="0" fontId="29" fillId="8" borderId="66" xfId="0" applyFont="1" applyFill="1" applyBorder="1" applyAlignment="1">
      <alignment horizontal="center" vertical="center"/>
    </xf>
    <xf numFmtId="0" fontId="15" fillId="8" borderId="62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center"/>
    </xf>
    <xf numFmtId="0" fontId="15" fillId="8" borderId="63" xfId="0" applyFont="1" applyFill="1" applyBorder="1" applyAlignment="1">
      <alignment horizontal="center"/>
    </xf>
    <xf numFmtId="0" fontId="15" fillId="8" borderId="64" xfId="0" applyFont="1" applyFill="1" applyBorder="1" applyAlignment="1">
      <alignment horizontal="center"/>
    </xf>
    <xf numFmtId="0" fontId="15" fillId="8" borderId="65" xfId="0" applyFont="1" applyFill="1" applyBorder="1" applyAlignment="1">
      <alignment horizontal="center"/>
    </xf>
    <xf numFmtId="0" fontId="15" fillId="8" borderId="66" xfId="0" applyFont="1" applyFill="1" applyBorder="1" applyAlignment="1">
      <alignment horizontal="center"/>
    </xf>
    <xf numFmtId="0" fontId="1" fillId="0" borderId="0" xfId="4" applyAlignment="1" applyProtection="1">
      <alignment horizontal="left" vertical="top"/>
    </xf>
    <xf numFmtId="0" fontId="26" fillId="8" borderId="8" xfId="4" applyFont="1" applyFill="1" applyBorder="1" applyAlignment="1" applyProtection="1">
      <alignment horizontal="left" vertical="center"/>
    </xf>
    <xf numFmtId="0" fontId="26" fillId="8" borderId="9" xfId="4" applyFont="1" applyFill="1" applyBorder="1" applyAlignment="1" applyProtection="1">
      <alignment horizontal="left" vertical="center"/>
    </xf>
    <xf numFmtId="0" fontId="26" fillId="8" borderId="67" xfId="4" applyFont="1" applyFill="1" applyBorder="1" applyAlignment="1" applyProtection="1">
      <alignment horizontal="left" vertical="center"/>
    </xf>
    <xf numFmtId="0" fontId="26" fillId="8" borderId="68" xfId="4" applyFont="1" applyFill="1" applyBorder="1" applyAlignment="1" applyProtection="1">
      <alignment horizontal="left" vertical="center"/>
    </xf>
    <xf numFmtId="0" fontId="26" fillId="8" borderId="0" xfId="4" applyFont="1" applyFill="1" applyBorder="1" applyAlignment="1" applyProtection="1">
      <alignment horizontal="left" vertical="center"/>
    </xf>
    <xf numFmtId="0" fontId="26" fillId="8" borderId="69" xfId="4" applyFont="1" applyFill="1" applyBorder="1" applyAlignment="1" applyProtection="1">
      <alignment horizontal="left" vertical="center"/>
    </xf>
    <xf numFmtId="0" fontId="26" fillId="8" borderId="68" xfId="4" applyFont="1" applyFill="1" applyBorder="1" applyAlignment="1" applyProtection="1">
      <alignment horizontal="left" vertical="center" wrapText="1"/>
    </xf>
    <xf numFmtId="0" fontId="26" fillId="8" borderId="0" xfId="4" applyFont="1" applyFill="1" applyBorder="1" applyAlignment="1" applyProtection="1">
      <alignment horizontal="left" vertical="center" wrapText="1"/>
    </xf>
    <xf numFmtId="0" fontId="1" fillId="0" borderId="0" xfId="4" applyAlignment="1" applyProtection="1">
      <alignment vertical="top" wrapText="1"/>
    </xf>
    <xf numFmtId="0" fontId="27" fillId="8" borderId="39" xfId="4" applyFont="1" applyFill="1" applyBorder="1" applyAlignment="1" applyProtection="1">
      <alignment horizontal="left" vertical="center"/>
    </xf>
    <xf numFmtId="0" fontId="27" fillId="8" borderId="40" xfId="4" applyFont="1" applyFill="1" applyBorder="1" applyAlignment="1" applyProtection="1">
      <alignment horizontal="left" vertical="center"/>
    </xf>
    <xf numFmtId="0" fontId="27" fillId="8" borderId="48" xfId="4" applyFont="1" applyFill="1" applyBorder="1" applyAlignment="1" applyProtection="1">
      <alignment horizontal="left" vertical="center"/>
    </xf>
    <xf numFmtId="0" fontId="27" fillId="8" borderId="35" xfId="4" applyFont="1" applyFill="1" applyBorder="1" applyAlignment="1" applyProtection="1">
      <alignment horizontal="left" vertical="center"/>
    </xf>
    <xf numFmtId="0" fontId="27" fillId="8" borderId="36" xfId="4" applyFont="1" applyFill="1" applyBorder="1" applyAlignment="1" applyProtection="1">
      <alignment horizontal="left" vertical="center"/>
    </xf>
    <xf numFmtId="0" fontId="27" fillId="8" borderId="21" xfId="4" applyFont="1" applyFill="1" applyBorder="1" applyAlignment="1" applyProtection="1">
      <alignment horizontal="left" vertical="center"/>
    </xf>
    <xf numFmtId="0" fontId="36" fillId="0" borderId="6" xfId="4" applyFont="1" applyBorder="1" applyAlignment="1" applyProtection="1">
      <alignment horizontal="left" vertical="center" wrapText="1"/>
    </xf>
    <xf numFmtId="0" fontId="36" fillId="0" borderId="49" xfId="4" applyFont="1" applyBorder="1" applyAlignment="1" applyProtection="1">
      <alignment horizontal="left" vertical="center" wrapText="1"/>
    </xf>
    <xf numFmtId="0" fontId="27" fillId="8" borderId="70" xfId="4" applyFont="1" applyFill="1" applyBorder="1" applyAlignment="1" applyProtection="1">
      <alignment horizontal="left" vertical="center"/>
    </xf>
    <xf numFmtId="0" fontId="27" fillId="8" borderId="71" xfId="4" applyFont="1" applyFill="1" applyBorder="1" applyAlignment="1" applyProtection="1">
      <alignment horizontal="left" vertical="center"/>
    </xf>
    <xf numFmtId="0" fontId="27" fillId="8" borderId="44" xfId="4" applyFont="1" applyFill="1" applyBorder="1" applyAlignment="1" applyProtection="1">
      <alignment horizontal="left" vertical="center"/>
    </xf>
    <xf numFmtId="0" fontId="26" fillId="8" borderId="45" xfId="4" applyFont="1" applyFill="1" applyBorder="1" applyAlignment="1" applyProtection="1">
      <alignment horizontal="left" vertical="center" wrapText="1"/>
    </xf>
    <xf numFmtId="0" fontId="26" fillId="8" borderId="56" xfId="4" applyFont="1" applyFill="1" applyBorder="1" applyAlignment="1" applyProtection="1">
      <alignment horizontal="left" vertical="center" wrapText="1"/>
    </xf>
    <xf numFmtId="0" fontId="26" fillId="8" borderId="46" xfId="4" applyFont="1" applyFill="1" applyBorder="1" applyAlignment="1" applyProtection="1">
      <alignment horizontal="left" vertical="center" wrapText="1"/>
    </xf>
    <xf numFmtId="0" fontId="26" fillId="8" borderId="57" xfId="4" applyFont="1" applyFill="1" applyBorder="1" applyAlignment="1" applyProtection="1">
      <alignment horizontal="left" vertical="center" wrapText="1"/>
    </xf>
    <xf numFmtId="0" fontId="26" fillId="8" borderId="58" xfId="4" applyFont="1" applyFill="1" applyBorder="1" applyAlignment="1" applyProtection="1">
      <alignment horizontal="left" vertical="center" wrapText="1"/>
    </xf>
    <xf numFmtId="0" fontId="36" fillId="0" borderId="6" xfId="4" applyFont="1" applyBorder="1" applyAlignment="1" applyProtection="1">
      <alignment horizontal="left" vertical="center"/>
    </xf>
    <xf numFmtId="0" fontId="21" fillId="0" borderId="0" xfId="4" applyFont="1" applyAlignment="1" applyProtection="1">
      <alignment horizontal="left" vertical="center"/>
    </xf>
    <xf numFmtId="0" fontId="36" fillId="0" borderId="5" xfId="4" applyFont="1" applyBorder="1" applyAlignment="1" applyProtection="1">
      <alignment horizontal="left" vertical="center" wrapText="1"/>
    </xf>
    <xf numFmtId="0" fontId="21" fillId="0" borderId="0" xfId="4" applyFont="1" applyAlignment="1" applyProtection="1">
      <alignment horizontal="left" vertical="center" wrapText="1"/>
    </xf>
    <xf numFmtId="0" fontId="27" fillId="8" borderId="72" xfId="4" applyFont="1" applyFill="1" applyBorder="1" applyAlignment="1" applyProtection="1">
      <alignment horizontal="left" vertical="center"/>
    </xf>
    <xf numFmtId="0" fontId="27" fillId="8" borderId="56" xfId="4" applyFont="1" applyFill="1" applyBorder="1" applyAlignment="1" applyProtection="1">
      <alignment horizontal="left" vertical="center"/>
    </xf>
    <xf numFmtId="0" fontId="27" fillId="8" borderId="46" xfId="4" applyFont="1" applyFill="1" applyBorder="1" applyAlignment="1" applyProtection="1">
      <alignment horizontal="left" vertical="center"/>
    </xf>
    <xf numFmtId="0" fontId="27" fillId="8" borderId="25" xfId="4" applyFont="1" applyFill="1" applyBorder="1" applyAlignment="1" applyProtection="1">
      <alignment horizontal="left" vertical="center"/>
    </xf>
    <xf numFmtId="0" fontId="27" fillId="8" borderId="26" xfId="4" applyFont="1" applyFill="1" applyBorder="1" applyAlignment="1" applyProtection="1">
      <alignment horizontal="left" vertical="center"/>
    </xf>
    <xf numFmtId="0" fontId="27" fillId="8" borderId="28" xfId="4" applyFont="1" applyFill="1" applyBorder="1" applyAlignment="1" applyProtection="1">
      <alignment horizontal="left" vertical="center"/>
    </xf>
    <xf numFmtId="0" fontId="27" fillId="8" borderId="27" xfId="4" applyFont="1" applyFill="1" applyBorder="1" applyAlignment="1" applyProtection="1">
      <alignment horizontal="center" vertical="center" wrapText="1"/>
    </xf>
    <xf numFmtId="0" fontId="27" fillId="8" borderId="28" xfId="4" applyFont="1" applyFill="1" applyBorder="1" applyAlignment="1" applyProtection="1">
      <alignment horizontal="center" vertical="center" wrapText="1"/>
    </xf>
    <xf numFmtId="0" fontId="27" fillId="8" borderId="29" xfId="4" applyFont="1" applyFill="1" applyBorder="1" applyAlignment="1" applyProtection="1">
      <alignment horizontal="center" vertical="center" wrapText="1"/>
    </xf>
    <xf numFmtId="0" fontId="27" fillId="8" borderId="30" xfId="4" applyFont="1" applyFill="1" applyBorder="1" applyAlignment="1" applyProtection="1">
      <alignment horizontal="left" vertical="center"/>
    </xf>
    <xf numFmtId="0" fontId="27" fillId="8" borderId="31" xfId="4" applyFont="1" applyFill="1" applyBorder="1" applyAlignment="1" applyProtection="1">
      <alignment horizontal="left" vertical="center"/>
    </xf>
    <xf numFmtId="0" fontId="27" fillId="8" borderId="32" xfId="4" applyFont="1" applyFill="1" applyBorder="1" applyAlignment="1" applyProtection="1">
      <alignment horizontal="left" vertical="center"/>
    </xf>
    <xf numFmtId="0" fontId="35" fillId="8" borderId="43" xfId="4" applyFont="1" applyFill="1" applyBorder="1" applyAlignment="1" applyProtection="1">
      <alignment horizontal="center" vertical="center" wrapText="1"/>
    </xf>
    <xf numFmtId="0" fontId="35" fillId="8" borderId="71" xfId="4" applyFont="1" applyFill="1" applyBorder="1" applyAlignment="1" applyProtection="1">
      <alignment horizontal="center" vertical="center"/>
    </xf>
    <xf numFmtId="0" fontId="35" fillId="8" borderId="44" xfId="4" applyFont="1" applyFill="1" applyBorder="1" applyAlignment="1" applyProtection="1">
      <alignment horizontal="center" vertical="center"/>
    </xf>
    <xf numFmtId="0" fontId="46" fillId="8" borderId="73" xfId="4" applyFont="1" applyFill="1" applyBorder="1" applyAlignment="1" applyProtection="1">
      <alignment horizontal="center" vertical="center"/>
    </xf>
    <xf numFmtId="0" fontId="46" fillId="8" borderId="54" xfId="4" applyFont="1" applyFill="1" applyBorder="1" applyAlignment="1" applyProtection="1">
      <alignment horizontal="center" vertical="center"/>
    </xf>
    <xf numFmtId="0" fontId="46" fillId="8" borderId="74" xfId="4" applyFont="1" applyFill="1" applyBorder="1" applyAlignment="1" applyProtection="1">
      <alignment horizontal="center" vertical="center"/>
    </xf>
    <xf numFmtId="0" fontId="39" fillId="8" borderId="11" xfId="4" applyFont="1" applyFill="1" applyBorder="1" applyAlignment="1" applyProtection="1">
      <alignment horizontal="center" vertical="center"/>
    </xf>
    <xf numFmtId="0" fontId="39" fillId="8" borderId="13" xfId="4" applyFont="1" applyFill="1" applyBorder="1" applyAlignment="1" applyProtection="1">
      <alignment horizontal="center" vertical="center"/>
    </xf>
    <xf numFmtId="0" fontId="39" fillId="8" borderId="16" xfId="4" applyFont="1" applyFill="1" applyBorder="1" applyAlignment="1" applyProtection="1">
      <alignment horizontal="center" vertical="center"/>
    </xf>
    <xf numFmtId="176" fontId="47" fillId="0" borderId="75" xfId="4" applyNumberFormat="1" applyFont="1" applyFill="1" applyBorder="1" applyAlignment="1" applyProtection="1">
      <alignment horizontal="center" vertical="center"/>
      <protection locked="0"/>
    </xf>
    <xf numFmtId="176" fontId="47" fillId="0" borderId="57" xfId="4" applyNumberFormat="1" applyFont="1" applyFill="1" applyBorder="1" applyAlignment="1" applyProtection="1">
      <alignment horizontal="center" vertical="center"/>
      <protection locked="0"/>
    </xf>
    <xf numFmtId="176" fontId="47" fillId="0" borderId="13" xfId="4" applyNumberFormat="1" applyFont="1" applyFill="1" applyBorder="1" applyAlignment="1" applyProtection="1">
      <alignment horizontal="center" vertical="center"/>
      <protection locked="0"/>
    </xf>
    <xf numFmtId="176" fontId="47" fillId="0" borderId="16" xfId="4" applyNumberFormat="1" applyFont="1" applyFill="1" applyBorder="1" applyAlignment="1" applyProtection="1">
      <alignment horizontal="center" vertical="center"/>
      <protection locked="0"/>
    </xf>
    <xf numFmtId="176" fontId="35" fillId="0" borderId="57" xfId="4" applyNumberFormat="1" applyFont="1" applyFill="1" applyBorder="1" applyAlignment="1" applyProtection="1">
      <alignment horizontal="center" vertical="center"/>
      <protection locked="0"/>
    </xf>
    <xf numFmtId="176" fontId="35" fillId="0" borderId="13" xfId="4" applyNumberFormat="1" applyFont="1" applyFill="1" applyBorder="1" applyAlignment="1" applyProtection="1">
      <alignment horizontal="center" vertical="center"/>
      <protection locked="0"/>
    </xf>
    <xf numFmtId="0" fontId="28" fillId="0" borderId="0" xfId="4" applyFont="1" applyAlignment="1" applyProtection="1">
      <alignment horizontal="left" vertical="top" wrapText="1"/>
    </xf>
    <xf numFmtId="0" fontId="50" fillId="8" borderId="45" xfId="4" applyFont="1" applyFill="1" applyBorder="1" applyAlignment="1" applyProtection="1">
      <alignment horizontal="center" vertical="center" wrapText="1"/>
    </xf>
    <xf numFmtId="0" fontId="50" fillId="8" borderId="56" xfId="4" applyFont="1" applyFill="1" applyBorder="1" applyAlignment="1" applyProtection="1">
      <alignment horizontal="center" vertical="center" wrapText="1"/>
    </xf>
    <xf numFmtId="0" fontId="50" fillId="8" borderId="47" xfId="4" applyFont="1" applyFill="1" applyBorder="1" applyAlignment="1" applyProtection="1">
      <alignment horizontal="center" vertical="center" wrapText="1"/>
    </xf>
    <xf numFmtId="0" fontId="50" fillId="8" borderId="42" xfId="4" applyFont="1" applyFill="1" applyBorder="1" applyAlignment="1" applyProtection="1">
      <alignment horizontal="center" vertical="center" wrapText="1"/>
    </xf>
    <xf numFmtId="0" fontId="50" fillId="8" borderId="40" xfId="4" applyFont="1" applyFill="1" applyBorder="1" applyAlignment="1" applyProtection="1">
      <alignment horizontal="center" vertical="center" wrapText="1"/>
    </xf>
    <xf numFmtId="0" fontId="50" fillId="8" borderId="48" xfId="4" applyFont="1" applyFill="1" applyBorder="1" applyAlignment="1" applyProtection="1">
      <alignment horizontal="center" vertical="center" wrapText="1"/>
    </xf>
    <xf numFmtId="0" fontId="46" fillId="8" borderId="78" xfId="4" applyFont="1" applyFill="1" applyBorder="1" applyAlignment="1" applyProtection="1">
      <alignment horizontal="center" vertical="center"/>
    </xf>
    <xf numFmtId="0" fontId="46" fillId="8" borderId="79" xfId="4" applyFont="1" applyFill="1" applyBorder="1" applyAlignment="1" applyProtection="1">
      <alignment horizontal="center" vertical="center"/>
    </xf>
    <xf numFmtId="0" fontId="46" fillId="8" borderId="23" xfId="4" applyFont="1" applyFill="1" applyBorder="1" applyAlignment="1" applyProtection="1">
      <alignment horizontal="center" vertical="center"/>
    </xf>
    <xf numFmtId="0" fontId="39" fillId="8" borderId="27" xfId="4" applyFont="1" applyFill="1" applyBorder="1" applyAlignment="1" applyProtection="1">
      <alignment horizontal="center" vertical="center"/>
    </xf>
    <xf numFmtId="0" fontId="39" fillId="8" borderId="28" xfId="4" applyFont="1" applyFill="1" applyBorder="1" applyAlignment="1" applyProtection="1">
      <alignment horizontal="center" vertical="center"/>
    </xf>
    <xf numFmtId="0" fontId="45" fillId="8" borderId="33" xfId="4" applyFont="1" applyFill="1" applyBorder="1" applyAlignment="1" applyProtection="1">
      <alignment horizontal="center" vertical="center"/>
    </xf>
    <xf numFmtId="0" fontId="45" fillId="8" borderId="31" xfId="4" applyFont="1" applyFill="1" applyBorder="1" applyAlignment="1" applyProtection="1">
      <alignment horizontal="center" vertical="center"/>
    </xf>
    <xf numFmtId="0" fontId="45" fillId="8" borderId="34" xfId="4" applyFont="1" applyFill="1" applyBorder="1" applyAlignment="1" applyProtection="1">
      <alignment horizontal="center" vertical="center"/>
    </xf>
    <xf numFmtId="0" fontId="37" fillId="8" borderId="40" xfId="4" applyFont="1" applyFill="1" applyBorder="1" applyAlignment="1" applyProtection="1">
      <alignment horizontal="center" vertical="center"/>
    </xf>
    <xf numFmtId="0" fontId="39" fillId="8" borderId="30" xfId="4" applyFont="1" applyFill="1" applyBorder="1" applyAlignment="1" applyProtection="1">
      <alignment horizontal="right" vertical="center" wrapText="1"/>
    </xf>
    <xf numFmtId="0" fontId="39" fillId="8" borderId="31" xfId="4" applyFont="1" applyFill="1" applyBorder="1" applyAlignment="1" applyProtection="1">
      <alignment horizontal="right" vertical="center" wrapText="1"/>
    </xf>
    <xf numFmtId="0" fontId="39" fillId="8" borderId="32" xfId="4" applyFont="1" applyFill="1" applyBorder="1" applyAlignment="1" applyProtection="1">
      <alignment horizontal="right" vertical="center" wrapText="1"/>
    </xf>
    <xf numFmtId="0" fontId="39" fillId="0" borderId="33" xfId="4" applyFont="1" applyFill="1" applyBorder="1" applyAlignment="1" applyProtection="1">
      <alignment horizontal="center" vertical="center"/>
      <protection locked="0"/>
    </xf>
    <xf numFmtId="0" fontId="39" fillId="0" borderId="31" xfId="4" applyFont="1" applyFill="1" applyBorder="1" applyAlignment="1" applyProtection="1">
      <alignment horizontal="center" vertical="center"/>
      <protection locked="0"/>
    </xf>
    <xf numFmtId="0" fontId="39" fillId="0" borderId="32" xfId="4" applyFont="1" applyFill="1" applyBorder="1" applyAlignment="1" applyProtection="1">
      <alignment horizontal="center" vertical="center"/>
      <protection locked="0"/>
    </xf>
    <xf numFmtId="0" fontId="39" fillId="8" borderId="33" xfId="4" applyFont="1" applyFill="1" applyBorder="1" applyAlignment="1" applyProtection="1">
      <alignment horizontal="left" vertical="center" wrapText="1"/>
    </xf>
    <xf numFmtId="0" fontId="39" fillId="8" borderId="32" xfId="4" applyFont="1" applyFill="1" applyBorder="1" applyAlignment="1" applyProtection="1">
      <alignment horizontal="left" vertical="center" wrapText="1"/>
    </xf>
    <xf numFmtId="15" fontId="39" fillId="0" borderId="33" xfId="4" applyNumberFormat="1" applyFont="1" applyFill="1" applyBorder="1" applyAlignment="1" applyProtection="1">
      <alignment horizontal="center" vertical="center"/>
      <protection locked="0"/>
    </xf>
    <xf numFmtId="15" fontId="39" fillId="0" borderId="34" xfId="4" applyNumberFormat="1" applyFont="1" applyFill="1" applyBorder="1" applyAlignment="1" applyProtection="1">
      <alignment horizontal="center" vertical="center"/>
      <protection locked="0"/>
    </xf>
    <xf numFmtId="0" fontId="39" fillId="8" borderId="35" xfId="4" applyFont="1" applyFill="1" applyBorder="1" applyAlignment="1" applyProtection="1">
      <alignment horizontal="right" vertical="center" wrapText="1"/>
    </xf>
    <xf numFmtId="0" fontId="39" fillId="8" borderId="36" xfId="4" applyFont="1" applyFill="1" applyBorder="1" applyAlignment="1" applyProtection="1">
      <alignment horizontal="right" vertical="center" wrapText="1"/>
    </xf>
    <xf numFmtId="0" fontId="39" fillId="8" borderId="21" xfId="4" applyFont="1" applyFill="1" applyBorder="1" applyAlignment="1" applyProtection="1">
      <alignment horizontal="right" vertical="center" wrapText="1"/>
    </xf>
    <xf numFmtId="0" fontId="41" fillId="0" borderId="37" xfId="4" applyFont="1" applyFill="1" applyBorder="1" applyAlignment="1" applyProtection="1">
      <alignment horizontal="center" vertical="center"/>
      <protection locked="0"/>
    </xf>
    <xf numFmtId="0" fontId="41" fillId="0" borderId="36" xfId="4" applyFont="1" applyFill="1" applyBorder="1" applyAlignment="1" applyProtection="1">
      <alignment horizontal="center" vertical="center"/>
      <protection locked="0"/>
    </xf>
    <xf numFmtId="0" fontId="41" fillId="0" borderId="21" xfId="4" applyFont="1" applyFill="1" applyBorder="1" applyAlignment="1" applyProtection="1">
      <alignment horizontal="center" vertical="center"/>
      <protection locked="0"/>
    </xf>
    <xf numFmtId="0" fontId="39" fillId="8" borderId="37" xfId="4" applyFont="1" applyFill="1" applyBorder="1" applyAlignment="1" applyProtection="1">
      <alignment horizontal="left" vertical="center" wrapText="1"/>
    </xf>
    <xf numFmtId="0" fontId="39" fillId="8" borderId="21" xfId="4" applyFont="1" applyFill="1" applyBorder="1" applyAlignment="1" applyProtection="1">
      <alignment horizontal="left" vertical="center" wrapText="1"/>
    </xf>
    <xf numFmtId="0" fontId="39" fillId="0" borderId="37" xfId="4" applyFont="1" applyFill="1" applyBorder="1" applyAlignment="1" applyProtection="1">
      <alignment horizontal="center" vertical="center"/>
      <protection locked="0"/>
    </xf>
    <xf numFmtId="0" fontId="39" fillId="0" borderId="38" xfId="4" applyFont="1" applyFill="1" applyBorder="1" applyAlignment="1" applyProtection="1">
      <alignment horizontal="center" vertical="center"/>
      <protection locked="0"/>
    </xf>
    <xf numFmtId="0" fontId="39" fillId="8" borderId="76" xfId="4" applyFont="1" applyFill="1" applyBorder="1" applyAlignment="1" applyProtection="1">
      <alignment horizontal="right" vertical="center" wrapText="1"/>
    </xf>
    <xf numFmtId="0" fontId="39" fillId="8" borderId="7" xfId="4" applyFont="1" applyFill="1" applyBorder="1" applyAlignment="1" applyProtection="1">
      <alignment horizontal="right" vertical="center" wrapText="1"/>
    </xf>
    <xf numFmtId="0" fontId="39" fillId="8" borderId="7" xfId="4" applyFont="1" applyFill="1" applyBorder="1" applyAlignment="1" applyProtection="1">
      <alignment horizontal="right" vertical="center"/>
    </xf>
    <xf numFmtId="0" fontId="39" fillId="8" borderId="43" xfId="4" applyFont="1" applyFill="1" applyBorder="1" applyAlignment="1" applyProtection="1">
      <alignment horizontal="left" vertical="center" wrapText="1"/>
    </xf>
    <xf numFmtId="0" fontId="39" fillId="8" borderId="44" xfId="4" applyFont="1" applyFill="1" applyBorder="1" applyAlignment="1" applyProtection="1">
      <alignment horizontal="left" vertical="center" wrapText="1"/>
    </xf>
    <xf numFmtId="0" fontId="42" fillId="8" borderId="43" xfId="4" applyFont="1" applyFill="1" applyBorder="1" applyAlignment="1" applyProtection="1">
      <alignment horizontal="center" vertical="center" wrapText="1"/>
    </xf>
    <xf numFmtId="0" fontId="42" fillId="8" borderId="71" xfId="4" applyFont="1" applyFill="1" applyBorder="1" applyAlignment="1" applyProtection="1">
      <alignment horizontal="center" vertical="center" wrapText="1"/>
    </xf>
    <xf numFmtId="0" fontId="42" fillId="8" borderId="77" xfId="4" applyFont="1" applyFill="1" applyBorder="1" applyAlignment="1" applyProtection="1">
      <alignment horizontal="center" vertical="center" wrapText="1"/>
    </xf>
    <xf numFmtId="0" fontId="37" fillId="8" borderId="8" xfId="4" applyFont="1" applyFill="1" applyBorder="1" applyAlignment="1" applyProtection="1">
      <alignment horizontal="center" vertical="center"/>
    </xf>
    <xf numFmtId="0" fontId="37" fillId="8" borderId="9" xfId="4" applyFont="1" applyFill="1" applyBorder="1" applyAlignment="1" applyProtection="1">
      <alignment horizontal="center" vertical="center"/>
    </xf>
    <xf numFmtId="0" fontId="37" fillId="8" borderId="67" xfId="4" applyFont="1" applyFill="1" applyBorder="1" applyAlignment="1" applyProtection="1">
      <alignment horizontal="center" vertical="center"/>
    </xf>
    <xf numFmtId="0" fontId="37" fillId="8" borderId="39" xfId="4" applyFont="1" applyFill="1" applyBorder="1" applyAlignment="1" applyProtection="1">
      <alignment horizontal="center" vertical="center"/>
    </xf>
    <xf numFmtId="0" fontId="37" fillId="8" borderId="48" xfId="4" applyFont="1" applyFill="1" applyBorder="1" applyAlignment="1" applyProtection="1">
      <alignment horizontal="center" vertical="center"/>
    </xf>
  </cellXfs>
  <cellStyles count="11">
    <cellStyle name="Normal 2" xfId="1"/>
    <cellStyle name="Normal_00-QS80-4000-008-A Validation Report-MS Excel Template-Medical" xfId="2"/>
    <cellStyle name="百分比" xfId="10" builtinId="5"/>
    <cellStyle name="百分比 2" xfId="3"/>
    <cellStyle name="常规" xfId="0" builtinId="0"/>
    <cellStyle name="常规 2" xfId="4"/>
    <cellStyle name="常规 3" xfId="8"/>
    <cellStyle name="常规 4" xfId="7"/>
    <cellStyle name="常规 5" xfId="9"/>
    <cellStyle name="一般 6" xfId="5"/>
    <cellStyle name="一般_MSA form  " xfId="6"/>
  </cellStyles>
  <dxfs count="17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4" tint="0.39994506668294322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4" tint="0.39994506668294322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CC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chemeClr val="accent1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1.2279706208865277E-2"/>
                  <c:y val="2.1341575556610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1969556174503735E-2"/>
                  <c:y val="7.0147102823748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4889877884386645E-2"/>
                  <c:y val="0.15555677554123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8366649981497638E-2"/>
                  <c:y val="0.279313648254337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[1]Summary!$A$1:$A$4</c:f>
              <c:strCache>
                <c:ptCount val="4"/>
                <c:pt idx="0">
                  <c:v>GRR&lt;=10%</c:v>
                </c:pt>
                <c:pt idx="1">
                  <c:v>GRR&gt;10% ~ &lt;=20%</c:v>
                </c:pt>
                <c:pt idx="2">
                  <c:v>GRR&gt;20% ~ &lt;=30%</c:v>
                </c:pt>
                <c:pt idx="3">
                  <c:v>GRR&gt;=30%</c:v>
                </c:pt>
              </c:strCache>
            </c:strRef>
          </c:cat>
          <c:val>
            <c:numRef>
              <c:f>[1]Summary!$C$1:$C$4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"/>
          <c:y val="1.3120936443945658E-2"/>
          <c:w val="0.22641017016217213"/>
          <c:h val="0.47995260098936043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 sz="1200"/>
              <a:t>R&amp;R Plot - by Parts</a:t>
            </a:r>
            <a:r>
              <a:rPr lang="en-US" altLang="en-US" sz="1200" baseline="0"/>
              <a:t> </a:t>
            </a:r>
            <a:r>
              <a:rPr lang="zh-CN" altLang="en-US" sz="1200" baseline="0"/>
              <a:t>（</a:t>
            </a:r>
            <a:r>
              <a:rPr lang="en-US" altLang="zh-CN" sz="1200"/>
              <a:t>R&amp;R</a:t>
            </a:r>
            <a:r>
              <a:rPr lang="zh-CN" altLang="en-US" sz="1200"/>
              <a:t>图</a:t>
            </a:r>
            <a:r>
              <a:rPr lang="en-US" altLang="zh-CN" sz="1200"/>
              <a:t>-</a:t>
            </a:r>
            <a:r>
              <a:rPr lang="zh-CN" altLang="en-US" sz="1200"/>
              <a:t>测量结果</a:t>
            </a:r>
            <a:r>
              <a:rPr lang="en-US" altLang="zh-CN" sz="1200"/>
              <a:t>/</a:t>
            </a:r>
            <a:r>
              <a:rPr lang="zh-CN" altLang="en-US" sz="1200"/>
              <a:t>产品）</a:t>
            </a:r>
            <a:endParaRPr lang="en-US" altLang="en-US" sz="1200"/>
          </a:p>
        </c:rich>
      </c:tx>
      <c:layout>
        <c:manualLayout>
          <c:xMode val="edge"/>
          <c:yMode val="edge"/>
          <c:x val="0.36037443123374552"/>
          <c:y val="3.35918998790138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402496099844142E-2"/>
          <c:y val="0.11627936318880004"/>
          <c:w val="0.92511700468018765"/>
          <c:h val="0.7493558961056016"/>
        </c:manualLayout>
      </c:layout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'112_P'!$AK$72:$AK$110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'112_P'!$AL$72:$AL$110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'112_P'!$AK$72:$AK$110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'112_P'!$AM$72:$AM$110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'112_P'!$AK$72:$AK$110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'112_P'!$AN$72:$AN$110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'112_P'!$AK$72:$AK$110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'112_P'!$AO$72:$AO$110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'112_P'!$AK$72:$AK$110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'112_P'!$AP$72:$AP$110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10256"/>
        <c:axId val="415110648"/>
      </c:lineChart>
      <c:catAx>
        <c:axId val="415110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51106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1511064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51102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1" r="0.750000000000001" t="1" header="0.5" footer="0.5"/>
    <c:pageSetup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by Appraisers Plot </a:t>
            </a:r>
            <a:r>
              <a:rPr lang="zh-CN"/>
              <a:t>产品测量结果</a:t>
            </a:r>
            <a:r>
              <a:rPr lang="en-US" altLang="zh-CN"/>
              <a:t>/</a:t>
            </a:r>
            <a:r>
              <a:rPr lang="zh-CN"/>
              <a:t>鉴定人</a:t>
            </a:r>
            <a:endParaRPr lang="en-US"/>
          </a:p>
        </c:rich>
      </c:tx>
      <c:layout>
        <c:manualLayout>
          <c:xMode val="edge"/>
          <c:yMode val="edge"/>
          <c:x val="0.32917320588776949"/>
          <c:y val="3.28282759835743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163806552262309E-2"/>
          <c:y val="0.11363664387193219"/>
          <c:w val="0.80499219968798752"/>
          <c:h val="0.7323250382857851"/>
        </c:manualLayout>
      </c:layout>
      <c:lineChart>
        <c:grouping val="standard"/>
        <c:varyColors val="0"/>
        <c:ser>
          <c:idx val="4"/>
          <c:order val="0"/>
          <c:tx>
            <c:strRef>
              <c:f>'112_P'!$BL$71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'112_P'!$BK$72:$BK$81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'112_P'!$BL$72:$BL$81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'112_P'!$BM$71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'112_P'!$BK$72:$BK$81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'112_P'!$BM$72:$BM$81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'112_P'!$BN$71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'112_P'!$BK$72:$BK$81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'112_P'!$BN$72:$BN$81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109080"/>
        <c:axId val="415109472"/>
      </c:lineChart>
      <c:catAx>
        <c:axId val="4151090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151094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510947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15109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871815631523464"/>
          <c:y val="0.9318204797498415"/>
          <c:w val="0.38205160093783463"/>
          <c:h val="5.555569255961115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1" r="0.750000000000001" t="1" header="0.5" footer="0.5"/>
    <c:pageSetup orientation="landscape" horizontalDpi="-4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- Appraiser Average Chart （产品-每个鉴定人测量结果均值控制图）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Averages with Control Limits</a:t>
            </a:r>
          </a:p>
        </c:rich>
      </c:tx>
      <c:layout>
        <c:manualLayout>
          <c:xMode val="edge"/>
          <c:yMode val="edge"/>
          <c:x val="0.27613108686571053"/>
          <c:y val="1.2853425649380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603744149766119E-2"/>
          <c:y val="0.15424164524421594"/>
          <c:w val="0.88767550702028164"/>
          <c:h val="0.6349614395886908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'112_P'!$AU$72:$AU$103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'112_P'!$AY$72:$AY$103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'112_P'!$AU$72:$AU$103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'112_P'!$BA$72:$BA$103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'112_P'!$AU$72:$AU$103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'112_P'!$BB$72:$BB$103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71408"/>
        <c:axId val="416669448"/>
      </c:lineChart>
      <c:catAx>
        <c:axId val="416671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66694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1666944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66714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0.76000000000000101" l="0.750000000000001" r="0.750000000000001" t="0.66000000000000114" header="0.5" footer="0.5"/>
    <c:pageSetup orientation="landscape" horizontalDpi="-4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R&amp;R Plot - by Appraisers</a:t>
            </a:r>
            <a:r>
              <a:rPr lang="zh-CN" altLang="zh-CN" sz="1400" b="1" i="0" baseline="0">
                <a:effectLst/>
              </a:rPr>
              <a:t>（</a:t>
            </a:r>
            <a:r>
              <a:rPr lang="en-US" altLang="zh-CN" sz="1400" b="1" i="0" baseline="0">
                <a:effectLst/>
              </a:rPr>
              <a:t>R&amp;R</a:t>
            </a:r>
            <a:r>
              <a:rPr lang="zh-CN" altLang="zh-CN" sz="1400" b="1" i="0" baseline="0">
                <a:effectLst/>
              </a:rPr>
              <a:t>图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en-US" sz="1400" b="1" i="0" baseline="0">
                <a:effectLst/>
              </a:rPr>
              <a:t>测量结果</a:t>
            </a:r>
            <a:r>
              <a:rPr lang="en-US" altLang="zh-CN" sz="1400" b="1" i="0" baseline="0">
                <a:effectLst/>
              </a:rPr>
              <a:t>/</a:t>
            </a:r>
            <a:r>
              <a:rPr lang="zh-CN" altLang="en-US" sz="1400" b="1" i="0" baseline="0">
                <a:effectLst/>
              </a:rPr>
              <a:t>鉴定人</a:t>
            </a:r>
            <a:r>
              <a:rPr lang="zh-CN" altLang="zh-CN" sz="1400" b="1" i="0" baseline="0">
                <a:effectLst/>
              </a:rPr>
              <a:t>）</a:t>
            </a:r>
            <a:endParaRPr lang="zh-CN" altLang="zh-CN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altLang="en-US"/>
          </a:p>
        </c:rich>
      </c:tx>
      <c:layout>
        <c:manualLayout>
          <c:xMode val="edge"/>
          <c:yMode val="edge"/>
          <c:x val="0.31981278438312721"/>
          <c:y val="3.2828255761223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63806552262309E-2"/>
          <c:y val="0.11363664387193219"/>
          <c:w val="0.89703588143525737"/>
          <c:h val="0.76515340207100913"/>
        </c:manualLayout>
      </c:layout>
      <c:lineChart>
        <c:grouping val="standard"/>
        <c:varyColors val="0"/>
        <c:ser>
          <c:idx val="4"/>
          <c:order val="0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'112_P'!$AU$72:$AU$103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'112_P'!$AZ$72:$AZ$103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0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'112_P'!$AU$72:$AU$103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'112_P'!$AV$72:$AV$103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1"/>
          <c:order val="2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'112_P'!$AU$72:$AU$103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'112_P'!$AW$72:$AW$103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'112_P'!$AU$72:$AU$103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'112_P'!$AX$72:$AX$103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3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'112_P'!$AU$72:$AU$103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'112_P'!$AY$72:$AY$103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67488"/>
        <c:axId val="416667880"/>
      </c:lineChart>
      <c:catAx>
        <c:axId val="4166674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66678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1666788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66674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1" r="0.750000000000001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 sz="1200"/>
              <a:t>R&amp;R Plot - by Parts</a:t>
            </a:r>
            <a:r>
              <a:rPr lang="en-US" altLang="en-US" sz="1200" baseline="0"/>
              <a:t> </a:t>
            </a:r>
            <a:r>
              <a:rPr lang="zh-CN" altLang="en-US" sz="1200" baseline="0"/>
              <a:t>（</a:t>
            </a:r>
            <a:r>
              <a:rPr lang="en-US" altLang="zh-CN" sz="1200"/>
              <a:t>R&amp;R</a:t>
            </a:r>
            <a:r>
              <a:rPr lang="zh-CN" altLang="en-US" sz="1200"/>
              <a:t>图</a:t>
            </a:r>
            <a:r>
              <a:rPr lang="en-US" altLang="zh-CN" sz="1200"/>
              <a:t>-</a:t>
            </a:r>
            <a:r>
              <a:rPr lang="zh-CN" altLang="en-US" sz="1200"/>
              <a:t>测量结果</a:t>
            </a:r>
            <a:r>
              <a:rPr lang="en-US" altLang="zh-CN" sz="1200"/>
              <a:t>/</a:t>
            </a:r>
            <a:r>
              <a:rPr lang="zh-CN" altLang="en-US" sz="1200"/>
              <a:t>产品）</a:t>
            </a:r>
            <a:endParaRPr lang="en-US" altLang="en-US" sz="1200"/>
          </a:p>
        </c:rich>
      </c:tx>
      <c:layout>
        <c:manualLayout>
          <c:xMode val="edge"/>
          <c:yMode val="edge"/>
          <c:x val="0.36037443123374552"/>
          <c:y val="3.35918998790138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402496099844142E-2"/>
          <c:y val="0.11627936318880004"/>
          <c:w val="0.92511700468018765"/>
          <c:h val="0.7493558961056016"/>
        </c:manualLayout>
      </c:layout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'12.01'!$AK$72:$AK$110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'12.01'!$AL$72:$AL$110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'12.01'!$AK$72:$AK$110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'12.01'!$AM$72:$AM$110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'12.01'!$AK$72:$AK$110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'12.01'!$AN$72:$AN$110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'12.01'!$AK$72:$AK$110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'12.01'!$AO$72:$AO$110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'12.01'!$AK$72:$AK$110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'12.01'!$AP$72:$AP$110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225760"/>
        <c:axId val="412221448"/>
      </c:lineChart>
      <c:catAx>
        <c:axId val="412225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22214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1222144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22257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1" r="0.750000000000001" t="1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by Appraisers Plot </a:t>
            </a:r>
            <a:r>
              <a:rPr lang="zh-CN"/>
              <a:t>产品测量结果</a:t>
            </a:r>
            <a:r>
              <a:rPr lang="en-US" altLang="zh-CN"/>
              <a:t>/</a:t>
            </a:r>
            <a:r>
              <a:rPr lang="zh-CN"/>
              <a:t>鉴定人</a:t>
            </a:r>
            <a:endParaRPr lang="en-US"/>
          </a:p>
        </c:rich>
      </c:tx>
      <c:layout>
        <c:manualLayout>
          <c:xMode val="edge"/>
          <c:yMode val="edge"/>
          <c:x val="0.32917320588776949"/>
          <c:y val="3.28282759835743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163806552262309E-2"/>
          <c:y val="0.11363664387193219"/>
          <c:w val="0.80499219968798752"/>
          <c:h val="0.7323250382857851"/>
        </c:manualLayout>
      </c:layout>
      <c:lineChart>
        <c:grouping val="standard"/>
        <c:varyColors val="0"/>
        <c:ser>
          <c:idx val="4"/>
          <c:order val="0"/>
          <c:tx>
            <c:strRef>
              <c:f>'12.01'!$BL$71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'12.01'!$BK$72:$BK$81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'12.01'!$BL$72:$BL$81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'12.01'!$BM$71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'12.01'!$BK$72:$BK$81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'12.01'!$BM$72:$BM$81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'12.01'!$BN$71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'12.01'!$BK$72:$BK$81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'12.01'!$BN$72:$BN$81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226544"/>
        <c:axId val="412226936"/>
      </c:lineChart>
      <c:catAx>
        <c:axId val="412226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122269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122269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1222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871815631523464"/>
          <c:y val="0.9318204797498415"/>
          <c:w val="0.38205160093783463"/>
          <c:h val="5.555569255961115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1" r="0.750000000000001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- Appraiser Average Chart （产品-每个鉴定人测量结果均值控制图）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Averages with Control Limits</a:t>
            </a:r>
          </a:p>
        </c:rich>
      </c:tx>
      <c:layout>
        <c:manualLayout>
          <c:xMode val="edge"/>
          <c:yMode val="edge"/>
          <c:x val="0.27613108686571053"/>
          <c:y val="1.2853425649380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603744149766119E-2"/>
          <c:y val="0.15424164524421594"/>
          <c:w val="0.88767550702028164"/>
          <c:h val="0.6349614395886908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'12.01'!$AU$72:$AU$103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'12.01'!$AY$72:$AY$103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'12.01'!$AU$72:$AU$103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'12.01'!$BA$72:$BA$103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'12.01'!$AU$72:$AU$103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'12.01'!$BB$72:$BB$103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221840"/>
        <c:axId val="412222232"/>
      </c:lineChart>
      <c:catAx>
        <c:axId val="41222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222223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1222223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2221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0.76000000000000101" l="0.750000000000001" r="0.750000000000001" t="0.66000000000000114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R&amp;R Plot - by Appraisers</a:t>
            </a:r>
            <a:r>
              <a:rPr lang="zh-CN" altLang="zh-CN" sz="1400" b="1" i="0" baseline="0">
                <a:effectLst/>
              </a:rPr>
              <a:t>（</a:t>
            </a:r>
            <a:r>
              <a:rPr lang="en-US" altLang="zh-CN" sz="1400" b="1" i="0" baseline="0">
                <a:effectLst/>
              </a:rPr>
              <a:t>R&amp;R</a:t>
            </a:r>
            <a:r>
              <a:rPr lang="zh-CN" altLang="zh-CN" sz="1400" b="1" i="0" baseline="0">
                <a:effectLst/>
              </a:rPr>
              <a:t>图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en-US" sz="1400" b="1" i="0" baseline="0">
                <a:effectLst/>
              </a:rPr>
              <a:t>测量结果</a:t>
            </a:r>
            <a:r>
              <a:rPr lang="en-US" altLang="zh-CN" sz="1400" b="1" i="0" baseline="0">
                <a:effectLst/>
              </a:rPr>
              <a:t>/</a:t>
            </a:r>
            <a:r>
              <a:rPr lang="zh-CN" altLang="en-US" sz="1400" b="1" i="0" baseline="0">
                <a:effectLst/>
              </a:rPr>
              <a:t>鉴定人</a:t>
            </a:r>
            <a:r>
              <a:rPr lang="zh-CN" altLang="zh-CN" sz="1400" b="1" i="0" baseline="0">
                <a:effectLst/>
              </a:rPr>
              <a:t>）</a:t>
            </a:r>
            <a:endParaRPr lang="zh-CN" altLang="zh-CN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altLang="en-US"/>
          </a:p>
        </c:rich>
      </c:tx>
      <c:layout>
        <c:manualLayout>
          <c:xMode val="edge"/>
          <c:yMode val="edge"/>
          <c:x val="0.31981278438312721"/>
          <c:y val="3.2828255761223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63806552262309E-2"/>
          <c:y val="0.11363664387193219"/>
          <c:w val="0.89703588143525737"/>
          <c:h val="0.76515340207100913"/>
        </c:manualLayout>
      </c:layout>
      <c:lineChart>
        <c:grouping val="standard"/>
        <c:varyColors val="0"/>
        <c:ser>
          <c:idx val="4"/>
          <c:order val="0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'12.01'!$AU$72:$AU$103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'12.01'!$AZ$72:$AZ$103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0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'12.01'!$AU$72:$AU$103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'12.01'!$AV$72:$AV$103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1"/>
          <c:order val="2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'12.01'!$AU$72:$AU$103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'12.01'!$AW$72:$AW$103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'12.01'!$AU$72:$AU$103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'12.01'!$AX$72:$AX$103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3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'12.01'!$AU$72:$AU$103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'12.01'!$AY$72:$AY$103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25720"/>
        <c:axId val="413623760"/>
      </c:lineChart>
      <c:catAx>
        <c:axId val="413625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36237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136237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136257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1" r="0.750000000000001" t="1" header="0.5" footer="0.5"/>
    <c:pageSetup orientation="landscape" horizontalDpi="-4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 sz="1200"/>
              <a:t>R&amp;R Plot - by Parts</a:t>
            </a:r>
            <a:r>
              <a:rPr lang="en-US" altLang="en-US" sz="1200" baseline="0"/>
              <a:t> </a:t>
            </a:r>
            <a:r>
              <a:rPr lang="zh-CN" altLang="en-US" sz="1200" baseline="0"/>
              <a:t>（</a:t>
            </a:r>
            <a:r>
              <a:rPr lang="en-US" altLang="zh-CN" sz="1200"/>
              <a:t>R&amp;R</a:t>
            </a:r>
            <a:r>
              <a:rPr lang="zh-CN" altLang="en-US" sz="1200"/>
              <a:t>图</a:t>
            </a:r>
            <a:r>
              <a:rPr lang="en-US" altLang="zh-CN" sz="1200"/>
              <a:t>-</a:t>
            </a:r>
            <a:r>
              <a:rPr lang="zh-CN" altLang="en-US" sz="1200"/>
              <a:t>测量结果</a:t>
            </a:r>
            <a:r>
              <a:rPr lang="en-US" altLang="zh-CN" sz="1200"/>
              <a:t>/</a:t>
            </a:r>
            <a:r>
              <a:rPr lang="zh-CN" altLang="en-US" sz="1200"/>
              <a:t>产品）</a:t>
            </a:r>
            <a:endParaRPr lang="en-US" altLang="en-US" sz="1200"/>
          </a:p>
        </c:rich>
      </c:tx>
      <c:layout>
        <c:manualLayout>
          <c:xMode val="edge"/>
          <c:yMode val="edge"/>
          <c:x val="0.36037443123374552"/>
          <c:y val="3.35918998790138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402496099844142E-2"/>
          <c:y val="0.11627936318880004"/>
          <c:w val="0.92511700468018765"/>
          <c:h val="0.7493558961056016"/>
        </c:manualLayout>
      </c:layout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'12.02'!$AK$72:$AK$110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'12.02'!$AL$72:$AL$110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'12.02'!$AK$72:$AK$110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'12.02'!$AM$72:$AM$110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'12.02'!$AK$72:$AK$110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'12.02'!$AN$72:$AN$110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'12.02'!$AK$72:$AK$110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'12.02'!$AO$72:$AO$110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'12.02'!$AK$72:$AK$110</c:f>
              <c:strCache>
                <c:ptCount val="39"/>
                <c:pt idx="0">
                  <c:v>A1</c:v>
                </c:pt>
                <c:pt idx="1">
                  <c:v>B1</c:v>
                </c:pt>
                <c:pt idx="2">
                  <c:v>C1</c:v>
                </c:pt>
                <c:pt idx="4">
                  <c:v>A2</c:v>
                </c:pt>
                <c:pt idx="5">
                  <c:v>B2</c:v>
                </c:pt>
                <c:pt idx="6">
                  <c:v>C2</c:v>
                </c:pt>
                <c:pt idx="8">
                  <c:v>A3</c:v>
                </c:pt>
                <c:pt idx="9">
                  <c:v>B3</c:v>
                </c:pt>
                <c:pt idx="10">
                  <c:v>C3</c:v>
                </c:pt>
                <c:pt idx="12">
                  <c:v>A4</c:v>
                </c:pt>
                <c:pt idx="13">
                  <c:v>B4</c:v>
                </c:pt>
                <c:pt idx="14">
                  <c:v>C4</c:v>
                </c:pt>
                <c:pt idx="16">
                  <c:v>A5</c:v>
                </c:pt>
                <c:pt idx="17">
                  <c:v>B5</c:v>
                </c:pt>
                <c:pt idx="18">
                  <c:v>C5</c:v>
                </c:pt>
                <c:pt idx="20">
                  <c:v>A6</c:v>
                </c:pt>
                <c:pt idx="21">
                  <c:v>B6</c:v>
                </c:pt>
                <c:pt idx="22">
                  <c:v>C6</c:v>
                </c:pt>
                <c:pt idx="24">
                  <c:v>A7</c:v>
                </c:pt>
                <c:pt idx="25">
                  <c:v>B7</c:v>
                </c:pt>
                <c:pt idx="26">
                  <c:v>C7</c:v>
                </c:pt>
                <c:pt idx="28">
                  <c:v>A8</c:v>
                </c:pt>
                <c:pt idx="29">
                  <c:v>B8</c:v>
                </c:pt>
                <c:pt idx="30">
                  <c:v>C8</c:v>
                </c:pt>
                <c:pt idx="32">
                  <c:v>A9</c:v>
                </c:pt>
                <c:pt idx="33">
                  <c:v>B9</c:v>
                </c:pt>
                <c:pt idx="34">
                  <c:v>C9</c:v>
                </c:pt>
                <c:pt idx="36">
                  <c:v>A0</c:v>
                </c:pt>
                <c:pt idx="37">
                  <c:v>B0</c:v>
                </c:pt>
                <c:pt idx="38">
                  <c:v>C0</c:v>
                </c:pt>
              </c:strCache>
            </c:strRef>
          </c:cat>
          <c:val>
            <c:numRef>
              <c:f>'12.02'!$AP$72:$AP$110</c:f>
              <c:numCache>
                <c:formatCode>General</c:formatCode>
                <c:ptCount val="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01040"/>
        <c:axId val="464002608"/>
      </c:lineChart>
      <c:catAx>
        <c:axId val="4640010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640026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6400260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64001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1" r="0.750000000000001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 by Appraisers Plot </a:t>
            </a:r>
            <a:r>
              <a:rPr lang="zh-CN"/>
              <a:t>产品测量结果</a:t>
            </a:r>
            <a:r>
              <a:rPr lang="en-US" altLang="zh-CN"/>
              <a:t>/</a:t>
            </a:r>
            <a:r>
              <a:rPr lang="zh-CN"/>
              <a:t>鉴定人</a:t>
            </a:r>
            <a:endParaRPr lang="en-US"/>
          </a:p>
        </c:rich>
      </c:tx>
      <c:layout>
        <c:manualLayout>
          <c:xMode val="edge"/>
          <c:yMode val="edge"/>
          <c:x val="0.32917320588776949"/>
          <c:y val="3.28282759835743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163806552262309E-2"/>
          <c:y val="0.11363664387193219"/>
          <c:w val="0.80499219968798752"/>
          <c:h val="0.7323250382857851"/>
        </c:manualLayout>
      </c:layout>
      <c:lineChart>
        <c:grouping val="standard"/>
        <c:varyColors val="0"/>
        <c:ser>
          <c:idx val="4"/>
          <c:order val="0"/>
          <c:tx>
            <c:strRef>
              <c:f>'12.02'!$BL$71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'12.02'!$BK$72:$BK$81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'12.02'!$BL$72:$BL$81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'12.02'!$BM$71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'12.02'!$BK$72:$BK$81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'12.02'!$BM$72:$BM$81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'12.02'!$BN$71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'12.02'!$BK$72:$BK$81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'12.02'!$BN$72:$BN$81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02216"/>
        <c:axId val="464005744"/>
      </c:lineChart>
      <c:catAx>
        <c:axId val="464002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64005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400574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64002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871815631523464"/>
          <c:y val="0.9318204797498415"/>
          <c:w val="0.38205160093783463"/>
          <c:h val="5.555569255961115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1" r="0.750000000000001" t="1" header="0.5" footer="0.5"/>
    <c:pageSetup orientation="landscape" horizontalDpi="-4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Part - Appraiser Average Chart （产品-每个鉴定人测量结果均值控制图）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Averages with Control Limits</a:t>
            </a:r>
          </a:p>
        </c:rich>
      </c:tx>
      <c:layout>
        <c:manualLayout>
          <c:xMode val="edge"/>
          <c:yMode val="edge"/>
          <c:x val="0.27613108686571053"/>
          <c:y val="1.28534256493800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603744149766119E-2"/>
          <c:y val="0.15424164524421594"/>
          <c:w val="0.88767550702028164"/>
          <c:h val="0.6349614395886908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'12.02'!$AU$72:$AU$103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'12.02'!$AY$72:$AY$103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'12.02'!$AU$72:$AU$103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'12.02'!$BA$72:$BA$103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'12.02'!$AU$72:$AU$103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'12.02'!$BB$72:$BB$103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07704"/>
        <c:axId val="464003784"/>
      </c:lineChart>
      <c:catAx>
        <c:axId val="4640077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640037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6400378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640077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0.76000000000000101" l="0.750000000000001" r="0.750000000000001" t="0.66000000000000114" header="0.5" footer="0.5"/>
    <c:pageSetup orientation="landscape" horizontalDpi="-4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R&amp;R Plot - by Appraisers</a:t>
            </a:r>
            <a:r>
              <a:rPr lang="zh-CN" altLang="zh-CN" sz="1400" b="1" i="0" baseline="0">
                <a:effectLst/>
              </a:rPr>
              <a:t>（</a:t>
            </a:r>
            <a:r>
              <a:rPr lang="en-US" altLang="zh-CN" sz="1400" b="1" i="0" baseline="0">
                <a:effectLst/>
              </a:rPr>
              <a:t>R&amp;R</a:t>
            </a:r>
            <a:r>
              <a:rPr lang="zh-CN" altLang="zh-CN" sz="1400" b="1" i="0" baseline="0">
                <a:effectLst/>
              </a:rPr>
              <a:t>图</a:t>
            </a:r>
            <a:r>
              <a:rPr lang="en-US" altLang="zh-CN" sz="1400" b="1" i="0" baseline="0">
                <a:effectLst/>
              </a:rPr>
              <a:t>-</a:t>
            </a:r>
            <a:r>
              <a:rPr lang="zh-CN" altLang="en-US" sz="1400" b="1" i="0" baseline="0">
                <a:effectLst/>
              </a:rPr>
              <a:t>测量结果</a:t>
            </a:r>
            <a:r>
              <a:rPr lang="en-US" altLang="zh-CN" sz="1400" b="1" i="0" baseline="0">
                <a:effectLst/>
              </a:rPr>
              <a:t>/</a:t>
            </a:r>
            <a:r>
              <a:rPr lang="zh-CN" altLang="en-US" sz="1400" b="1" i="0" baseline="0">
                <a:effectLst/>
              </a:rPr>
              <a:t>鉴定人</a:t>
            </a:r>
            <a:r>
              <a:rPr lang="zh-CN" altLang="zh-CN" sz="1400" b="1" i="0" baseline="0">
                <a:effectLst/>
              </a:rPr>
              <a:t>）</a:t>
            </a:r>
            <a:endParaRPr lang="zh-CN" altLang="zh-CN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altLang="en-US"/>
          </a:p>
        </c:rich>
      </c:tx>
      <c:layout>
        <c:manualLayout>
          <c:xMode val="edge"/>
          <c:yMode val="edge"/>
          <c:x val="0.31981278438312721"/>
          <c:y val="3.2828255761223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63806552262309E-2"/>
          <c:y val="0.11363664387193219"/>
          <c:w val="0.89703588143525737"/>
          <c:h val="0.76515340207100913"/>
        </c:manualLayout>
      </c:layout>
      <c:lineChart>
        <c:grouping val="standard"/>
        <c:varyColors val="0"/>
        <c:ser>
          <c:idx val="4"/>
          <c:order val="0"/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strRef>
              <c:f>'12.02'!$AU$72:$AU$103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'12.02'!$AZ$72:$AZ$103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0"/>
          <c:order val="1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'12.02'!$AU$72:$AU$103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'12.02'!$AV$72:$AV$103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1"/>
          <c:order val="2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'12.02'!$AU$72:$AU$103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'12.02'!$AW$72:$AW$103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'12.02'!$AU$72:$AU$103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'12.02'!$AX$72:$AX$103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ser>
          <c:idx val="3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'12.02'!$AU$72:$AU$103</c:f>
              <c:strCache>
                <c:ptCount val="32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A0</c:v>
                </c:pt>
                <c:pt idx="11">
                  <c:v>B1</c:v>
                </c:pt>
                <c:pt idx="12">
                  <c:v>B2</c:v>
                </c:pt>
                <c:pt idx="13">
                  <c:v>B3</c:v>
                </c:pt>
                <c:pt idx="14">
                  <c:v>B4</c:v>
                </c:pt>
                <c:pt idx="15">
                  <c:v>B5</c:v>
                </c:pt>
                <c:pt idx="16">
                  <c:v>B6</c:v>
                </c:pt>
                <c:pt idx="17">
                  <c:v>B7</c:v>
                </c:pt>
                <c:pt idx="18">
                  <c:v>B8</c:v>
                </c:pt>
                <c:pt idx="19">
                  <c:v>B9</c:v>
                </c:pt>
                <c:pt idx="20">
                  <c:v>B0</c:v>
                </c:pt>
                <c:pt idx="22">
                  <c:v>C1</c:v>
                </c:pt>
                <c:pt idx="23">
                  <c:v>C2</c:v>
                </c:pt>
                <c:pt idx="24">
                  <c:v>C3</c:v>
                </c:pt>
                <c:pt idx="25">
                  <c:v>C4</c:v>
                </c:pt>
                <c:pt idx="26">
                  <c:v>C5</c:v>
                </c:pt>
                <c:pt idx="27">
                  <c:v>C6</c:v>
                </c:pt>
                <c:pt idx="28">
                  <c:v>C7</c:v>
                </c:pt>
                <c:pt idx="29">
                  <c:v>C8</c:v>
                </c:pt>
                <c:pt idx="30">
                  <c:v>C9</c:v>
                </c:pt>
                <c:pt idx="31">
                  <c:v>C0</c:v>
                </c:pt>
              </c:strCache>
            </c:strRef>
          </c:cat>
          <c:val>
            <c:numRef>
              <c:f>'12.02'!$AY$72:$AY$103</c:f>
              <c:numCache>
                <c:formatCode>General</c:formatCode>
                <c:ptCount val="3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4960"/>
        <c:axId val="464006528"/>
      </c:lineChart>
      <c:catAx>
        <c:axId val="464004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wordArtVertRtl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64006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46400652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640049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01" r="0.750000000000001" t="1" header="0.5" footer="0.5"/>
    <c:pageSetup orientation="landscape" horizontalDpi="-4" verticalDpi="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image" Target="../media/image1.png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224114</xdr:colOff>
      <xdr:row>0</xdr:row>
      <xdr:rowOff>58269</xdr:rowOff>
    </xdr:from>
    <xdr:to>
      <xdr:col>10</xdr:col>
      <xdr:colOff>1075763</xdr:colOff>
      <xdr:row>11</xdr:row>
      <xdr:rowOff>98609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</xdr:colOff>
          <xdr:row>0</xdr:row>
          <xdr:rowOff>85725</xdr:rowOff>
        </xdr:from>
        <xdr:to>
          <xdr:col>12</xdr:col>
          <xdr:colOff>0</xdr:colOff>
          <xdr:row>4</xdr:row>
          <xdr:rowOff>123825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Verdana"/>
                  <a:cs typeface="Verdana"/>
                </a:rPr>
                <a:t>GR&amp;R</a:t>
              </a:r>
              <a:r>
                <a:rPr lang="zh-CN" altLang="en-US" sz="1000" b="0" i="0" u="none" strike="noStrike" baseline="0">
                  <a:solidFill>
                    <a:srgbClr val="000000"/>
                  </a:solidFill>
                  <a:latin typeface="宋体"/>
                  <a:ea typeface="宋体"/>
                  <a:cs typeface="Verdana"/>
                </a:rPr>
                <a:t>报告生成</a:t>
              </a:r>
              <a:endParaRPr lang="zh-CN" alt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6</xdr:row>
          <xdr:rowOff>104775</xdr:rowOff>
        </xdr:from>
        <xdr:to>
          <xdr:col>2</xdr:col>
          <xdr:colOff>57150</xdr:colOff>
          <xdr:row>10</xdr:row>
          <xdr:rowOff>142875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zh-CN" altLang="en-US" sz="2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60</xdr:row>
      <xdr:rowOff>47625</xdr:rowOff>
    </xdr:from>
    <xdr:to>
      <xdr:col>14</xdr:col>
      <xdr:colOff>419100</xdr:colOff>
      <xdr:row>83</xdr:row>
      <xdr:rowOff>95250</xdr:rowOff>
    </xdr:to>
    <xdr:graphicFrame macro="">
      <xdr:nvGraphicFramePr>
        <xdr:cNvPr id="102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135</xdr:row>
      <xdr:rowOff>28575</xdr:rowOff>
    </xdr:from>
    <xdr:to>
      <xdr:col>14</xdr:col>
      <xdr:colOff>419100</xdr:colOff>
      <xdr:row>158</xdr:row>
      <xdr:rowOff>76200</xdr:rowOff>
    </xdr:to>
    <xdr:graphicFrame macro="">
      <xdr:nvGraphicFramePr>
        <xdr:cNvPr id="1027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110</xdr:row>
      <xdr:rowOff>142875</xdr:rowOff>
    </xdr:from>
    <xdr:to>
      <xdr:col>14</xdr:col>
      <xdr:colOff>419100</xdr:colOff>
      <xdr:row>133</xdr:row>
      <xdr:rowOff>133350</xdr:rowOff>
    </xdr:to>
    <xdr:graphicFrame macro="">
      <xdr:nvGraphicFramePr>
        <xdr:cNvPr id="1027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</xdr:colOff>
      <xdr:row>85</xdr:row>
      <xdr:rowOff>47625</xdr:rowOff>
    </xdr:from>
    <xdr:to>
      <xdr:col>14</xdr:col>
      <xdr:colOff>409575</xdr:colOff>
      <xdr:row>108</xdr:row>
      <xdr:rowOff>95250</xdr:rowOff>
    </xdr:to>
    <xdr:graphicFrame macro="">
      <xdr:nvGraphicFramePr>
        <xdr:cNvPr id="102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379557</xdr:colOff>
      <xdr:row>162</xdr:row>
      <xdr:rowOff>54553</xdr:rowOff>
    </xdr:from>
    <xdr:to>
      <xdr:col>12</xdr:col>
      <xdr:colOff>419636</xdr:colOff>
      <xdr:row>162</xdr:row>
      <xdr:rowOff>106744</xdr:rowOff>
    </xdr:to>
    <xdr:cxnSp macro="">
      <xdr:nvCxnSpPr>
        <xdr:cNvPr id="6" name="直線接點 6">
          <a:extLst>
            <a:ext uri="{FF2B5EF4-FFF2-40B4-BE49-F238E27FC236}">
              <a16:creationId xmlns="" xmlns:a16="http://schemas.microsoft.com/office/drawing/2014/main" id="{4A31B0DB-4345-4BD6-AB03-8D1D8C6A870A}"/>
            </a:ext>
          </a:extLst>
        </xdr:cNvPr>
        <xdr:cNvCxnSpPr/>
      </xdr:nvCxnSpPr>
      <xdr:spPr>
        <a:xfrm rot="16200000" flipH="1">
          <a:off x="9538422" y="31018163"/>
          <a:ext cx="54800" cy="400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418524</xdr:colOff>
      <xdr:row>162</xdr:row>
      <xdr:rowOff>54380</xdr:rowOff>
    </xdr:from>
    <xdr:to>
      <xdr:col>12</xdr:col>
      <xdr:colOff>456411</xdr:colOff>
      <xdr:row>162</xdr:row>
      <xdr:rowOff>105911</xdr:rowOff>
    </xdr:to>
    <xdr:cxnSp macro="">
      <xdr:nvCxnSpPr>
        <xdr:cNvPr id="7" name="直線接點 11">
          <a:extLst>
            <a:ext uri="{FF2B5EF4-FFF2-40B4-BE49-F238E27FC236}">
              <a16:creationId xmlns="" xmlns:a16="http://schemas.microsoft.com/office/drawing/2014/main" id="{1A7663C3-F764-4890-8FFB-C95001D0094C}"/>
            </a:ext>
          </a:extLst>
        </xdr:cNvPr>
        <xdr:cNvCxnSpPr/>
      </xdr:nvCxnSpPr>
      <xdr:spPr>
        <a:xfrm rot="5400000">
          <a:off x="9575226" y="31003008"/>
          <a:ext cx="62345" cy="43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35718</xdr:colOff>
      <xdr:row>1</xdr:row>
      <xdr:rowOff>107155</xdr:rowOff>
    </xdr:from>
    <xdr:to>
      <xdr:col>3</xdr:col>
      <xdr:colOff>476250</xdr:colOff>
      <xdr:row>2</xdr:row>
      <xdr:rowOff>235478</xdr:rowOff>
    </xdr:to>
    <xdr:pic>
      <xdr:nvPicPr>
        <xdr:cNvPr id="10" name="Picture 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DF0E88D9-DED1-B742-981A-C65D946C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18" y="416718"/>
          <a:ext cx="1643063" cy="4259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60</xdr:row>
      <xdr:rowOff>47625</xdr:rowOff>
    </xdr:from>
    <xdr:to>
      <xdr:col>14</xdr:col>
      <xdr:colOff>419100</xdr:colOff>
      <xdr:row>83</xdr:row>
      <xdr:rowOff>95250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135</xdr:row>
      <xdr:rowOff>28575</xdr:rowOff>
    </xdr:from>
    <xdr:to>
      <xdr:col>14</xdr:col>
      <xdr:colOff>419100</xdr:colOff>
      <xdr:row>158</xdr:row>
      <xdr:rowOff>76200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110</xdr:row>
      <xdr:rowOff>142875</xdr:rowOff>
    </xdr:from>
    <xdr:to>
      <xdr:col>14</xdr:col>
      <xdr:colOff>419100</xdr:colOff>
      <xdr:row>133</xdr:row>
      <xdr:rowOff>133350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</xdr:colOff>
      <xdr:row>85</xdr:row>
      <xdr:rowOff>47625</xdr:rowOff>
    </xdr:from>
    <xdr:to>
      <xdr:col>14</xdr:col>
      <xdr:colOff>409575</xdr:colOff>
      <xdr:row>108</xdr:row>
      <xdr:rowOff>95250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379557</xdr:colOff>
      <xdr:row>162</xdr:row>
      <xdr:rowOff>54553</xdr:rowOff>
    </xdr:from>
    <xdr:to>
      <xdr:col>12</xdr:col>
      <xdr:colOff>419636</xdr:colOff>
      <xdr:row>162</xdr:row>
      <xdr:rowOff>106744</xdr:rowOff>
    </xdr:to>
    <xdr:cxnSp macro="">
      <xdr:nvCxnSpPr>
        <xdr:cNvPr id="6" name="直線接點 6">
          <a:extLst>
            <a:ext uri="{FF2B5EF4-FFF2-40B4-BE49-F238E27FC236}">
              <a16:creationId xmlns="" xmlns:a16="http://schemas.microsoft.com/office/drawing/2014/main" id="{4A31B0DB-4345-4BD6-AB03-8D1D8C6A870A}"/>
            </a:ext>
          </a:extLst>
        </xdr:cNvPr>
        <xdr:cNvCxnSpPr/>
      </xdr:nvCxnSpPr>
      <xdr:spPr>
        <a:xfrm rot="16200000" flipH="1">
          <a:off x="10050901" y="32836134"/>
          <a:ext cx="52191" cy="400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418524</xdr:colOff>
      <xdr:row>162</xdr:row>
      <xdr:rowOff>54380</xdr:rowOff>
    </xdr:from>
    <xdr:to>
      <xdr:col>12</xdr:col>
      <xdr:colOff>456411</xdr:colOff>
      <xdr:row>162</xdr:row>
      <xdr:rowOff>105911</xdr:rowOff>
    </xdr:to>
    <xdr:cxnSp macro="">
      <xdr:nvCxnSpPr>
        <xdr:cNvPr id="7" name="直線接點 11">
          <a:extLst>
            <a:ext uri="{FF2B5EF4-FFF2-40B4-BE49-F238E27FC236}">
              <a16:creationId xmlns="" xmlns:a16="http://schemas.microsoft.com/office/drawing/2014/main" id="{1A7663C3-F764-4890-8FFB-C95001D0094C}"/>
            </a:ext>
          </a:extLst>
        </xdr:cNvPr>
        <xdr:cNvCxnSpPr/>
      </xdr:nvCxnSpPr>
      <xdr:spPr>
        <a:xfrm rot="5400000">
          <a:off x="10089102" y="32836727"/>
          <a:ext cx="51531" cy="378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35718</xdr:colOff>
      <xdr:row>1</xdr:row>
      <xdr:rowOff>107155</xdr:rowOff>
    </xdr:from>
    <xdr:to>
      <xdr:col>3</xdr:col>
      <xdr:colOff>476250</xdr:colOff>
      <xdr:row>2</xdr:row>
      <xdr:rowOff>235478</xdr:rowOff>
    </xdr:to>
    <xdr:pic>
      <xdr:nvPicPr>
        <xdr:cNvPr id="8" name="Picture 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DF0E88D9-DED1-B742-981A-C65D946C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18" y="411955"/>
          <a:ext cx="1640682" cy="4235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60</xdr:row>
      <xdr:rowOff>47625</xdr:rowOff>
    </xdr:from>
    <xdr:to>
      <xdr:col>14</xdr:col>
      <xdr:colOff>419100</xdr:colOff>
      <xdr:row>83</xdr:row>
      <xdr:rowOff>95250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135</xdr:row>
      <xdr:rowOff>28575</xdr:rowOff>
    </xdr:from>
    <xdr:to>
      <xdr:col>14</xdr:col>
      <xdr:colOff>419100</xdr:colOff>
      <xdr:row>158</xdr:row>
      <xdr:rowOff>76200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110</xdr:row>
      <xdr:rowOff>142875</xdr:rowOff>
    </xdr:from>
    <xdr:to>
      <xdr:col>14</xdr:col>
      <xdr:colOff>419100</xdr:colOff>
      <xdr:row>133</xdr:row>
      <xdr:rowOff>133350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</xdr:colOff>
      <xdr:row>85</xdr:row>
      <xdr:rowOff>47625</xdr:rowOff>
    </xdr:from>
    <xdr:to>
      <xdr:col>14</xdr:col>
      <xdr:colOff>409575</xdr:colOff>
      <xdr:row>108</xdr:row>
      <xdr:rowOff>95250</xdr:rowOff>
    </xdr:to>
    <xdr:graphicFrame macro="">
      <xdr:nvGraphicFramePr>
        <xdr:cNvPr id="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379557</xdr:colOff>
      <xdr:row>162</xdr:row>
      <xdr:rowOff>54553</xdr:rowOff>
    </xdr:from>
    <xdr:to>
      <xdr:col>12</xdr:col>
      <xdr:colOff>419636</xdr:colOff>
      <xdr:row>162</xdr:row>
      <xdr:rowOff>106744</xdr:rowOff>
    </xdr:to>
    <xdr:cxnSp macro="">
      <xdr:nvCxnSpPr>
        <xdr:cNvPr id="6" name="直線接點 6">
          <a:extLst>
            <a:ext uri="{FF2B5EF4-FFF2-40B4-BE49-F238E27FC236}">
              <a16:creationId xmlns="" xmlns:a16="http://schemas.microsoft.com/office/drawing/2014/main" id="{4A31B0DB-4345-4BD6-AB03-8D1D8C6A870A}"/>
            </a:ext>
          </a:extLst>
        </xdr:cNvPr>
        <xdr:cNvCxnSpPr/>
      </xdr:nvCxnSpPr>
      <xdr:spPr>
        <a:xfrm rot="16200000" flipH="1">
          <a:off x="10050901" y="32836134"/>
          <a:ext cx="52191" cy="400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418524</xdr:colOff>
      <xdr:row>162</xdr:row>
      <xdr:rowOff>54380</xdr:rowOff>
    </xdr:from>
    <xdr:to>
      <xdr:col>12</xdr:col>
      <xdr:colOff>456411</xdr:colOff>
      <xdr:row>162</xdr:row>
      <xdr:rowOff>105911</xdr:rowOff>
    </xdr:to>
    <xdr:cxnSp macro="">
      <xdr:nvCxnSpPr>
        <xdr:cNvPr id="7" name="直線接點 11">
          <a:extLst>
            <a:ext uri="{FF2B5EF4-FFF2-40B4-BE49-F238E27FC236}">
              <a16:creationId xmlns="" xmlns:a16="http://schemas.microsoft.com/office/drawing/2014/main" id="{1A7663C3-F764-4890-8FFB-C95001D0094C}"/>
            </a:ext>
          </a:extLst>
        </xdr:cNvPr>
        <xdr:cNvCxnSpPr/>
      </xdr:nvCxnSpPr>
      <xdr:spPr>
        <a:xfrm rot="5400000">
          <a:off x="10089102" y="32836727"/>
          <a:ext cx="51531" cy="378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35718</xdr:colOff>
      <xdr:row>1</xdr:row>
      <xdr:rowOff>107155</xdr:rowOff>
    </xdr:from>
    <xdr:to>
      <xdr:col>3</xdr:col>
      <xdr:colOff>476250</xdr:colOff>
      <xdr:row>2</xdr:row>
      <xdr:rowOff>235478</xdr:rowOff>
    </xdr:to>
    <xdr:pic>
      <xdr:nvPicPr>
        <xdr:cNvPr id="8" name="Picture 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DF0E88D9-DED1-B742-981A-C65D946C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5718" y="411955"/>
          <a:ext cx="1640682" cy="42359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szhg0lcf01\SZH_Shajing_QAlab\Measurement%20_LAB\3---&#26032;&#39033;&#30446;&#36164;&#26009;\&#27979;&#37327;\F7\10---GR&amp;R%20Report\GRR-OK&#34920;&#21333;\818-06726-A-Bottom%20insert-GR&amp;R-FAI&#23610;&#2354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 1"/>
      <sheetName val="2.01"/>
      <sheetName val=" 2.02"/>
      <sheetName val=" 3"/>
      <sheetName val="4"/>
      <sheetName val=" 5.01"/>
      <sheetName val="5.02"/>
      <sheetName val=" 6"/>
      <sheetName val=" 7"/>
      <sheetName val="8"/>
      <sheetName val=" 9"/>
      <sheetName val=" 10.01"/>
      <sheetName val=" 10.02"/>
      <sheetName val="11.01"/>
      <sheetName val="11.03"/>
      <sheetName val="11.02"/>
      <sheetName val="11.04"/>
      <sheetName val="12.01"/>
      <sheetName val="12.02"/>
      <sheetName val="13.01"/>
      <sheetName val="13.02"/>
      <sheetName val="14"/>
      <sheetName val="15"/>
      <sheetName val=" 16"/>
      <sheetName val="17.01"/>
      <sheetName val="17.02"/>
      <sheetName val="18.01"/>
      <sheetName val="18.02"/>
      <sheetName val="19.01"/>
      <sheetName val="19.02"/>
      <sheetName val="20.01"/>
      <sheetName val="20.02"/>
      <sheetName val="21.01"/>
      <sheetName val="21.02"/>
      <sheetName val="21.03"/>
      <sheetName val="21.04"/>
      <sheetName val="22.01"/>
      <sheetName val="22.02"/>
      <sheetName val="23.01"/>
      <sheetName val="23.02"/>
      <sheetName val="24.01"/>
      <sheetName val="24.02"/>
      <sheetName val="24.03"/>
      <sheetName val="24.04"/>
      <sheetName val="24.05"/>
      <sheetName val="24.06"/>
      <sheetName val=" 25.01"/>
      <sheetName val="25.02"/>
      <sheetName val="26.01"/>
      <sheetName val="26.02"/>
      <sheetName val="27.01"/>
      <sheetName val="27.02"/>
      <sheetName val="28.01"/>
      <sheetName val="28.02"/>
      <sheetName val="28.03"/>
      <sheetName val="28.04"/>
      <sheetName val="29.01"/>
      <sheetName val="29.02"/>
      <sheetName val="30.01"/>
      <sheetName val="30.02"/>
      <sheetName val="31.01"/>
      <sheetName val="31.02"/>
      <sheetName val="32"/>
      <sheetName val="33.01"/>
      <sheetName val="33.02"/>
      <sheetName val="34"/>
      <sheetName val="35.01 "/>
      <sheetName val="35.02"/>
      <sheetName val="36"/>
      <sheetName val="38"/>
      <sheetName val="39.01"/>
      <sheetName val="39.02"/>
      <sheetName val="41"/>
      <sheetName val="42.01"/>
      <sheetName val="42.012"/>
      <sheetName val=" 43"/>
      <sheetName val="44"/>
      <sheetName val=" 45"/>
      <sheetName val="46"/>
      <sheetName val="47"/>
      <sheetName val="48.01"/>
      <sheetName val="48.02"/>
      <sheetName val=" 49.01"/>
      <sheetName val=" 49.02)"/>
      <sheetName val="51.01"/>
      <sheetName val=" 51.02"/>
      <sheetName val="52"/>
      <sheetName val="53.01"/>
      <sheetName val="53.02"/>
      <sheetName val="Sheet3"/>
      <sheetName val="818-06726-A-Bottom insert-GR&amp;R-"/>
    </sheetNames>
    <definedNames>
      <definedName name="GRR_REPORT"/>
      <definedName name="GRR_Result"/>
    </definedNames>
    <sheetDataSet>
      <sheetData sheetId="0">
        <row r="1">
          <cell r="A1" t="str">
            <v>GRR&lt;=10%</v>
          </cell>
          <cell r="C1" t="e">
            <v>#DIV/0!</v>
          </cell>
        </row>
        <row r="2">
          <cell r="A2" t="str">
            <v>GRR&gt;10% ~ &lt;=20%</v>
          </cell>
          <cell r="C2" t="e">
            <v>#DIV/0!</v>
          </cell>
        </row>
        <row r="3">
          <cell r="A3" t="str">
            <v>GRR&gt;20% ~ &lt;=30%</v>
          </cell>
          <cell r="C3" t="e">
            <v>#DIV/0!</v>
          </cell>
        </row>
        <row r="4">
          <cell r="A4" t="str">
            <v>GRR&gt;=30%</v>
          </cell>
          <cell r="C4" t="e">
            <v>#DIV/0!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7"/>
  <sheetViews>
    <sheetView workbookViewId="0">
      <selection activeCell="G19" sqref="G19"/>
    </sheetView>
  </sheetViews>
  <sheetFormatPr defaultColWidth="9" defaultRowHeight="12.75"/>
  <cols>
    <col min="1" max="1" width="14.5" style="191" bestFit="1" customWidth="1"/>
    <col min="2" max="2" width="7.625" style="191" customWidth="1"/>
    <col min="3" max="3" width="10" style="191" customWidth="1"/>
    <col min="4" max="5" width="10.75" style="191" customWidth="1"/>
    <col min="6" max="6" width="9.625" style="191" bestFit="1" customWidth="1"/>
    <col min="7" max="7" width="10.625" style="192" customWidth="1"/>
    <col min="8" max="8" width="10.625" style="192" hidden="1" customWidth="1"/>
    <col min="9" max="9" width="10.625" style="192" customWidth="1"/>
    <col min="10" max="10" width="10.625" style="192" hidden="1" customWidth="1"/>
    <col min="11" max="11" width="16.5" style="191" customWidth="1"/>
    <col min="12" max="12" width="23.125" style="191" customWidth="1"/>
    <col min="13" max="13" width="23.125" style="191" bestFit="1" customWidth="1"/>
    <col min="14" max="14" width="31.625" style="191" bestFit="1" customWidth="1"/>
    <col min="15" max="15" width="9" style="191"/>
    <col min="16" max="16" width="11.75" style="191" bestFit="1" customWidth="1"/>
    <col min="17" max="16384" width="9" style="191"/>
  </cols>
  <sheetData>
    <row r="1" spans="1:16">
      <c r="A1" s="188" t="s">
        <v>158</v>
      </c>
      <c r="B1" s="189">
        <f>COUNTIF(I14:J115,"&lt;=10%")</f>
        <v>0</v>
      </c>
      <c r="C1" s="190" t="e">
        <f>B1/$B$5</f>
        <v>#DIV/0!</v>
      </c>
    </row>
    <row r="2" spans="1:16">
      <c r="A2" s="188" t="s">
        <v>159</v>
      </c>
      <c r="B2" s="189">
        <f>COUNTIF(I14:I115,"&lt;=20%")-COUNTIF(I14:I115,"&lt;=10%")</f>
        <v>0</v>
      </c>
      <c r="C2" s="190" t="e">
        <f>B2/$B$5</f>
        <v>#DIV/0!</v>
      </c>
    </row>
    <row r="3" spans="1:16">
      <c r="A3" s="188" t="s">
        <v>160</v>
      </c>
      <c r="B3" s="189">
        <f>COUNTIF(I14:I115,"&lt;=30%")-COUNTIF(I14:I115,"&lt;=20%")</f>
        <v>0</v>
      </c>
      <c r="C3" s="190" t="e">
        <f>B3/$B$5</f>
        <v>#DIV/0!</v>
      </c>
    </row>
    <row r="4" spans="1:16">
      <c r="A4" s="188" t="s">
        <v>161</v>
      </c>
      <c r="B4" s="189">
        <f>COUNTIF(I14:I115,"&gt;=30%")</f>
        <v>0</v>
      </c>
      <c r="C4" s="190" t="e">
        <f>B4/$B$5</f>
        <v>#DIV/0!</v>
      </c>
    </row>
    <row r="5" spans="1:16">
      <c r="A5" s="193" t="s">
        <v>162</v>
      </c>
      <c r="B5" s="189">
        <f>SUM(B1:B4)</f>
        <v>0</v>
      </c>
      <c r="C5" s="194"/>
    </row>
    <row r="13" spans="1:16" ht="41.25" customHeight="1">
      <c r="A13" s="195" t="s">
        <v>163</v>
      </c>
      <c r="B13" s="195" t="s">
        <v>164</v>
      </c>
      <c r="C13" s="195" t="s">
        <v>165</v>
      </c>
      <c r="D13" s="196" t="s">
        <v>166</v>
      </c>
      <c r="E13" s="196" t="s">
        <v>167</v>
      </c>
      <c r="F13" s="197" t="s">
        <v>168</v>
      </c>
      <c r="G13" s="197" t="s">
        <v>169</v>
      </c>
      <c r="H13" s="197"/>
      <c r="I13" s="197" t="s">
        <v>170</v>
      </c>
      <c r="J13" s="197"/>
      <c r="K13" s="197" t="s">
        <v>171</v>
      </c>
      <c r="L13" s="197" t="s">
        <v>172</v>
      </c>
      <c r="M13" s="197" t="s">
        <v>173</v>
      </c>
      <c r="N13" s="197" t="s">
        <v>174</v>
      </c>
      <c r="O13" s="197" t="s">
        <v>175</v>
      </c>
      <c r="P13" s="197" t="s">
        <v>176</v>
      </c>
    </row>
    <row r="14" spans="1:16" ht="14.25">
      <c r="A14" s="198" t="s">
        <v>177</v>
      </c>
      <c r="B14" s="198"/>
      <c r="C14" s="199">
        <v>42.54</v>
      </c>
      <c r="D14" s="199">
        <v>6.5000000000000002E-2</v>
      </c>
      <c r="E14" s="199">
        <v>-6.5000000000000002E-2</v>
      </c>
      <c r="F14" s="198" t="s">
        <v>178</v>
      </c>
      <c r="G14" s="200"/>
      <c r="H14" s="200"/>
      <c r="I14" s="200"/>
      <c r="J14" s="200"/>
      <c r="K14" s="201" t="str">
        <f>IF(I14&lt;0.1,"Pass",IF(0.1&lt;I14&lt;=0.2,"Conditinal accept",IF(0.3&lt;I14,"Reject","Conditinal accept")))</f>
        <v>Pass</v>
      </c>
      <c r="L14" s="202"/>
      <c r="M14" s="203"/>
      <c r="N14" s="203"/>
      <c r="O14" s="203"/>
      <c r="P14" s="203"/>
    </row>
    <row r="15" spans="1:16" ht="14.25">
      <c r="A15" s="198" t="s">
        <v>179</v>
      </c>
      <c r="B15" s="198"/>
      <c r="C15" s="199"/>
      <c r="D15" s="199">
        <v>0.05</v>
      </c>
      <c r="E15" s="199"/>
      <c r="F15" s="198" t="s">
        <v>178</v>
      </c>
      <c r="G15" s="200"/>
      <c r="H15" s="200"/>
      <c r="I15" s="200"/>
      <c r="J15" s="200"/>
      <c r="K15" s="201" t="str">
        <f>IF(I15&lt;0.1,"Pass",IF(0.1&lt;I15&lt;=0.2,"Conditinal accept",IF(0.3&lt;I15,"Reject","Conditinal accept")))</f>
        <v>Pass</v>
      </c>
      <c r="L15" s="202"/>
      <c r="M15" s="203"/>
      <c r="N15" s="203"/>
      <c r="O15" s="203"/>
      <c r="P15" s="203"/>
    </row>
    <row r="16" spans="1:16" ht="14.25">
      <c r="A16" s="198" t="s">
        <v>180</v>
      </c>
      <c r="B16" s="198"/>
      <c r="C16" s="199"/>
      <c r="D16" s="199">
        <v>0.05</v>
      </c>
      <c r="E16" s="199"/>
      <c r="F16" s="198" t="s">
        <v>178</v>
      </c>
      <c r="G16" s="200"/>
      <c r="H16" s="200"/>
      <c r="I16" s="200"/>
      <c r="J16" s="200"/>
      <c r="K16" s="201"/>
      <c r="L16" s="202"/>
      <c r="M16" s="203"/>
      <c r="N16" s="203"/>
      <c r="O16" s="203"/>
      <c r="P16" s="203"/>
    </row>
    <row r="17" spans="1:16" ht="14.25">
      <c r="A17" s="198" t="s">
        <v>181</v>
      </c>
      <c r="B17" s="198" t="s">
        <v>110</v>
      </c>
      <c r="C17" s="199">
        <v>13.361000000000001</v>
      </c>
      <c r="D17" s="199">
        <v>0.05</v>
      </c>
      <c r="E17" s="199">
        <v>-0.05</v>
      </c>
      <c r="F17" s="198" t="s">
        <v>182</v>
      </c>
      <c r="G17" s="200"/>
      <c r="H17" s="200"/>
      <c r="I17" s="200"/>
      <c r="J17" s="200"/>
      <c r="K17" s="201"/>
      <c r="L17" s="202"/>
      <c r="M17" s="203"/>
      <c r="N17" s="203"/>
      <c r="O17" s="203"/>
      <c r="P17" s="203"/>
    </row>
    <row r="18" spans="1:16" ht="14.25">
      <c r="A18" s="198" t="s">
        <v>183</v>
      </c>
      <c r="B18" s="198" t="s">
        <v>0</v>
      </c>
      <c r="C18" s="199"/>
      <c r="D18" s="199">
        <v>0.06</v>
      </c>
      <c r="E18" s="199"/>
      <c r="F18" s="198" t="s">
        <v>178</v>
      </c>
      <c r="G18" s="200"/>
      <c r="H18" s="200"/>
      <c r="I18" s="200"/>
      <c r="J18" s="200"/>
      <c r="K18" s="201"/>
      <c r="L18" s="202"/>
      <c r="M18" s="203"/>
      <c r="N18" s="203"/>
      <c r="O18" s="203"/>
      <c r="P18" s="203"/>
    </row>
    <row r="19" spans="1:16" ht="14.25">
      <c r="A19" s="198" t="s">
        <v>184</v>
      </c>
      <c r="B19" s="198" t="s">
        <v>185</v>
      </c>
      <c r="C19" s="199">
        <v>18.86</v>
      </c>
      <c r="D19" s="199">
        <v>0.06</v>
      </c>
      <c r="E19" s="199">
        <v>-0.06</v>
      </c>
      <c r="F19" s="198" t="s">
        <v>178</v>
      </c>
      <c r="G19" s="200"/>
      <c r="H19" s="200"/>
      <c r="I19" s="200"/>
      <c r="J19" s="200"/>
      <c r="K19" s="201"/>
      <c r="L19" s="202"/>
      <c r="M19" s="203"/>
      <c r="N19" s="203"/>
      <c r="O19" s="203"/>
      <c r="P19" s="203"/>
    </row>
    <row r="20" spans="1:16" ht="14.25">
      <c r="A20" s="198" t="s">
        <v>186</v>
      </c>
      <c r="B20" s="198" t="s">
        <v>187</v>
      </c>
      <c r="C20" s="199">
        <v>18.86</v>
      </c>
      <c r="D20" s="199">
        <v>0.06</v>
      </c>
      <c r="E20" s="199">
        <v>-0.06</v>
      </c>
      <c r="F20" s="198" t="s">
        <v>178</v>
      </c>
      <c r="G20" s="200"/>
      <c r="H20" s="200"/>
      <c r="I20" s="200"/>
      <c r="J20" s="200"/>
      <c r="K20" s="201"/>
      <c r="L20" s="202"/>
      <c r="M20" s="203"/>
      <c r="N20" s="203"/>
      <c r="O20" s="203"/>
      <c r="P20" s="203"/>
    </row>
    <row r="21" spans="1:16" ht="14.25">
      <c r="A21" s="198" t="s">
        <v>188</v>
      </c>
      <c r="B21" s="198" t="s">
        <v>26</v>
      </c>
      <c r="C21" s="199"/>
      <c r="D21" s="199">
        <v>0.12</v>
      </c>
      <c r="E21" s="199"/>
      <c r="F21" s="198" t="s">
        <v>178</v>
      </c>
      <c r="G21" s="200"/>
      <c r="H21" s="200"/>
      <c r="I21" s="200"/>
      <c r="J21" s="200"/>
      <c r="K21" s="201"/>
      <c r="L21" s="202"/>
      <c r="M21" s="203"/>
      <c r="N21" s="203"/>
      <c r="O21" s="203"/>
      <c r="P21" s="203"/>
    </row>
    <row r="22" spans="1:16" ht="14.25">
      <c r="A22" s="198" t="s">
        <v>189</v>
      </c>
      <c r="B22" s="198" t="s">
        <v>38</v>
      </c>
      <c r="C22" s="199">
        <v>18.36</v>
      </c>
      <c r="D22" s="199">
        <v>0.06</v>
      </c>
      <c r="E22" s="199">
        <v>-0.06</v>
      </c>
      <c r="F22" s="198" t="s">
        <v>178</v>
      </c>
      <c r="G22" s="200"/>
      <c r="H22" s="200"/>
      <c r="I22" s="200"/>
      <c r="J22" s="200"/>
      <c r="K22" s="201"/>
      <c r="L22" s="202"/>
      <c r="M22" s="203"/>
      <c r="N22" s="203"/>
      <c r="O22" s="203"/>
      <c r="P22" s="203"/>
    </row>
    <row r="23" spans="1:16" ht="14.25">
      <c r="A23" s="198" t="s">
        <v>190</v>
      </c>
      <c r="B23" s="198" t="s">
        <v>79</v>
      </c>
      <c r="C23" s="199">
        <v>41.82</v>
      </c>
      <c r="D23" s="199">
        <v>6.5000000000000002E-2</v>
      </c>
      <c r="E23" s="199">
        <v>-6.5000000000000002E-2</v>
      </c>
      <c r="F23" s="198" t="s">
        <v>178</v>
      </c>
      <c r="G23" s="200"/>
      <c r="H23" s="200"/>
      <c r="I23" s="200"/>
      <c r="J23" s="200"/>
      <c r="K23" s="201"/>
      <c r="L23" s="202"/>
      <c r="M23" s="203"/>
      <c r="N23" s="203"/>
      <c r="O23" s="203"/>
      <c r="P23" s="203"/>
    </row>
    <row r="24" spans="1:16" ht="14.25">
      <c r="A24" s="198" t="s">
        <v>191</v>
      </c>
      <c r="B24" s="198" t="s">
        <v>106</v>
      </c>
      <c r="C24" s="199">
        <v>0.62</v>
      </c>
      <c r="D24" s="199">
        <v>0.03</v>
      </c>
      <c r="E24" s="199">
        <v>-0.03</v>
      </c>
      <c r="F24" s="198" t="s">
        <v>192</v>
      </c>
      <c r="G24" s="200"/>
      <c r="H24" s="200"/>
      <c r="I24" s="200"/>
      <c r="J24" s="200"/>
      <c r="K24" s="201"/>
      <c r="L24" s="202"/>
      <c r="M24" s="203"/>
      <c r="N24" s="203"/>
      <c r="O24" s="203"/>
      <c r="P24" s="203"/>
    </row>
    <row r="25" spans="1:16" ht="14.25">
      <c r="A25" s="198" t="s">
        <v>193</v>
      </c>
      <c r="B25" s="198"/>
      <c r="C25" s="199">
        <v>1.38</v>
      </c>
      <c r="D25" s="199">
        <v>0.03</v>
      </c>
      <c r="E25" s="199">
        <v>-0.03</v>
      </c>
      <c r="F25" s="198" t="s">
        <v>194</v>
      </c>
      <c r="G25" s="200"/>
      <c r="H25" s="200"/>
      <c r="I25" s="200"/>
      <c r="J25" s="200"/>
      <c r="K25" s="201"/>
      <c r="L25" s="202"/>
      <c r="M25" s="203"/>
      <c r="N25" s="203"/>
      <c r="O25" s="203"/>
      <c r="P25" s="203"/>
    </row>
    <row r="26" spans="1:16" ht="14.25">
      <c r="A26" s="198" t="s">
        <v>195</v>
      </c>
      <c r="B26" s="198"/>
      <c r="C26" s="199">
        <v>1.38</v>
      </c>
      <c r="D26" s="199">
        <v>0.03</v>
      </c>
      <c r="E26" s="199">
        <v>-0.03</v>
      </c>
      <c r="F26" s="198" t="s">
        <v>194</v>
      </c>
      <c r="G26" s="200"/>
      <c r="H26" s="200"/>
      <c r="I26" s="200"/>
      <c r="J26" s="200"/>
      <c r="K26" s="201"/>
      <c r="L26" s="202"/>
      <c r="M26" s="203"/>
      <c r="N26" s="203"/>
      <c r="O26" s="203"/>
      <c r="P26" s="203"/>
    </row>
    <row r="27" spans="1:16" ht="14.25">
      <c r="A27" s="198" t="s">
        <v>196</v>
      </c>
      <c r="B27" s="198"/>
      <c r="C27" s="199">
        <v>27.74</v>
      </c>
      <c r="D27" s="199">
        <v>0.05</v>
      </c>
      <c r="E27" s="199">
        <v>-0.05</v>
      </c>
      <c r="F27" s="198" t="s">
        <v>178</v>
      </c>
      <c r="G27" s="200"/>
      <c r="H27" s="200"/>
      <c r="I27" s="200"/>
      <c r="J27" s="200"/>
      <c r="K27" s="201"/>
      <c r="L27" s="202"/>
      <c r="M27" s="203"/>
      <c r="N27" s="203"/>
      <c r="O27" s="203"/>
      <c r="P27" s="203"/>
    </row>
    <row r="28" spans="1:16" ht="14.25">
      <c r="A28" s="198" t="s">
        <v>197</v>
      </c>
      <c r="B28" s="198"/>
      <c r="C28" s="199">
        <v>27.74</v>
      </c>
      <c r="D28" s="199">
        <v>0.05</v>
      </c>
      <c r="E28" s="199">
        <v>-0.05</v>
      </c>
      <c r="F28" s="198" t="s">
        <v>178</v>
      </c>
      <c r="G28" s="200"/>
      <c r="H28" s="200"/>
      <c r="I28" s="200"/>
      <c r="J28" s="200"/>
      <c r="K28" s="201"/>
      <c r="L28" s="202"/>
      <c r="M28" s="203"/>
      <c r="N28" s="203"/>
      <c r="O28" s="203"/>
      <c r="P28" s="203"/>
    </row>
    <row r="29" spans="1:16" ht="14.25">
      <c r="A29" s="198" t="s">
        <v>198</v>
      </c>
      <c r="B29" s="198"/>
      <c r="C29" s="199">
        <v>27.74</v>
      </c>
      <c r="D29" s="199">
        <v>0.05</v>
      </c>
      <c r="E29" s="199">
        <v>-0.05</v>
      </c>
      <c r="F29" s="198" t="s">
        <v>178</v>
      </c>
      <c r="G29" s="200"/>
      <c r="H29" s="200"/>
      <c r="I29" s="200"/>
      <c r="J29" s="200"/>
      <c r="K29" s="201"/>
      <c r="L29" s="202"/>
      <c r="M29" s="203"/>
      <c r="N29" s="203"/>
      <c r="O29" s="203"/>
      <c r="P29" s="203"/>
    </row>
    <row r="30" spans="1:16" ht="14.25">
      <c r="A30" s="198" t="s">
        <v>199</v>
      </c>
      <c r="B30" s="198"/>
      <c r="C30" s="199">
        <v>27.74</v>
      </c>
      <c r="D30" s="199">
        <v>0.05</v>
      </c>
      <c r="E30" s="199">
        <v>-0.05</v>
      </c>
      <c r="F30" s="198" t="s">
        <v>178</v>
      </c>
      <c r="G30" s="200"/>
      <c r="H30" s="200"/>
      <c r="I30" s="200"/>
      <c r="J30" s="200"/>
      <c r="K30" s="201"/>
      <c r="L30" s="202"/>
      <c r="M30" s="203"/>
      <c r="N30" s="203"/>
      <c r="O30" s="203"/>
      <c r="P30" s="203"/>
    </row>
    <row r="31" spans="1:16" ht="14.25">
      <c r="A31" s="198" t="s">
        <v>200</v>
      </c>
      <c r="B31" s="198"/>
      <c r="C31" s="199">
        <v>3.25</v>
      </c>
      <c r="D31" s="199">
        <v>0.04</v>
      </c>
      <c r="E31" s="199">
        <v>-0.04</v>
      </c>
      <c r="F31" s="198" t="s">
        <v>182</v>
      </c>
      <c r="G31" s="200"/>
      <c r="H31" s="200"/>
      <c r="I31" s="200"/>
      <c r="J31" s="200"/>
      <c r="K31" s="201"/>
      <c r="L31" s="202"/>
      <c r="M31" s="203"/>
      <c r="N31" s="203"/>
      <c r="O31" s="203"/>
      <c r="P31" s="203"/>
    </row>
    <row r="32" spans="1:16" ht="14.25">
      <c r="A32" s="198" t="s">
        <v>201</v>
      </c>
      <c r="B32" s="198"/>
      <c r="C32" s="199">
        <v>3.25</v>
      </c>
      <c r="D32" s="199">
        <v>0.04</v>
      </c>
      <c r="E32" s="199">
        <v>-0.04</v>
      </c>
      <c r="F32" s="198" t="s">
        <v>182</v>
      </c>
      <c r="G32" s="200"/>
      <c r="H32" s="200"/>
      <c r="I32" s="200"/>
      <c r="J32" s="200"/>
      <c r="K32" s="201"/>
      <c r="L32" s="202"/>
      <c r="M32" s="203"/>
      <c r="N32" s="203"/>
      <c r="O32" s="203"/>
      <c r="P32" s="203"/>
    </row>
    <row r="33" spans="1:16" ht="14.25">
      <c r="A33" s="198" t="s">
        <v>202</v>
      </c>
      <c r="B33" s="198"/>
      <c r="C33" s="199">
        <v>1.25</v>
      </c>
      <c r="D33" s="199">
        <v>0.03</v>
      </c>
      <c r="E33" s="199">
        <v>-0.03</v>
      </c>
      <c r="F33" s="198" t="s">
        <v>194</v>
      </c>
      <c r="G33" s="200"/>
      <c r="H33" s="200"/>
      <c r="I33" s="200"/>
      <c r="J33" s="200"/>
      <c r="K33" s="201"/>
      <c r="L33" s="202"/>
      <c r="M33" s="203"/>
      <c r="N33" s="203"/>
      <c r="O33" s="203"/>
      <c r="P33" s="203"/>
    </row>
    <row r="34" spans="1:16" ht="14.25">
      <c r="A34" s="198" t="s">
        <v>203</v>
      </c>
      <c r="B34" s="198"/>
      <c r="C34" s="199">
        <v>1.25</v>
      </c>
      <c r="D34" s="199">
        <v>0.03</v>
      </c>
      <c r="E34" s="199">
        <v>-0.03</v>
      </c>
      <c r="F34" s="198" t="s">
        <v>194</v>
      </c>
      <c r="G34" s="200"/>
      <c r="H34" s="200"/>
      <c r="I34" s="200"/>
      <c r="J34" s="200"/>
      <c r="K34" s="201"/>
      <c r="L34" s="202"/>
      <c r="M34" s="203"/>
      <c r="N34" s="203"/>
      <c r="O34" s="203"/>
      <c r="P34" s="203"/>
    </row>
    <row r="35" spans="1:16" ht="14.25">
      <c r="A35" s="198" t="s">
        <v>204</v>
      </c>
      <c r="B35" s="198" t="s">
        <v>90</v>
      </c>
      <c r="C35" s="199"/>
      <c r="D35" s="199">
        <v>0.05</v>
      </c>
      <c r="E35" s="199"/>
      <c r="F35" s="198" t="s">
        <v>178</v>
      </c>
      <c r="G35" s="200"/>
      <c r="H35" s="200"/>
      <c r="I35" s="200"/>
      <c r="J35" s="200"/>
      <c r="K35" s="201"/>
      <c r="L35" s="202"/>
      <c r="M35" s="203"/>
      <c r="N35" s="203"/>
      <c r="O35" s="203"/>
      <c r="P35" s="203"/>
    </row>
    <row r="36" spans="1:16" ht="14.25">
      <c r="A36" s="198" t="s">
        <v>205</v>
      </c>
      <c r="B36" s="198"/>
      <c r="C36" s="199">
        <v>0.75</v>
      </c>
      <c r="D36" s="199">
        <v>0.03</v>
      </c>
      <c r="E36" s="199">
        <v>-0.03</v>
      </c>
      <c r="F36" s="198" t="s">
        <v>182</v>
      </c>
      <c r="G36" s="200"/>
      <c r="H36" s="200"/>
      <c r="I36" s="200"/>
      <c r="J36" s="200"/>
      <c r="K36" s="201"/>
      <c r="L36" s="202"/>
      <c r="M36" s="203"/>
      <c r="N36" s="203"/>
      <c r="O36" s="203"/>
      <c r="P36" s="203"/>
    </row>
    <row r="37" spans="1:16" ht="14.25">
      <c r="A37" s="198" t="s">
        <v>206</v>
      </c>
      <c r="B37" s="198"/>
      <c r="C37" s="199"/>
      <c r="D37" s="199">
        <v>0.05</v>
      </c>
      <c r="E37" s="199"/>
      <c r="F37" s="198" t="s">
        <v>178</v>
      </c>
      <c r="G37" s="200"/>
      <c r="H37" s="200"/>
      <c r="I37" s="200"/>
      <c r="J37" s="200"/>
      <c r="K37" s="201"/>
      <c r="L37" s="202"/>
      <c r="M37" s="203"/>
      <c r="N37" s="203"/>
      <c r="O37" s="203"/>
      <c r="P37" s="203"/>
    </row>
    <row r="38" spans="1:16" ht="14.25">
      <c r="A38" s="198" t="s">
        <v>207</v>
      </c>
      <c r="B38" s="198"/>
      <c r="C38" s="199">
        <v>12.27</v>
      </c>
      <c r="D38" s="199">
        <v>0.05</v>
      </c>
      <c r="E38" s="199">
        <v>-0.05</v>
      </c>
      <c r="F38" s="198" t="s">
        <v>182</v>
      </c>
      <c r="G38" s="200"/>
      <c r="H38" s="200"/>
      <c r="I38" s="200"/>
      <c r="J38" s="200"/>
      <c r="K38" s="201"/>
      <c r="L38" s="202"/>
      <c r="M38" s="203"/>
      <c r="N38" s="203"/>
      <c r="O38" s="203"/>
      <c r="P38" s="203"/>
    </row>
    <row r="39" spans="1:16" ht="14.25">
      <c r="A39" s="198" t="s">
        <v>207</v>
      </c>
      <c r="B39" s="198"/>
      <c r="C39" s="199">
        <v>12.27</v>
      </c>
      <c r="D39" s="199">
        <v>0.05</v>
      </c>
      <c r="E39" s="199">
        <v>-0.05</v>
      </c>
      <c r="F39" s="198" t="s">
        <v>182</v>
      </c>
      <c r="G39" s="200"/>
      <c r="H39" s="200"/>
      <c r="I39" s="200"/>
      <c r="J39" s="200"/>
      <c r="K39" s="201"/>
      <c r="L39" s="202"/>
      <c r="M39" s="203"/>
      <c r="N39" s="203"/>
      <c r="O39" s="203"/>
      <c r="P39" s="203"/>
    </row>
    <row r="40" spans="1:16" ht="14.25">
      <c r="A40" s="198" t="s">
        <v>208</v>
      </c>
      <c r="B40" s="198" t="s">
        <v>209</v>
      </c>
      <c r="C40" s="199">
        <v>15.62</v>
      </c>
      <c r="D40" s="199">
        <v>0.05</v>
      </c>
      <c r="E40" s="199">
        <v>-0.05</v>
      </c>
      <c r="F40" s="198" t="s">
        <v>182</v>
      </c>
      <c r="G40" s="200"/>
      <c r="H40" s="200"/>
      <c r="I40" s="200"/>
      <c r="J40" s="200"/>
      <c r="K40" s="201"/>
      <c r="L40" s="202"/>
      <c r="M40" s="203"/>
      <c r="N40" s="203"/>
      <c r="O40" s="203"/>
      <c r="P40" s="203"/>
    </row>
    <row r="41" spans="1:16" ht="14.25">
      <c r="A41" s="198" t="s">
        <v>210</v>
      </c>
      <c r="B41" s="198" t="s">
        <v>211</v>
      </c>
      <c r="C41" s="199">
        <v>15.62</v>
      </c>
      <c r="D41" s="199">
        <v>0.05</v>
      </c>
      <c r="E41" s="199">
        <v>-0.05</v>
      </c>
      <c r="F41" s="198" t="s">
        <v>182</v>
      </c>
      <c r="G41" s="200"/>
      <c r="H41" s="200"/>
      <c r="I41" s="200"/>
      <c r="J41" s="200"/>
      <c r="K41" s="201"/>
      <c r="L41" s="202"/>
      <c r="M41" s="203"/>
      <c r="N41" s="203"/>
      <c r="O41" s="203"/>
      <c r="P41" s="203"/>
    </row>
    <row r="42" spans="1:16" ht="14.25">
      <c r="A42" s="198" t="s">
        <v>212</v>
      </c>
      <c r="B42" s="198"/>
      <c r="C42" s="199">
        <v>0.4</v>
      </c>
      <c r="D42" s="199">
        <v>0.03</v>
      </c>
      <c r="E42" s="199">
        <v>-0.03</v>
      </c>
      <c r="F42" s="198" t="s">
        <v>182</v>
      </c>
      <c r="G42" s="200"/>
      <c r="H42" s="200"/>
      <c r="I42" s="200"/>
      <c r="J42" s="200"/>
      <c r="K42" s="201"/>
      <c r="L42" s="202"/>
      <c r="M42" s="203"/>
      <c r="N42" s="203"/>
      <c r="O42" s="203"/>
      <c r="P42" s="203"/>
    </row>
    <row r="43" spans="1:16" ht="14.25">
      <c r="A43" s="198" t="s">
        <v>213</v>
      </c>
      <c r="B43" s="198"/>
      <c r="C43" s="199">
        <v>0.4</v>
      </c>
      <c r="D43" s="199">
        <v>0.03</v>
      </c>
      <c r="E43" s="199">
        <v>-0.03</v>
      </c>
      <c r="F43" s="198" t="s">
        <v>182</v>
      </c>
      <c r="G43" s="200"/>
      <c r="H43" s="200"/>
      <c r="I43" s="200"/>
      <c r="J43" s="200"/>
      <c r="K43" s="201"/>
      <c r="L43" s="202"/>
      <c r="M43" s="203"/>
      <c r="N43" s="203"/>
      <c r="O43" s="203"/>
      <c r="P43" s="203"/>
    </row>
    <row r="44" spans="1:16" ht="14.25">
      <c r="A44" s="198" t="s">
        <v>214</v>
      </c>
      <c r="B44" s="198"/>
      <c r="C44" s="199">
        <v>33.520000000000003</v>
      </c>
      <c r="D44" s="199">
        <v>6.5000000000000002E-2</v>
      </c>
      <c r="E44" s="199">
        <v>-6.5000000000000002E-2</v>
      </c>
      <c r="F44" s="198" t="s">
        <v>178</v>
      </c>
      <c r="G44" s="200"/>
      <c r="H44" s="200"/>
      <c r="I44" s="200"/>
      <c r="J44" s="200"/>
      <c r="K44" s="201"/>
      <c r="L44" s="202"/>
      <c r="M44" s="203"/>
      <c r="N44" s="203"/>
      <c r="O44" s="203"/>
      <c r="P44" s="203"/>
    </row>
    <row r="45" spans="1:16" ht="14.25">
      <c r="A45" s="198" t="s">
        <v>215</v>
      </c>
      <c r="B45" s="198"/>
      <c r="C45" s="199">
        <v>33.520000000000003</v>
      </c>
      <c r="D45" s="199">
        <v>6.5000000000000002E-2</v>
      </c>
      <c r="E45" s="199">
        <v>-6.5000000000000002E-2</v>
      </c>
      <c r="F45" s="198" t="s">
        <v>178</v>
      </c>
      <c r="G45" s="200"/>
      <c r="H45" s="200"/>
      <c r="I45" s="200"/>
      <c r="J45" s="200"/>
      <c r="K45" s="201"/>
      <c r="L45" s="202"/>
      <c r="M45" s="203"/>
      <c r="N45" s="203"/>
      <c r="O45" s="203"/>
      <c r="P45" s="203"/>
    </row>
    <row r="46" spans="1:16" ht="14.25">
      <c r="A46" s="198" t="s">
        <v>216</v>
      </c>
      <c r="B46" s="198"/>
      <c r="C46" s="199">
        <v>0.88</v>
      </c>
      <c r="D46" s="199">
        <v>0.03</v>
      </c>
      <c r="E46" s="199">
        <v>-0.03</v>
      </c>
      <c r="F46" s="198" t="s">
        <v>182</v>
      </c>
      <c r="G46" s="200"/>
      <c r="H46" s="200"/>
      <c r="I46" s="200"/>
      <c r="J46" s="200"/>
      <c r="K46" s="201"/>
      <c r="L46" s="202"/>
      <c r="M46" s="203"/>
      <c r="N46" s="203"/>
      <c r="O46" s="203"/>
      <c r="P46" s="203"/>
    </row>
    <row r="47" spans="1:16" ht="14.25">
      <c r="A47" s="198" t="s">
        <v>217</v>
      </c>
      <c r="B47" s="198"/>
      <c r="C47" s="199">
        <v>0.88</v>
      </c>
      <c r="D47" s="199">
        <v>0.03</v>
      </c>
      <c r="E47" s="199">
        <v>-0.03</v>
      </c>
      <c r="F47" s="198" t="s">
        <v>182</v>
      </c>
      <c r="G47" s="200"/>
      <c r="H47" s="200"/>
      <c r="I47" s="200"/>
      <c r="J47" s="200"/>
      <c r="K47" s="201"/>
      <c r="L47" s="202"/>
      <c r="M47" s="203"/>
      <c r="N47" s="203"/>
      <c r="O47" s="203"/>
      <c r="P47" s="203"/>
    </row>
    <row r="48" spans="1:16" ht="14.25">
      <c r="A48" s="198" t="s">
        <v>218</v>
      </c>
      <c r="B48" s="198"/>
      <c r="C48" s="199">
        <v>0.88</v>
      </c>
      <c r="D48" s="199">
        <v>0.03</v>
      </c>
      <c r="E48" s="199">
        <v>-0.03</v>
      </c>
      <c r="F48" s="198" t="s">
        <v>182</v>
      </c>
      <c r="G48" s="200"/>
      <c r="H48" s="200"/>
      <c r="I48" s="200"/>
      <c r="J48" s="200"/>
      <c r="K48" s="201"/>
      <c r="L48" s="202"/>
      <c r="M48" s="203"/>
      <c r="N48" s="203"/>
      <c r="O48" s="203"/>
      <c r="P48" s="203"/>
    </row>
    <row r="49" spans="1:16" ht="14.25">
      <c r="A49" s="198" t="s">
        <v>219</v>
      </c>
      <c r="B49" s="198"/>
      <c r="C49" s="199">
        <v>0.88</v>
      </c>
      <c r="D49" s="199">
        <v>0.03</v>
      </c>
      <c r="E49" s="199">
        <v>-0.03</v>
      </c>
      <c r="F49" s="198" t="s">
        <v>182</v>
      </c>
      <c r="G49" s="200"/>
      <c r="H49" s="200"/>
      <c r="I49" s="200"/>
      <c r="J49" s="200"/>
      <c r="K49" s="201"/>
      <c r="L49" s="202"/>
      <c r="M49" s="203"/>
      <c r="N49" s="203"/>
      <c r="O49" s="203"/>
      <c r="P49" s="203"/>
    </row>
    <row r="50" spans="1:16" ht="14.25">
      <c r="A50" s="198" t="s">
        <v>220</v>
      </c>
      <c r="B50" s="198"/>
      <c r="C50" s="199">
        <v>4.99</v>
      </c>
      <c r="D50" s="199">
        <v>0.04</v>
      </c>
      <c r="E50" s="199">
        <v>-0.04</v>
      </c>
      <c r="F50" s="198" t="s">
        <v>182</v>
      </c>
      <c r="G50" s="200"/>
      <c r="H50" s="200"/>
      <c r="I50" s="200"/>
      <c r="J50" s="200"/>
      <c r="K50" s="201"/>
      <c r="L50" s="202"/>
      <c r="M50" s="203"/>
      <c r="N50" s="203"/>
      <c r="O50" s="203"/>
      <c r="P50" s="203"/>
    </row>
    <row r="51" spans="1:16" ht="14.25">
      <c r="A51" s="198" t="s">
        <v>221</v>
      </c>
      <c r="B51" s="198"/>
      <c r="C51" s="199">
        <v>4.99</v>
      </c>
      <c r="D51" s="199">
        <v>0.04</v>
      </c>
      <c r="E51" s="199">
        <v>-0.04</v>
      </c>
      <c r="F51" s="198" t="s">
        <v>182</v>
      </c>
      <c r="G51" s="200"/>
      <c r="H51" s="200"/>
      <c r="I51" s="200"/>
      <c r="J51" s="200"/>
      <c r="K51" s="201"/>
      <c r="L51" s="202"/>
      <c r="M51" s="203"/>
      <c r="N51" s="203"/>
      <c r="O51" s="203"/>
      <c r="P51" s="203"/>
    </row>
    <row r="52" spans="1:16" ht="14.25">
      <c r="A52" s="198" t="s">
        <v>222</v>
      </c>
      <c r="B52" s="198"/>
      <c r="C52" s="199">
        <v>6.93</v>
      </c>
      <c r="D52" s="199">
        <v>0.04</v>
      </c>
      <c r="E52" s="199">
        <v>-0.04</v>
      </c>
      <c r="F52" s="198" t="s">
        <v>182</v>
      </c>
      <c r="G52" s="200"/>
      <c r="H52" s="200"/>
      <c r="I52" s="200"/>
      <c r="J52" s="200"/>
      <c r="K52" s="201"/>
      <c r="L52" s="202"/>
      <c r="M52" s="203"/>
      <c r="N52" s="203"/>
      <c r="O52" s="203"/>
      <c r="P52" s="203"/>
    </row>
    <row r="53" spans="1:16" ht="14.25">
      <c r="A53" s="198" t="s">
        <v>223</v>
      </c>
      <c r="B53" s="198"/>
      <c r="C53" s="199">
        <v>6.93</v>
      </c>
      <c r="D53" s="199">
        <v>0.04</v>
      </c>
      <c r="E53" s="199">
        <v>-0.04</v>
      </c>
      <c r="F53" s="198" t="s">
        <v>182</v>
      </c>
      <c r="G53" s="200"/>
      <c r="H53" s="200"/>
      <c r="I53" s="200"/>
      <c r="J53" s="200"/>
      <c r="K53" s="201"/>
      <c r="L53" s="202"/>
      <c r="M53" s="203"/>
      <c r="N53" s="203"/>
      <c r="O53" s="203"/>
      <c r="P53" s="203"/>
    </row>
    <row r="54" spans="1:16" ht="14.25">
      <c r="A54" s="198" t="s">
        <v>224</v>
      </c>
      <c r="B54" s="198"/>
      <c r="C54" s="199">
        <v>5.27</v>
      </c>
      <c r="D54" s="199">
        <v>0.04</v>
      </c>
      <c r="E54" s="199">
        <v>-0.04</v>
      </c>
      <c r="F54" s="198" t="s">
        <v>194</v>
      </c>
      <c r="G54" s="200"/>
      <c r="H54" s="200"/>
      <c r="I54" s="200"/>
      <c r="J54" s="200"/>
      <c r="K54" s="201"/>
      <c r="L54" s="202"/>
      <c r="M54" s="203"/>
      <c r="N54" s="203"/>
      <c r="O54" s="203"/>
      <c r="P54" s="203"/>
    </row>
    <row r="55" spans="1:16" ht="14.25">
      <c r="A55" s="198" t="s">
        <v>225</v>
      </c>
      <c r="B55" s="198"/>
      <c r="C55" s="199">
        <v>5.27</v>
      </c>
      <c r="D55" s="199">
        <v>0.04</v>
      </c>
      <c r="E55" s="199">
        <v>-0.04</v>
      </c>
      <c r="F55" s="198" t="s">
        <v>194</v>
      </c>
      <c r="G55" s="200"/>
      <c r="H55" s="200"/>
      <c r="I55" s="200"/>
      <c r="J55" s="200"/>
      <c r="K55" s="201"/>
      <c r="L55" s="202"/>
      <c r="M55" s="203"/>
      <c r="N55" s="203"/>
      <c r="O55" s="203"/>
      <c r="P55" s="203"/>
    </row>
    <row r="56" spans="1:16" ht="14.25">
      <c r="A56" s="198" t="s">
        <v>226</v>
      </c>
      <c r="B56" s="198"/>
      <c r="C56" s="199">
        <v>5.27</v>
      </c>
      <c r="D56" s="199">
        <v>0.04</v>
      </c>
      <c r="E56" s="199">
        <v>-0.04</v>
      </c>
      <c r="F56" s="198" t="s">
        <v>194</v>
      </c>
      <c r="G56" s="200"/>
      <c r="H56" s="200"/>
      <c r="I56" s="200"/>
      <c r="J56" s="200"/>
      <c r="K56" s="201"/>
      <c r="L56" s="202"/>
      <c r="M56" s="203"/>
      <c r="N56" s="203"/>
      <c r="O56" s="203"/>
      <c r="P56" s="203"/>
    </row>
    <row r="57" spans="1:16" ht="14.25">
      <c r="A57" s="198" t="s">
        <v>227</v>
      </c>
      <c r="B57" s="198"/>
      <c r="C57" s="199">
        <v>5.27</v>
      </c>
      <c r="D57" s="199">
        <v>0.04</v>
      </c>
      <c r="E57" s="199">
        <v>-0.04</v>
      </c>
      <c r="F57" s="198" t="s">
        <v>194</v>
      </c>
      <c r="G57" s="200"/>
      <c r="H57" s="200"/>
      <c r="I57" s="200"/>
      <c r="J57" s="200"/>
      <c r="K57" s="201"/>
      <c r="L57" s="202"/>
      <c r="M57" s="203"/>
      <c r="N57" s="203"/>
      <c r="O57" s="203"/>
      <c r="P57" s="203"/>
    </row>
    <row r="58" spans="1:16" ht="14.25">
      <c r="A58" s="198" t="s">
        <v>228</v>
      </c>
      <c r="B58" s="198"/>
      <c r="C58" s="199">
        <v>5.27</v>
      </c>
      <c r="D58" s="199">
        <v>0.04</v>
      </c>
      <c r="E58" s="199">
        <v>-0.04</v>
      </c>
      <c r="F58" s="198" t="s">
        <v>194</v>
      </c>
      <c r="G58" s="200"/>
      <c r="H58" s="200"/>
      <c r="I58" s="200"/>
      <c r="J58" s="200"/>
      <c r="K58" s="201"/>
      <c r="L58" s="202"/>
      <c r="M58" s="203"/>
      <c r="N58" s="203"/>
      <c r="O58" s="203"/>
      <c r="P58" s="203"/>
    </row>
    <row r="59" spans="1:16" ht="14.25">
      <c r="A59" s="198" t="s">
        <v>229</v>
      </c>
      <c r="B59" s="198"/>
      <c r="C59" s="199">
        <v>5.27</v>
      </c>
      <c r="D59" s="199">
        <v>0.04</v>
      </c>
      <c r="E59" s="199">
        <v>-0.04</v>
      </c>
      <c r="F59" s="198" t="s">
        <v>194</v>
      </c>
      <c r="G59" s="200"/>
      <c r="H59" s="200"/>
      <c r="I59" s="200"/>
      <c r="J59" s="200"/>
      <c r="K59" s="201"/>
      <c r="L59" s="202"/>
      <c r="M59" s="203"/>
      <c r="N59" s="203"/>
      <c r="O59" s="203"/>
      <c r="P59" s="203"/>
    </row>
    <row r="60" spans="1:16" ht="14.25">
      <c r="A60" s="198" t="s">
        <v>230</v>
      </c>
      <c r="B60" s="198"/>
      <c r="C60" s="199">
        <v>6.42</v>
      </c>
      <c r="D60" s="199">
        <v>0.04</v>
      </c>
      <c r="E60" s="199">
        <v>-0.04</v>
      </c>
      <c r="F60" s="198" t="s">
        <v>178</v>
      </c>
      <c r="G60" s="200"/>
      <c r="H60" s="200"/>
      <c r="I60" s="200"/>
      <c r="J60" s="200"/>
      <c r="K60" s="201"/>
      <c r="L60" s="202"/>
      <c r="M60" s="203"/>
      <c r="N60" s="203"/>
      <c r="O60" s="203"/>
      <c r="P60" s="203"/>
    </row>
    <row r="61" spans="1:16" ht="14.25">
      <c r="A61" s="198" t="s">
        <v>231</v>
      </c>
      <c r="B61" s="198"/>
      <c r="C61" s="199">
        <v>6.42</v>
      </c>
      <c r="D61" s="199">
        <v>0.04</v>
      </c>
      <c r="E61" s="199">
        <v>-0.04</v>
      </c>
      <c r="F61" s="198" t="s">
        <v>178</v>
      </c>
      <c r="G61" s="200"/>
      <c r="H61" s="200"/>
      <c r="I61" s="200"/>
      <c r="J61" s="200"/>
      <c r="K61" s="201"/>
      <c r="L61" s="202"/>
      <c r="M61" s="203"/>
      <c r="N61" s="203"/>
      <c r="O61" s="203"/>
      <c r="P61" s="203"/>
    </row>
    <row r="62" spans="1:16" ht="14.25">
      <c r="A62" s="198" t="s">
        <v>232</v>
      </c>
      <c r="B62" s="198"/>
      <c r="C62" s="199">
        <v>0.35</v>
      </c>
      <c r="D62" s="199">
        <v>0.03</v>
      </c>
      <c r="E62" s="199">
        <v>-0.03</v>
      </c>
      <c r="F62" s="198" t="s">
        <v>178</v>
      </c>
      <c r="G62" s="200"/>
      <c r="H62" s="200"/>
      <c r="I62" s="200"/>
      <c r="J62" s="200"/>
      <c r="K62" s="201"/>
      <c r="L62" s="202"/>
      <c r="M62" s="203"/>
      <c r="N62" s="203"/>
      <c r="O62" s="203"/>
      <c r="P62" s="203"/>
    </row>
    <row r="63" spans="1:16" ht="14.25">
      <c r="A63" s="198" t="s">
        <v>233</v>
      </c>
      <c r="B63" s="198"/>
      <c r="C63" s="199">
        <v>0.35</v>
      </c>
      <c r="D63" s="199">
        <v>0.03</v>
      </c>
      <c r="E63" s="199">
        <v>-0.03</v>
      </c>
      <c r="F63" s="198" t="s">
        <v>178</v>
      </c>
      <c r="G63" s="200"/>
      <c r="H63" s="200"/>
      <c r="I63" s="200"/>
      <c r="J63" s="200"/>
      <c r="K63" s="201"/>
      <c r="L63" s="202"/>
      <c r="M63" s="203"/>
      <c r="N63" s="203"/>
      <c r="O63" s="203"/>
      <c r="P63" s="203"/>
    </row>
    <row r="64" spans="1:16" ht="14.25">
      <c r="A64" s="198" t="s">
        <v>234</v>
      </c>
      <c r="B64" s="198"/>
      <c r="C64" s="199">
        <v>5</v>
      </c>
      <c r="D64" s="199">
        <v>0.04</v>
      </c>
      <c r="E64" s="199">
        <v>-0.04</v>
      </c>
      <c r="F64" s="198" t="s">
        <v>178</v>
      </c>
      <c r="G64" s="200"/>
      <c r="H64" s="200"/>
      <c r="I64" s="200"/>
      <c r="J64" s="200"/>
      <c r="K64" s="201"/>
      <c r="L64" s="202"/>
      <c r="M64" s="203"/>
      <c r="N64" s="203"/>
      <c r="O64" s="203"/>
      <c r="P64" s="203"/>
    </row>
    <row r="65" spans="1:16" ht="14.25">
      <c r="A65" s="198" t="s">
        <v>235</v>
      </c>
      <c r="B65" s="198"/>
      <c r="C65" s="199">
        <v>5</v>
      </c>
      <c r="D65" s="199">
        <v>0.04</v>
      </c>
      <c r="E65" s="199">
        <v>-0.04</v>
      </c>
      <c r="F65" s="198" t="s">
        <v>178</v>
      </c>
      <c r="G65" s="200"/>
      <c r="H65" s="200"/>
      <c r="I65" s="200"/>
      <c r="J65" s="200"/>
      <c r="K65" s="201"/>
      <c r="L65" s="202"/>
      <c r="M65" s="203"/>
      <c r="N65" s="203"/>
      <c r="O65" s="203"/>
      <c r="P65" s="203"/>
    </row>
    <row r="66" spans="1:16" ht="14.25">
      <c r="A66" s="198" t="s">
        <v>236</v>
      </c>
      <c r="B66" s="198"/>
      <c r="C66" s="199">
        <v>1.46</v>
      </c>
      <c r="D66" s="199">
        <v>0.03</v>
      </c>
      <c r="E66" s="199">
        <v>-0.03</v>
      </c>
      <c r="F66" s="198" t="s">
        <v>237</v>
      </c>
      <c r="G66" s="200"/>
      <c r="H66" s="200"/>
      <c r="I66" s="200"/>
      <c r="J66" s="200"/>
      <c r="K66" s="201"/>
      <c r="L66" s="202"/>
      <c r="M66" s="203"/>
      <c r="N66" s="203"/>
      <c r="O66" s="203"/>
      <c r="P66" s="203"/>
    </row>
    <row r="67" spans="1:16" ht="14.25">
      <c r="A67" s="198" t="s">
        <v>238</v>
      </c>
      <c r="B67" s="198"/>
      <c r="C67" s="199">
        <v>1.46</v>
      </c>
      <c r="D67" s="199">
        <v>0.03</v>
      </c>
      <c r="E67" s="199">
        <v>-0.03</v>
      </c>
      <c r="F67" s="198" t="s">
        <v>239</v>
      </c>
      <c r="G67" s="200"/>
      <c r="H67" s="200"/>
      <c r="I67" s="200"/>
      <c r="J67" s="200"/>
      <c r="K67" s="201"/>
      <c r="L67" s="202"/>
      <c r="M67" s="203"/>
      <c r="N67" s="203"/>
      <c r="O67" s="203"/>
      <c r="P67" s="203"/>
    </row>
    <row r="68" spans="1:16" ht="14.25">
      <c r="A68" s="198" t="s">
        <v>240</v>
      </c>
      <c r="B68" s="198"/>
      <c r="C68" s="199">
        <v>1.46</v>
      </c>
      <c r="D68" s="199">
        <v>0.03</v>
      </c>
      <c r="E68" s="199">
        <v>-0.03</v>
      </c>
      <c r="F68" s="198" t="s">
        <v>239</v>
      </c>
      <c r="G68" s="200"/>
      <c r="H68" s="200"/>
      <c r="I68" s="200"/>
      <c r="J68" s="200"/>
      <c r="K68" s="201"/>
      <c r="L68" s="202"/>
      <c r="M68" s="203"/>
      <c r="N68" s="203"/>
      <c r="O68" s="203"/>
      <c r="P68" s="203"/>
    </row>
    <row r="69" spans="1:16" ht="14.25">
      <c r="A69" s="198" t="s">
        <v>241</v>
      </c>
      <c r="B69" s="198"/>
      <c r="C69" s="199">
        <v>1.46</v>
      </c>
      <c r="D69" s="199">
        <v>0.03</v>
      </c>
      <c r="E69" s="199">
        <v>-0.03</v>
      </c>
      <c r="F69" s="198" t="s">
        <v>239</v>
      </c>
      <c r="G69" s="200"/>
      <c r="H69" s="200"/>
      <c r="I69" s="200"/>
      <c r="J69" s="200"/>
      <c r="K69" s="201"/>
      <c r="L69" s="202"/>
      <c r="M69" s="203"/>
      <c r="N69" s="203"/>
      <c r="O69" s="203"/>
      <c r="P69" s="203"/>
    </row>
    <row r="70" spans="1:16" ht="14.25">
      <c r="A70" s="198" t="s">
        <v>242</v>
      </c>
      <c r="B70" s="198"/>
      <c r="C70" s="199"/>
      <c r="D70" s="199">
        <v>0.15</v>
      </c>
      <c r="E70" s="199"/>
      <c r="F70" s="198" t="s">
        <v>178</v>
      </c>
      <c r="G70" s="200"/>
      <c r="H70" s="200"/>
      <c r="I70" s="200"/>
      <c r="J70" s="200"/>
      <c r="K70" s="201"/>
      <c r="L70" s="202"/>
      <c r="M70" s="203"/>
      <c r="N70" s="203"/>
      <c r="O70" s="203"/>
      <c r="P70" s="203"/>
    </row>
    <row r="71" spans="1:16" ht="14.25">
      <c r="A71" s="198" t="s">
        <v>243</v>
      </c>
      <c r="B71" s="198"/>
      <c r="C71" s="199"/>
      <c r="D71" s="199">
        <v>0.15</v>
      </c>
      <c r="E71" s="199"/>
      <c r="F71" s="198" t="s">
        <v>178</v>
      </c>
      <c r="G71" s="200"/>
      <c r="H71" s="200"/>
      <c r="I71" s="200"/>
      <c r="J71" s="200"/>
      <c r="K71" s="201"/>
      <c r="L71" s="202"/>
      <c r="M71" s="203"/>
      <c r="N71" s="203"/>
      <c r="O71" s="203"/>
      <c r="P71" s="203"/>
    </row>
    <row r="72" spans="1:16" ht="14.25">
      <c r="A72" s="198" t="s">
        <v>244</v>
      </c>
      <c r="B72" s="198"/>
      <c r="C72" s="199">
        <v>5.74</v>
      </c>
      <c r="D72" s="199">
        <v>0.04</v>
      </c>
      <c r="E72" s="199">
        <v>-0.04</v>
      </c>
      <c r="F72" s="198" t="s">
        <v>178</v>
      </c>
      <c r="G72" s="200"/>
      <c r="H72" s="200"/>
      <c r="I72" s="200"/>
      <c r="J72" s="200"/>
      <c r="K72" s="201"/>
      <c r="L72" s="202"/>
      <c r="M72" s="203"/>
      <c r="N72" s="203"/>
      <c r="O72" s="203"/>
      <c r="P72" s="203"/>
    </row>
    <row r="73" spans="1:16" ht="14.25">
      <c r="A73" s="198" t="s">
        <v>245</v>
      </c>
      <c r="B73" s="198"/>
      <c r="C73" s="199">
        <v>5.74</v>
      </c>
      <c r="D73" s="199">
        <v>0.04</v>
      </c>
      <c r="E73" s="199">
        <v>-0.04</v>
      </c>
      <c r="F73" s="198" t="s">
        <v>178</v>
      </c>
      <c r="G73" s="200"/>
      <c r="H73" s="200"/>
      <c r="I73" s="200"/>
      <c r="J73" s="200"/>
      <c r="K73" s="201"/>
      <c r="L73" s="202"/>
      <c r="M73" s="203"/>
      <c r="N73" s="203"/>
      <c r="O73" s="203"/>
      <c r="P73" s="203"/>
    </row>
    <row r="74" spans="1:16" ht="14.25">
      <c r="A74" s="198" t="s">
        <v>246</v>
      </c>
      <c r="B74" s="198"/>
      <c r="C74" s="199">
        <v>5.56</v>
      </c>
      <c r="D74" s="199">
        <v>0.05</v>
      </c>
      <c r="E74" s="199">
        <v>-0.05</v>
      </c>
      <c r="F74" s="198" t="s">
        <v>178</v>
      </c>
      <c r="G74" s="200"/>
      <c r="H74" s="200"/>
      <c r="I74" s="200"/>
      <c r="J74" s="200"/>
      <c r="K74" s="201"/>
      <c r="L74" s="202"/>
      <c r="M74" s="203"/>
      <c r="N74" s="203"/>
      <c r="O74" s="203"/>
      <c r="P74" s="203"/>
    </row>
    <row r="75" spans="1:16" ht="14.25">
      <c r="A75" s="198" t="s">
        <v>247</v>
      </c>
      <c r="B75" s="198"/>
      <c r="C75" s="199">
        <v>5.56</v>
      </c>
      <c r="D75" s="199">
        <v>0.05</v>
      </c>
      <c r="E75" s="199">
        <v>-0.05</v>
      </c>
      <c r="F75" s="198" t="s">
        <v>178</v>
      </c>
      <c r="G75" s="200"/>
      <c r="H75" s="200"/>
      <c r="I75" s="200"/>
      <c r="J75" s="200"/>
      <c r="K75" s="201"/>
      <c r="L75" s="202"/>
      <c r="M75" s="203"/>
      <c r="N75" s="203"/>
      <c r="O75" s="203"/>
      <c r="P75" s="203"/>
    </row>
    <row r="76" spans="1:16" ht="14.25">
      <c r="A76" s="198">
        <v>32</v>
      </c>
      <c r="B76" s="198"/>
      <c r="C76" s="199">
        <v>4.26</v>
      </c>
      <c r="D76" s="199">
        <v>0.04</v>
      </c>
      <c r="E76" s="199">
        <v>-0.04</v>
      </c>
      <c r="F76" s="198" t="s">
        <v>178</v>
      </c>
      <c r="G76" s="200"/>
      <c r="H76" s="200"/>
      <c r="I76" s="200"/>
      <c r="J76" s="200"/>
      <c r="K76" s="201"/>
      <c r="L76" s="202"/>
      <c r="M76" s="203"/>
      <c r="N76" s="203"/>
      <c r="O76" s="203"/>
      <c r="P76" s="203"/>
    </row>
    <row r="77" spans="1:16" ht="14.25">
      <c r="A77" s="198" t="s">
        <v>248</v>
      </c>
      <c r="B77" s="198"/>
      <c r="C77" s="199">
        <v>6.8</v>
      </c>
      <c r="D77" s="199">
        <v>0.04</v>
      </c>
      <c r="E77" s="199">
        <v>-0.04</v>
      </c>
      <c r="F77" s="198" t="s">
        <v>178</v>
      </c>
      <c r="G77" s="200"/>
      <c r="H77" s="200"/>
      <c r="I77" s="200"/>
      <c r="J77" s="200"/>
      <c r="K77" s="201"/>
      <c r="L77" s="202"/>
      <c r="M77" s="203"/>
      <c r="N77" s="203"/>
      <c r="O77" s="203"/>
      <c r="P77" s="203"/>
    </row>
    <row r="78" spans="1:16" ht="14.25">
      <c r="A78" s="198" t="s">
        <v>249</v>
      </c>
      <c r="B78" s="198"/>
      <c r="C78" s="199">
        <v>6.8</v>
      </c>
      <c r="D78" s="199">
        <v>0.04</v>
      </c>
      <c r="E78" s="199">
        <v>-0.04</v>
      </c>
      <c r="F78" s="198" t="s">
        <v>178</v>
      </c>
      <c r="G78" s="200"/>
      <c r="H78" s="200"/>
      <c r="I78" s="200"/>
      <c r="J78" s="200"/>
      <c r="K78" s="201"/>
      <c r="L78" s="202"/>
      <c r="M78" s="203"/>
      <c r="N78" s="203"/>
      <c r="O78" s="203"/>
      <c r="P78" s="203"/>
    </row>
    <row r="79" spans="1:16" ht="14.25">
      <c r="A79" s="198" t="s">
        <v>250</v>
      </c>
      <c r="B79" s="198" t="s">
        <v>29</v>
      </c>
      <c r="C79" s="199"/>
      <c r="D79" s="199">
        <v>0.1</v>
      </c>
      <c r="E79" s="199"/>
      <c r="F79" s="198" t="s">
        <v>178</v>
      </c>
      <c r="G79" s="200"/>
      <c r="H79" s="200"/>
      <c r="I79" s="200"/>
      <c r="J79" s="200"/>
      <c r="K79" s="201"/>
      <c r="L79" s="202"/>
      <c r="M79" s="203"/>
      <c r="N79" s="203"/>
      <c r="O79" s="203"/>
      <c r="P79" s="203"/>
    </row>
    <row r="80" spans="1:16" ht="14.25">
      <c r="A80" s="198" t="s">
        <v>251</v>
      </c>
      <c r="B80" s="198"/>
      <c r="C80" s="199">
        <v>10.130000000000001</v>
      </c>
      <c r="D80" s="199">
        <v>0.05</v>
      </c>
      <c r="E80" s="199">
        <v>-0.05</v>
      </c>
      <c r="F80" s="198" t="s">
        <v>178</v>
      </c>
      <c r="G80" s="200"/>
      <c r="H80" s="200"/>
      <c r="I80" s="200"/>
      <c r="J80" s="200"/>
      <c r="K80" s="201"/>
      <c r="L80" s="202"/>
      <c r="M80" s="203"/>
      <c r="N80" s="203"/>
      <c r="O80" s="203"/>
      <c r="P80" s="203"/>
    </row>
    <row r="81" spans="1:16" ht="14.25">
      <c r="A81" s="198" t="s">
        <v>252</v>
      </c>
      <c r="B81" s="198"/>
      <c r="C81" s="199">
        <v>10.130000000000001</v>
      </c>
      <c r="D81" s="199">
        <v>0.05</v>
      </c>
      <c r="E81" s="199">
        <v>-0.05</v>
      </c>
      <c r="F81" s="198" t="s">
        <v>178</v>
      </c>
      <c r="G81" s="200"/>
      <c r="H81" s="200"/>
      <c r="I81" s="200"/>
      <c r="J81" s="200"/>
      <c r="K81" s="201"/>
      <c r="L81" s="202"/>
      <c r="M81" s="203"/>
      <c r="N81" s="203"/>
      <c r="O81" s="203"/>
      <c r="P81" s="203"/>
    </row>
    <row r="82" spans="1:16" ht="14.25">
      <c r="A82" s="198" t="s">
        <v>253</v>
      </c>
      <c r="B82" s="198"/>
      <c r="C82" s="199">
        <v>8.4700000000000006</v>
      </c>
      <c r="D82" s="199">
        <v>0.04</v>
      </c>
      <c r="E82" s="199">
        <v>-0.04</v>
      </c>
      <c r="F82" s="198" t="s">
        <v>178</v>
      </c>
      <c r="G82" s="200"/>
      <c r="H82" s="200"/>
      <c r="I82" s="200"/>
      <c r="J82" s="200"/>
      <c r="K82" s="201"/>
      <c r="L82" s="202"/>
      <c r="M82" s="203"/>
      <c r="N82" s="203"/>
      <c r="O82" s="203"/>
      <c r="P82" s="203"/>
    </row>
    <row r="83" spans="1:16" ht="14.25">
      <c r="A83" s="198" t="s">
        <v>254</v>
      </c>
      <c r="B83" s="198" t="s">
        <v>95</v>
      </c>
      <c r="C83" s="199">
        <v>22.53</v>
      </c>
      <c r="D83" s="199">
        <v>0.05</v>
      </c>
      <c r="E83" s="199">
        <v>-0.05</v>
      </c>
      <c r="F83" s="198" t="s">
        <v>182</v>
      </c>
      <c r="G83" s="200"/>
      <c r="H83" s="200"/>
      <c r="I83" s="200"/>
      <c r="J83" s="200"/>
      <c r="K83" s="201"/>
      <c r="L83" s="202"/>
      <c r="M83" s="203"/>
      <c r="N83" s="203"/>
      <c r="O83" s="203"/>
      <c r="P83" s="203"/>
    </row>
    <row r="84" spans="1:16" ht="14.25">
      <c r="A84" s="198" t="s">
        <v>255</v>
      </c>
      <c r="B84" s="198"/>
      <c r="C84" s="199">
        <v>0.66</v>
      </c>
      <c r="D84" s="199">
        <v>0.03</v>
      </c>
      <c r="E84" s="199">
        <v>-0.03</v>
      </c>
      <c r="F84" s="198" t="s">
        <v>182</v>
      </c>
      <c r="G84" s="200"/>
      <c r="H84" s="200"/>
      <c r="I84" s="200"/>
      <c r="J84" s="200"/>
      <c r="K84" s="201"/>
      <c r="L84" s="202"/>
      <c r="M84" s="203"/>
      <c r="N84" s="203"/>
      <c r="O84" s="203"/>
      <c r="P84" s="203"/>
    </row>
    <row r="85" spans="1:16" ht="14.25">
      <c r="A85" s="198" t="s">
        <v>256</v>
      </c>
      <c r="B85" s="198"/>
      <c r="C85" s="199">
        <v>0.66</v>
      </c>
      <c r="D85" s="199">
        <v>0.03</v>
      </c>
      <c r="E85" s="199">
        <v>-0.03</v>
      </c>
      <c r="F85" s="198" t="s">
        <v>182</v>
      </c>
      <c r="G85" s="200"/>
      <c r="H85" s="200"/>
      <c r="I85" s="200"/>
      <c r="J85" s="200"/>
      <c r="K85" s="201"/>
      <c r="L85" s="202"/>
      <c r="M85" s="203"/>
      <c r="N85" s="203"/>
      <c r="O85" s="203"/>
      <c r="P85" s="203"/>
    </row>
    <row r="86" spans="1:16" ht="14.25">
      <c r="A86" s="198">
        <v>41</v>
      </c>
      <c r="B86" s="198" t="s">
        <v>257</v>
      </c>
      <c r="C86" s="199">
        <v>16.86</v>
      </c>
      <c r="D86" s="199">
        <v>0.05</v>
      </c>
      <c r="E86" s="199">
        <v>-0.05</v>
      </c>
      <c r="F86" s="198" t="s">
        <v>178</v>
      </c>
      <c r="G86" s="200"/>
      <c r="H86" s="200"/>
      <c r="I86" s="200"/>
      <c r="J86" s="200"/>
      <c r="K86" s="201"/>
      <c r="L86" s="202"/>
      <c r="M86" s="203"/>
      <c r="N86" s="203"/>
      <c r="O86" s="203"/>
      <c r="P86" s="203"/>
    </row>
    <row r="87" spans="1:16" ht="14.25">
      <c r="A87" s="198" t="s">
        <v>258</v>
      </c>
      <c r="B87" s="198" t="s">
        <v>259</v>
      </c>
      <c r="C87" s="199">
        <v>9.74</v>
      </c>
      <c r="D87" s="199">
        <v>0.04</v>
      </c>
      <c r="E87" s="199">
        <v>-0.04</v>
      </c>
      <c r="F87" s="198" t="s">
        <v>178</v>
      </c>
      <c r="G87" s="200"/>
      <c r="H87" s="200"/>
      <c r="I87" s="200"/>
      <c r="J87" s="200"/>
      <c r="K87" s="201"/>
      <c r="L87" s="202"/>
      <c r="M87" s="203"/>
      <c r="N87" s="203"/>
      <c r="O87" s="203"/>
      <c r="P87" s="203"/>
    </row>
    <row r="88" spans="1:16" ht="14.25">
      <c r="A88" s="198" t="s">
        <v>260</v>
      </c>
      <c r="B88" s="198" t="s">
        <v>261</v>
      </c>
      <c r="C88" s="199">
        <v>9.74</v>
      </c>
      <c r="D88" s="199">
        <v>0.04</v>
      </c>
      <c r="E88" s="199">
        <v>-0.04</v>
      </c>
      <c r="F88" s="198" t="s">
        <v>178</v>
      </c>
      <c r="G88" s="200"/>
      <c r="H88" s="200"/>
      <c r="I88" s="200"/>
      <c r="J88" s="200"/>
      <c r="K88" s="201"/>
      <c r="L88" s="202"/>
      <c r="M88" s="203"/>
      <c r="N88" s="203"/>
      <c r="O88" s="203"/>
      <c r="P88" s="203"/>
    </row>
    <row r="89" spans="1:16" ht="14.25">
      <c r="A89" s="198" t="s">
        <v>262</v>
      </c>
      <c r="B89" s="198"/>
      <c r="C89" s="199">
        <v>0.43</v>
      </c>
      <c r="D89" s="199">
        <v>0.03</v>
      </c>
      <c r="E89" s="199">
        <v>-0.03</v>
      </c>
      <c r="F89" s="198" t="s">
        <v>182</v>
      </c>
      <c r="G89" s="200"/>
      <c r="H89" s="200"/>
      <c r="I89" s="200"/>
      <c r="J89" s="200"/>
      <c r="K89" s="201"/>
      <c r="L89" s="202"/>
      <c r="M89" s="203"/>
      <c r="N89" s="203"/>
      <c r="O89" s="203"/>
      <c r="P89" s="203"/>
    </row>
    <row r="90" spans="1:16" ht="14.25">
      <c r="A90" s="198" t="s">
        <v>263</v>
      </c>
      <c r="B90" s="198"/>
      <c r="C90" s="199">
        <v>0.43</v>
      </c>
      <c r="D90" s="199">
        <v>0.03</v>
      </c>
      <c r="E90" s="199">
        <v>-0.03</v>
      </c>
      <c r="F90" s="198" t="s">
        <v>182</v>
      </c>
      <c r="G90" s="200"/>
      <c r="H90" s="200"/>
      <c r="I90" s="200"/>
      <c r="J90" s="200"/>
      <c r="K90" s="201"/>
      <c r="L90" s="202"/>
      <c r="M90" s="203"/>
      <c r="N90" s="203"/>
      <c r="O90" s="203"/>
      <c r="P90" s="203"/>
    </row>
    <row r="91" spans="1:16" ht="14.25">
      <c r="A91" s="198" t="s">
        <v>264</v>
      </c>
      <c r="B91" s="198"/>
      <c r="C91" s="199">
        <v>6.46</v>
      </c>
      <c r="D91" s="199">
        <v>0.04</v>
      </c>
      <c r="E91" s="199">
        <v>-0.04</v>
      </c>
      <c r="F91" s="198" t="s">
        <v>182</v>
      </c>
      <c r="G91" s="200"/>
      <c r="H91" s="200"/>
      <c r="I91" s="200"/>
      <c r="J91" s="200"/>
      <c r="K91" s="201"/>
      <c r="L91" s="202"/>
      <c r="M91" s="203"/>
      <c r="N91" s="203"/>
      <c r="O91" s="203"/>
      <c r="P91" s="203"/>
    </row>
    <row r="92" spans="1:16" ht="14.25">
      <c r="A92" s="198" t="s">
        <v>265</v>
      </c>
      <c r="B92" s="198"/>
      <c r="C92" s="199">
        <v>2.2400000000000002</v>
      </c>
      <c r="D92" s="199">
        <v>0.04</v>
      </c>
      <c r="E92" s="199">
        <v>-0.04</v>
      </c>
      <c r="F92" s="198" t="s">
        <v>182</v>
      </c>
      <c r="G92" s="200"/>
      <c r="H92" s="200"/>
      <c r="I92" s="200"/>
      <c r="J92" s="200"/>
      <c r="K92" s="201"/>
      <c r="L92" s="202"/>
      <c r="M92" s="203"/>
      <c r="N92" s="203"/>
      <c r="O92" s="203"/>
      <c r="P92" s="203"/>
    </row>
    <row r="93" spans="1:16" ht="14.25">
      <c r="A93" s="198" t="s">
        <v>266</v>
      </c>
      <c r="B93" s="198"/>
      <c r="C93" s="199">
        <v>2.93</v>
      </c>
      <c r="D93" s="199">
        <v>0.04</v>
      </c>
      <c r="E93" s="199">
        <v>-0.04</v>
      </c>
      <c r="F93" s="198" t="s">
        <v>182</v>
      </c>
      <c r="G93" s="200"/>
      <c r="H93" s="200"/>
      <c r="I93" s="200"/>
      <c r="J93" s="200"/>
      <c r="K93" s="201"/>
      <c r="L93" s="202"/>
      <c r="M93" s="203"/>
      <c r="N93" s="203"/>
      <c r="O93" s="203"/>
      <c r="P93" s="203"/>
    </row>
    <row r="94" spans="1:16" ht="14.25">
      <c r="A94" s="198" t="s">
        <v>267</v>
      </c>
      <c r="B94" s="198" t="s">
        <v>268</v>
      </c>
      <c r="C94" s="199">
        <v>1.56</v>
      </c>
      <c r="D94" s="199">
        <v>0.03</v>
      </c>
      <c r="E94" s="199">
        <v>-0.03</v>
      </c>
      <c r="F94" s="198" t="s">
        <v>192</v>
      </c>
      <c r="G94" s="200"/>
      <c r="H94" s="200"/>
      <c r="I94" s="200"/>
      <c r="J94" s="200"/>
      <c r="K94" s="201"/>
      <c r="L94" s="202"/>
      <c r="M94" s="203"/>
      <c r="N94" s="203"/>
      <c r="O94" s="203"/>
      <c r="P94" s="203"/>
    </row>
    <row r="95" spans="1:16" ht="14.25">
      <c r="A95" s="198" t="s">
        <v>269</v>
      </c>
      <c r="B95" s="198" t="s">
        <v>270</v>
      </c>
      <c r="C95" s="199">
        <v>1.56</v>
      </c>
      <c r="D95" s="199">
        <v>0.03</v>
      </c>
      <c r="E95" s="199">
        <v>-0.03</v>
      </c>
      <c r="F95" s="198" t="s">
        <v>192</v>
      </c>
      <c r="G95" s="200"/>
      <c r="H95" s="200"/>
      <c r="I95" s="200"/>
      <c r="J95" s="200"/>
      <c r="K95" s="201"/>
      <c r="L95" s="202"/>
      <c r="M95" s="203"/>
      <c r="N95" s="203"/>
      <c r="O95" s="203"/>
      <c r="P95" s="203"/>
    </row>
    <row r="96" spans="1:16" ht="14.25">
      <c r="A96" s="198" t="s">
        <v>271</v>
      </c>
      <c r="B96" s="198"/>
      <c r="C96" s="199">
        <v>1.5</v>
      </c>
      <c r="D96" s="199">
        <v>0.03</v>
      </c>
      <c r="E96" s="199">
        <v>-0.03</v>
      </c>
      <c r="F96" s="198" t="s">
        <v>194</v>
      </c>
      <c r="G96" s="200"/>
      <c r="H96" s="200"/>
      <c r="I96" s="200"/>
      <c r="J96" s="200"/>
      <c r="K96" s="201"/>
      <c r="L96" s="202"/>
      <c r="M96" s="203"/>
      <c r="N96" s="203"/>
      <c r="O96" s="203"/>
      <c r="P96" s="203"/>
    </row>
    <row r="97" spans="1:16" ht="14.25">
      <c r="A97" s="198" t="s">
        <v>272</v>
      </c>
      <c r="B97" s="198"/>
      <c r="C97" s="199">
        <v>1.5</v>
      </c>
      <c r="D97" s="199">
        <v>0.03</v>
      </c>
      <c r="E97" s="199">
        <v>-0.03</v>
      </c>
      <c r="F97" s="198" t="s">
        <v>194</v>
      </c>
      <c r="G97" s="200"/>
      <c r="H97" s="200"/>
      <c r="I97" s="200"/>
      <c r="J97" s="200"/>
      <c r="K97" s="201"/>
      <c r="L97" s="202"/>
      <c r="M97" s="203"/>
      <c r="N97" s="203"/>
      <c r="O97" s="203"/>
      <c r="P97" s="203"/>
    </row>
    <row r="98" spans="1:16" ht="14.25">
      <c r="A98" s="198" t="s">
        <v>273</v>
      </c>
      <c r="B98" s="198" t="s">
        <v>274</v>
      </c>
      <c r="C98" s="199">
        <v>1.8</v>
      </c>
      <c r="D98" s="199">
        <v>0.03</v>
      </c>
      <c r="E98" s="199">
        <v>-0.03</v>
      </c>
      <c r="F98" s="198" t="s">
        <v>182</v>
      </c>
      <c r="G98" s="200"/>
      <c r="H98" s="200"/>
      <c r="I98" s="200"/>
      <c r="J98" s="200"/>
      <c r="K98" s="201"/>
      <c r="L98" s="202"/>
      <c r="M98" s="203"/>
      <c r="N98" s="203"/>
      <c r="O98" s="203"/>
      <c r="P98" s="203"/>
    </row>
    <row r="99" spans="1:16" ht="14.25">
      <c r="A99" s="198" t="s">
        <v>275</v>
      </c>
      <c r="B99" s="198" t="s">
        <v>276</v>
      </c>
      <c r="C99" s="199">
        <v>1.8</v>
      </c>
      <c r="D99" s="199">
        <v>0.03</v>
      </c>
      <c r="E99" s="199">
        <v>-0.03</v>
      </c>
      <c r="F99" s="198" t="s">
        <v>182</v>
      </c>
      <c r="G99" s="200"/>
      <c r="H99" s="200"/>
      <c r="I99" s="200"/>
      <c r="J99" s="200"/>
      <c r="K99" s="201"/>
      <c r="L99" s="202"/>
      <c r="M99" s="203"/>
      <c r="N99" s="203"/>
      <c r="O99" s="203"/>
      <c r="P99" s="203"/>
    </row>
    <row r="100" spans="1:16" ht="14.25">
      <c r="A100" s="198" t="s">
        <v>277</v>
      </c>
      <c r="B100" s="198"/>
      <c r="C100" s="199">
        <v>1.75</v>
      </c>
      <c r="D100" s="199">
        <v>0.04</v>
      </c>
      <c r="E100" s="199">
        <v>-0.04</v>
      </c>
      <c r="F100" s="198" t="s">
        <v>182</v>
      </c>
      <c r="G100" s="200"/>
      <c r="H100" s="200"/>
      <c r="I100" s="200"/>
      <c r="J100" s="200"/>
      <c r="K100" s="201"/>
      <c r="L100" s="202"/>
      <c r="M100" s="203"/>
      <c r="N100" s="203"/>
      <c r="O100" s="203"/>
      <c r="P100" s="203"/>
    </row>
    <row r="101" spans="1:16" ht="14.25">
      <c r="A101" s="198" t="s">
        <v>278</v>
      </c>
      <c r="B101" s="198"/>
      <c r="C101" s="199">
        <v>27.47</v>
      </c>
      <c r="D101" s="199">
        <v>0.08</v>
      </c>
      <c r="E101" s="199">
        <v>-0.05</v>
      </c>
      <c r="F101" s="198" t="s">
        <v>178</v>
      </c>
      <c r="G101" s="200"/>
      <c r="H101" s="200"/>
      <c r="I101" s="200"/>
      <c r="J101" s="200"/>
      <c r="K101" s="201"/>
      <c r="L101" s="202"/>
      <c r="M101" s="203"/>
      <c r="N101" s="203"/>
      <c r="O101" s="203"/>
      <c r="P101" s="203"/>
    </row>
    <row r="102" spans="1:16" ht="14.25">
      <c r="A102" s="198" t="s">
        <v>279</v>
      </c>
      <c r="B102" s="198"/>
      <c r="C102" s="199">
        <v>27.47</v>
      </c>
      <c r="D102" s="199">
        <v>0.08</v>
      </c>
      <c r="E102" s="199">
        <v>-0.05</v>
      </c>
      <c r="F102" s="198" t="s">
        <v>178</v>
      </c>
      <c r="G102" s="200"/>
      <c r="H102" s="200"/>
      <c r="I102" s="200"/>
      <c r="J102" s="200"/>
      <c r="K102" s="201"/>
      <c r="L102" s="202"/>
      <c r="M102" s="203"/>
      <c r="N102" s="203"/>
      <c r="O102" s="203"/>
      <c r="P102" s="203"/>
    </row>
    <row r="103" spans="1:16" ht="14.25">
      <c r="A103" s="198"/>
      <c r="B103" s="198"/>
      <c r="C103" s="199"/>
      <c r="D103" s="199"/>
      <c r="E103" s="199"/>
      <c r="F103" s="198"/>
      <c r="G103" s="200"/>
      <c r="H103" s="200"/>
      <c r="I103" s="200"/>
      <c r="J103" s="200"/>
      <c r="K103" s="201"/>
      <c r="L103" s="202"/>
      <c r="M103" s="203"/>
      <c r="N103" s="203"/>
      <c r="O103" s="203"/>
      <c r="P103" s="203"/>
    </row>
    <row r="104" spans="1:16" ht="14.25">
      <c r="A104" s="198"/>
      <c r="B104" s="198"/>
      <c r="C104" s="199"/>
      <c r="D104" s="204"/>
      <c r="E104" s="204"/>
      <c r="F104" s="198"/>
      <c r="G104" s="200"/>
      <c r="H104" s="200"/>
      <c r="I104" s="200"/>
      <c r="J104" s="200"/>
      <c r="K104" s="201"/>
      <c r="L104" s="202"/>
      <c r="M104" s="203"/>
      <c r="N104" s="203"/>
      <c r="O104" s="203"/>
      <c r="P104" s="203"/>
    </row>
    <row r="105" spans="1:16" ht="14.25">
      <c r="A105" s="198"/>
      <c r="B105" s="198"/>
      <c r="C105" s="199"/>
      <c r="D105" s="204"/>
      <c r="E105" s="204"/>
      <c r="F105" s="198"/>
      <c r="G105" s="200"/>
      <c r="H105" s="200"/>
      <c r="I105" s="200"/>
      <c r="J105" s="200"/>
      <c r="K105" s="201"/>
      <c r="L105" s="202"/>
      <c r="M105" s="203"/>
      <c r="N105" s="203"/>
      <c r="O105" s="203"/>
      <c r="P105" s="203"/>
    </row>
    <row r="106" spans="1:16" ht="14.25">
      <c r="A106" s="198"/>
      <c r="B106" s="198"/>
      <c r="C106" s="199"/>
      <c r="D106" s="204"/>
      <c r="E106" s="204"/>
      <c r="F106" s="198"/>
      <c r="G106" s="200"/>
      <c r="H106" s="200"/>
      <c r="I106" s="200"/>
      <c r="J106" s="200"/>
      <c r="K106" s="201"/>
      <c r="L106" s="202"/>
      <c r="M106" s="203"/>
      <c r="N106" s="203"/>
      <c r="O106" s="203"/>
      <c r="P106" s="203"/>
    </row>
    <row r="107" spans="1:16" ht="14.25">
      <c r="A107" s="198"/>
      <c r="B107" s="198"/>
      <c r="C107" s="199"/>
      <c r="D107" s="204"/>
      <c r="E107" s="204"/>
      <c r="F107" s="198"/>
      <c r="G107" s="200"/>
      <c r="H107" s="200"/>
      <c r="I107" s="200"/>
      <c r="J107" s="200"/>
      <c r="K107" s="201"/>
      <c r="L107" s="202"/>
      <c r="M107" s="203"/>
      <c r="N107" s="203"/>
      <c r="O107" s="203"/>
      <c r="P107" s="203"/>
    </row>
    <row r="108" spans="1:16" ht="14.25">
      <c r="A108" s="198"/>
      <c r="B108" s="198"/>
      <c r="C108" s="199"/>
      <c r="D108" s="204"/>
      <c r="E108" s="204"/>
      <c r="F108" s="198"/>
      <c r="G108" s="200"/>
      <c r="H108" s="200"/>
      <c r="I108" s="200"/>
      <c r="J108" s="200"/>
      <c r="K108" s="201"/>
      <c r="L108" s="202"/>
      <c r="M108" s="203"/>
      <c r="N108" s="203"/>
      <c r="O108" s="203"/>
      <c r="P108" s="203"/>
    </row>
    <row r="109" spans="1:16" ht="14.25">
      <c r="A109" s="198"/>
      <c r="B109" s="198"/>
      <c r="C109" s="199"/>
      <c r="D109" s="204"/>
      <c r="E109" s="204"/>
      <c r="F109" s="198"/>
      <c r="G109" s="200"/>
      <c r="H109" s="200"/>
      <c r="I109" s="200"/>
      <c r="J109" s="200"/>
      <c r="K109" s="201"/>
      <c r="L109" s="202"/>
      <c r="M109" s="203"/>
      <c r="N109" s="203"/>
      <c r="O109" s="203"/>
      <c r="P109" s="203"/>
    </row>
    <row r="110" spans="1:16" ht="14.25">
      <c r="A110" s="198"/>
      <c r="B110" s="198"/>
      <c r="C110" s="199"/>
      <c r="D110" s="204"/>
      <c r="E110" s="204"/>
      <c r="F110" s="198"/>
      <c r="G110" s="200"/>
      <c r="H110" s="200"/>
      <c r="I110" s="200"/>
      <c r="J110" s="200"/>
      <c r="K110" s="201"/>
      <c r="L110" s="202"/>
      <c r="M110" s="203"/>
      <c r="N110" s="203"/>
      <c r="O110" s="203"/>
      <c r="P110" s="203"/>
    </row>
    <row r="111" spans="1:16" ht="14.25">
      <c r="A111" s="198"/>
      <c r="B111" s="198"/>
      <c r="C111" s="199"/>
      <c r="D111" s="204"/>
      <c r="E111" s="204"/>
      <c r="F111" s="198"/>
      <c r="G111" s="200"/>
      <c r="H111" s="200"/>
      <c r="I111" s="200"/>
      <c r="J111" s="200"/>
      <c r="K111" s="201"/>
      <c r="L111" s="202"/>
      <c r="M111" s="203"/>
      <c r="N111" s="203"/>
      <c r="O111" s="203"/>
      <c r="P111" s="203"/>
    </row>
    <row r="112" spans="1:16" ht="14.25">
      <c r="A112" s="198"/>
      <c r="B112" s="198"/>
      <c r="C112" s="199"/>
      <c r="D112" s="204"/>
      <c r="E112" s="204"/>
      <c r="F112" s="198"/>
      <c r="G112" s="200"/>
      <c r="H112" s="200"/>
      <c r="I112" s="200"/>
      <c r="J112" s="200"/>
      <c r="K112" s="201"/>
      <c r="L112" s="202"/>
      <c r="M112" s="203"/>
      <c r="N112" s="203"/>
      <c r="O112" s="203"/>
      <c r="P112" s="203"/>
    </row>
    <row r="113" spans="1:16" ht="14.25">
      <c r="A113" s="198"/>
      <c r="B113" s="198"/>
      <c r="C113" s="199"/>
      <c r="D113" s="204"/>
      <c r="E113" s="204"/>
      <c r="F113" s="198"/>
      <c r="G113" s="200"/>
      <c r="H113" s="200"/>
      <c r="I113" s="200"/>
      <c r="J113" s="200"/>
      <c r="K113" s="201"/>
      <c r="L113" s="202"/>
      <c r="M113" s="203"/>
      <c r="N113" s="203"/>
      <c r="O113" s="203"/>
      <c r="P113" s="203"/>
    </row>
    <row r="114" spans="1:16" ht="14.25">
      <c r="A114" s="198"/>
      <c r="B114" s="198"/>
      <c r="C114" s="199"/>
      <c r="D114" s="204"/>
      <c r="E114" s="204"/>
      <c r="F114" s="198"/>
      <c r="G114" s="200"/>
      <c r="H114" s="200"/>
      <c r="I114" s="200"/>
      <c r="J114" s="200"/>
      <c r="K114" s="201"/>
      <c r="L114" s="202"/>
      <c r="M114" s="203"/>
      <c r="N114" s="203"/>
      <c r="O114" s="203"/>
      <c r="P114" s="203"/>
    </row>
    <row r="115" spans="1:16" ht="14.25">
      <c r="A115" s="198"/>
      <c r="B115" s="198"/>
      <c r="C115" s="199"/>
      <c r="D115" s="204"/>
      <c r="E115" s="204"/>
      <c r="F115" s="198"/>
      <c r="G115" s="200"/>
      <c r="H115" s="200"/>
      <c r="I115" s="200"/>
      <c r="J115" s="200"/>
      <c r="K115" s="201"/>
      <c r="L115" s="202"/>
      <c r="M115" s="203"/>
      <c r="N115" s="203"/>
      <c r="O115" s="203"/>
      <c r="P115" s="203"/>
    </row>
    <row r="116" spans="1:16" ht="14.25">
      <c r="A116" s="198"/>
      <c r="B116" s="198"/>
      <c r="C116" s="199"/>
      <c r="D116" s="204"/>
      <c r="E116" s="204"/>
      <c r="F116" s="198"/>
      <c r="G116" s="200"/>
      <c r="H116" s="200"/>
      <c r="I116" s="200"/>
      <c r="J116" s="200"/>
      <c r="K116" s="201"/>
      <c r="L116" s="202"/>
      <c r="M116" s="203"/>
      <c r="N116" s="203"/>
      <c r="O116" s="203"/>
      <c r="P116" s="203"/>
    </row>
    <row r="117" spans="1:16" ht="14.25">
      <c r="A117" s="198"/>
      <c r="B117" s="198"/>
      <c r="C117" s="199"/>
      <c r="D117" s="204"/>
      <c r="E117" s="204"/>
      <c r="F117" s="198"/>
      <c r="G117" s="200"/>
      <c r="H117" s="200"/>
      <c r="I117" s="200"/>
      <c r="J117" s="200"/>
      <c r="K117" s="201"/>
      <c r="L117" s="202"/>
      <c r="M117" s="203"/>
      <c r="N117" s="203"/>
      <c r="O117" s="203"/>
      <c r="P117" s="203"/>
    </row>
  </sheetData>
  <phoneticPr fontId="5" type="noConversion"/>
  <conditionalFormatting sqref="I117:J117 J14:J19">
    <cfRule type="cellIs" dxfId="16" priority="16" stopIfTrue="1" operator="between">
      <formula>0.2</formula>
      <formula>0.3</formula>
    </cfRule>
    <cfRule type="cellIs" dxfId="15" priority="17" stopIfTrue="1" operator="between">
      <formula>0.1</formula>
      <formula>0.2</formula>
    </cfRule>
  </conditionalFormatting>
  <conditionalFormatting sqref="K14:K19">
    <cfRule type="containsText" dxfId="14" priority="13" stopIfTrue="1" operator="containsText" text="Reject">
      <formula>NOT(ISERROR(SEARCH("Reject",K14)))</formula>
    </cfRule>
    <cfRule type="containsText" dxfId="13" priority="14" stopIfTrue="1" operator="containsText" text="Conditinal accept">
      <formula>NOT(ISERROR(SEARCH("Conditinal accept",K14)))</formula>
    </cfRule>
    <cfRule type="containsText" dxfId="12" priority="15" stopIfTrue="1" operator="containsText" text="Pass">
      <formula>NOT(ISERROR(SEARCH("Pass",K14)))</formula>
    </cfRule>
  </conditionalFormatting>
  <conditionalFormatting sqref="I117">
    <cfRule type="cellIs" dxfId="11" priority="12" stopIfTrue="1" operator="greaterThan">
      <formula>0.3</formula>
    </cfRule>
  </conditionalFormatting>
  <conditionalFormatting sqref="K117">
    <cfRule type="containsText" dxfId="10" priority="9" stopIfTrue="1" operator="containsText" text="Reject">
      <formula>NOT(ISERROR(SEARCH("Reject",K117)))</formula>
    </cfRule>
    <cfRule type="containsText" dxfId="9" priority="10" stopIfTrue="1" operator="containsText" text="Conditinal accept">
      <formula>NOT(ISERROR(SEARCH("Conditinal accept",K117)))</formula>
    </cfRule>
    <cfRule type="containsText" dxfId="8" priority="11" stopIfTrue="1" operator="containsText" text="Pass">
      <formula>NOT(ISERROR(SEARCH("Pass",K117)))</formula>
    </cfRule>
  </conditionalFormatting>
  <conditionalFormatting sqref="I14">
    <cfRule type="cellIs" dxfId="7" priority="5" stopIfTrue="1" operator="greaterThan">
      <formula>0.3</formula>
    </cfRule>
    <cfRule type="cellIs" dxfId="6" priority="6" stopIfTrue="1" operator="between">
      <formula>0.2</formula>
      <formula>0.3</formula>
    </cfRule>
    <cfRule type="cellIs" dxfId="5" priority="7" stopIfTrue="1" operator="between">
      <formula>0.1</formula>
      <formula>0.2</formula>
    </cfRule>
    <cfRule type="cellIs" dxfId="4" priority="8" stopIfTrue="1" operator="lessThan">
      <formula>0.1</formula>
    </cfRule>
  </conditionalFormatting>
  <conditionalFormatting sqref="I15">
    <cfRule type="cellIs" dxfId="3" priority="1" stopIfTrue="1" operator="greaterThan">
      <formula>0.3</formula>
    </cfRule>
    <cfRule type="cellIs" dxfId="2" priority="2" stopIfTrue="1" operator="between">
      <formula>0.2</formula>
      <formula>0.3</formula>
    </cfRule>
    <cfRule type="cellIs" dxfId="1" priority="3" stopIfTrue="1" operator="between">
      <formula>0.1</formula>
      <formula>0.2</formula>
    </cfRule>
    <cfRule type="cellIs" dxfId="0" priority="4" stopIfTrue="1" operator="lessThan">
      <formula>0.1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Button 1">
              <controlPr defaultSize="0" print="0" autoFill="0" autoPict="0" macro="[1]!GRR_REPORT">
                <anchor moveWithCells="1" sizeWithCells="1">
                  <from>
                    <xdr:col>11</xdr:col>
                    <xdr:colOff>57150</xdr:colOff>
                    <xdr:row>0</xdr:row>
                    <xdr:rowOff>85725</xdr:rowOff>
                  </from>
                  <to>
                    <xdr:col>12</xdr:col>
                    <xdr:colOff>0</xdr:colOff>
                    <xdr:row>4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Button 2">
              <controlPr defaultSize="0" print="0" autoFill="0" autoPict="0" macro="[1]!GRR_Result">
                <anchor moveWithCells="1" sizeWithCells="1">
                  <from>
                    <xdr:col>0</xdr:col>
                    <xdr:colOff>66675</xdr:colOff>
                    <xdr:row>6</xdr:row>
                    <xdr:rowOff>104775</xdr:rowOff>
                  </from>
                  <to>
                    <xdr:col>2</xdr:col>
                    <xdr:colOff>57150</xdr:colOff>
                    <xdr:row>10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CX166"/>
  <sheetViews>
    <sheetView showGridLines="0" topLeftCell="A10" zoomScale="80" zoomScaleNormal="80" workbookViewId="0">
      <selection activeCell="H15" sqref="H15"/>
    </sheetView>
  </sheetViews>
  <sheetFormatPr defaultColWidth="8.375" defaultRowHeight="12.75"/>
  <cols>
    <col min="1" max="1" width="2.5" style="3" customWidth="1"/>
    <col min="2" max="2" width="10.625" style="3" customWidth="1"/>
    <col min="3" max="3" width="2.625" style="3" bestFit="1" customWidth="1"/>
    <col min="4" max="4" width="6.875" style="3" customWidth="1"/>
    <col min="5" max="5" width="9" style="3" customWidth="1"/>
    <col min="6" max="15" width="13.625" style="3" customWidth="1"/>
    <col min="16" max="16" width="12.625" style="3" hidden="1" customWidth="1"/>
    <col min="17" max="17" width="37" style="2" customWidth="1"/>
    <col min="18" max="24" width="2.5" style="3" customWidth="1"/>
    <col min="25" max="25" width="1.875" style="3" customWidth="1"/>
    <col min="26" max="34" width="2.5" style="3" customWidth="1"/>
    <col min="35" max="35" width="6.5" style="4" customWidth="1"/>
    <col min="36" max="36" width="5" style="5" customWidth="1"/>
    <col min="37" max="37" width="9.375" style="5" customWidth="1"/>
    <col min="38" max="57" width="6.625" style="5" customWidth="1"/>
    <col min="58" max="67" width="8.375" style="5"/>
    <col min="68" max="72" width="8.375" style="6"/>
    <col min="73" max="16384" width="8.375" style="3"/>
  </cols>
  <sheetData>
    <row r="1" spans="1:72" customFormat="1" ht="24" thickTop="1">
      <c r="A1" s="205"/>
      <c r="B1" s="206"/>
      <c r="C1" s="206"/>
      <c r="D1" s="207"/>
      <c r="E1" s="208" t="s">
        <v>121</v>
      </c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9" t="s">
        <v>118</v>
      </c>
    </row>
    <row r="2" spans="1:72" customFormat="1" ht="23.25">
      <c r="A2" s="217"/>
      <c r="B2" s="218"/>
      <c r="C2" s="218"/>
      <c r="D2" s="219"/>
      <c r="E2" s="211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30" t="s">
        <v>126</v>
      </c>
    </row>
    <row r="3" spans="1:72" customFormat="1" ht="23.25">
      <c r="A3" s="217"/>
      <c r="B3" s="218"/>
      <c r="C3" s="218"/>
      <c r="D3" s="219"/>
      <c r="E3" s="211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  <c r="Q3" s="31" t="s">
        <v>119</v>
      </c>
    </row>
    <row r="4" spans="1:72" customFormat="1" ht="24" thickBot="1">
      <c r="A4" s="220"/>
      <c r="B4" s="221"/>
      <c r="C4" s="221"/>
      <c r="D4" s="222"/>
      <c r="E4" s="214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6"/>
      <c r="Q4" s="40" t="s">
        <v>154</v>
      </c>
    </row>
    <row r="5" spans="1:72" ht="13.5" thickTop="1">
      <c r="A5" s="33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2"/>
      <c r="Q5" s="43"/>
    </row>
    <row r="6" spans="1:72" ht="15" customHeight="1">
      <c r="A6" s="3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5"/>
      <c r="Q6" s="43"/>
      <c r="AF6" s="1"/>
      <c r="AG6" s="1"/>
      <c r="AH6" s="1"/>
    </row>
    <row r="7" spans="1:72" ht="22.5" customHeight="1" thickBot="1">
      <c r="A7" s="33"/>
      <c r="B7" s="295" t="s">
        <v>1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46"/>
      <c r="Q7" s="47" t="s">
        <v>127</v>
      </c>
      <c r="AF7" s="1"/>
      <c r="AG7" s="1"/>
      <c r="AH7" s="1"/>
    </row>
    <row r="8" spans="1:72" ht="31.5" customHeight="1">
      <c r="A8" s="33"/>
      <c r="B8" s="296" t="s">
        <v>2</v>
      </c>
      <c r="C8" s="297"/>
      <c r="D8" s="297"/>
      <c r="E8" s="297"/>
      <c r="F8" s="298"/>
      <c r="G8" s="48">
        <f>COUNT(B17,B23,B29)</f>
        <v>0</v>
      </c>
      <c r="H8" s="49" t="s">
        <v>3</v>
      </c>
      <c r="I8" s="299" t="s">
        <v>280</v>
      </c>
      <c r="J8" s="300"/>
      <c r="K8" s="301"/>
      <c r="L8" s="302" t="s">
        <v>4</v>
      </c>
      <c r="M8" s="303"/>
      <c r="N8" s="304"/>
      <c r="O8" s="305"/>
      <c r="P8" s="50"/>
      <c r="Q8" s="51" t="s">
        <v>128</v>
      </c>
      <c r="AF8" s="1"/>
      <c r="AG8" s="1"/>
      <c r="AH8" s="1"/>
    </row>
    <row r="9" spans="1:72" ht="26.25" customHeight="1">
      <c r="A9" s="33"/>
      <c r="B9" s="306" t="s">
        <v>5</v>
      </c>
      <c r="C9" s="307"/>
      <c r="D9" s="307"/>
      <c r="E9" s="307"/>
      <c r="F9" s="308"/>
      <c r="G9" s="52">
        <f>COUNT(F33:O33)</f>
        <v>0</v>
      </c>
      <c r="H9" s="53" t="s">
        <v>6</v>
      </c>
      <c r="I9" s="309"/>
      <c r="J9" s="310"/>
      <c r="K9" s="311"/>
      <c r="L9" s="312" t="s">
        <v>7</v>
      </c>
      <c r="M9" s="313"/>
      <c r="N9" s="314"/>
      <c r="O9" s="315"/>
      <c r="P9" s="54"/>
      <c r="Q9" s="55" t="s">
        <v>129</v>
      </c>
      <c r="AF9" s="1"/>
      <c r="AG9" s="1"/>
      <c r="AH9" s="1"/>
    </row>
    <row r="10" spans="1:72" ht="27.75" customHeight="1" thickBot="1">
      <c r="A10" s="33"/>
      <c r="B10" s="316" t="s">
        <v>8</v>
      </c>
      <c r="C10" s="317"/>
      <c r="D10" s="317"/>
      <c r="E10" s="318"/>
      <c r="F10" s="318"/>
      <c r="G10" s="56">
        <f>MAX(COUNT(F15:F17),COUNT(F21:F23),COUNT(F27:F29))</f>
        <v>0</v>
      </c>
      <c r="H10" s="319" t="s">
        <v>9</v>
      </c>
      <c r="I10" s="320"/>
      <c r="J10" s="57">
        <v>0.1</v>
      </c>
      <c r="K10" s="321"/>
      <c r="L10" s="322"/>
      <c r="M10" s="322"/>
      <c r="N10" s="322"/>
      <c r="O10" s="323"/>
      <c r="P10" s="58"/>
      <c r="Q10" s="55" t="s">
        <v>130</v>
      </c>
      <c r="AF10" s="1"/>
      <c r="AG10" s="1"/>
      <c r="AH10" s="1"/>
    </row>
    <row r="11" spans="1:72" ht="15.75">
      <c r="A11" s="33"/>
      <c r="B11" s="324" t="s">
        <v>131</v>
      </c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6"/>
      <c r="P11" s="59"/>
      <c r="Q11" s="60"/>
      <c r="X11"/>
      <c r="AF11" s="1"/>
      <c r="AG11" s="1"/>
      <c r="AH11" s="1"/>
      <c r="AL11" s="8" t="s">
        <v>10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72" ht="16.5" thickBot="1">
      <c r="A12" s="33"/>
      <c r="B12" s="327" t="s">
        <v>132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328"/>
      <c r="P12" s="61"/>
      <c r="Q12" s="60"/>
      <c r="AF12" s="1"/>
      <c r="AG12" s="1"/>
      <c r="AH12" s="1"/>
      <c r="AK12" s="8" t="s">
        <v>11</v>
      </c>
      <c r="AL12" s="8">
        <v>2</v>
      </c>
      <c r="AM12" s="8">
        <v>3</v>
      </c>
      <c r="AN12" s="8">
        <v>4</v>
      </c>
      <c r="AO12" s="8">
        <v>5</v>
      </c>
      <c r="AP12" s="8">
        <v>6</v>
      </c>
      <c r="AQ12" s="8">
        <v>7</v>
      </c>
      <c r="AR12" s="8">
        <v>8</v>
      </c>
      <c r="AS12" s="8">
        <v>9</v>
      </c>
      <c r="AT12" s="8">
        <v>10</v>
      </c>
      <c r="AU12" s="8">
        <v>11</v>
      </c>
      <c r="AV12" s="8">
        <v>12</v>
      </c>
      <c r="AW12" s="8">
        <v>13</v>
      </c>
      <c r="AX12" s="8">
        <v>14</v>
      </c>
      <c r="AY12" s="8">
        <v>15</v>
      </c>
      <c r="AZ12" s="8"/>
    </row>
    <row r="13" spans="1:72" s="11" customFormat="1" ht="15">
      <c r="A13" s="36"/>
      <c r="B13" s="62"/>
      <c r="C13" s="63"/>
      <c r="D13" s="63"/>
      <c r="E13" s="64"/>
      <c r="F13" s="292" t="s">
        <v>12</v>
      </c>
      <c r="G13" s="293"/>
      <c r="H13" s="293"/>
      <c r="I13" s="293"/>
      <c r="J13" s="293"/>
      <c r="K13" s="293"/>
      <c r="L13" s="293"/>
      <c r="M13" s="293"/>
      <c r="N13" s="293"/>
      <c r="O13" s="294"/>
      <c r="P13" s="65"/>
      <c r="Q13" s="6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"/>
      <c r="AG13" s="1"/>
      <c r="AH13" s="1"/>
      <c r="AI13" s="4"/>
      <c r="AJ13" s="5"/>
      <c r="AK13" s="8" t="s">
        <v>13</v>
      </c>
      <c r="AL13" s="9">
        <v>1.88</v>
      </c>
      <c r="AM13" s="9">
        <v>1.0229999999999999</v>
      </c>
      <c r="AN13" s="9">
        <v>0.72899999999999998</v>
      </c>
      <c r="AO13" s="9">
        <v>0.57699999999999996</v>
      </c>
      <c r="AP13" s="9">
        <v>0.48299999999999998</v>
      </c>
      <c r="AQ13" s="9">
        <v>0.41899999999999998</v>
      </c>
      <c r="AR13" s="9">
        <v>0.373</v>
      </c>
      <c r="AS13" s="9">
        <v>0.33700000000000002</v>
      </c>
      <c r="AT13" s="9">
        <v>0.308</v>
      </c>
      <c r="AU13" s="9">
        <v>0.28499999999999998</v>
      </c>
      <c r="AV13" s="9">
        <v>0.26600000000000001</v>
      </c>
      <c r="AW13" s="9">
        <v>0.249</v>
      </c>
      <c r="AX13" s="9">
        <v>0.23499999999999999</v>
      </c>
      <c r="AY13" s="9">
        <v>0.223</v>
      </c>
      <c r="AZ13" s="8" t="str">
        <f>IF(COUNT(F15:F17)&lt;2,"Not Available",INDEX($AK$13:$AY$15,1,nTrials))</f>
        <v>Not Available</v>
      </c>
      <c r="BA13" s="5"/>
      <c r="BB13" s="5"/>
      <c r="BC13" s="5"/>
      <c r="BD13" s="5"/>
      <c r="BE13" s="5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10"/>
      <c r="BQ13" s="10"/>
      <c r="BR13" s="10"/>
      <c r="BS13" s="10"/>
      <c r="BT13" s="10"/>
    </row>
    <row r="14" spans="1:72" s="11" customFormat="1" ht="15" thickBot="1">
      <c r="A14" s="36"/>
      <c r="B14" s="268" t="s">
        <v>14</v>
      </c>
      <c r="C14" s="269"/>
      <c r="D14" s="269"/>
      <c r="E14" s="270"/>
      <c r="F14" s="66">
        <v>1</v>
      </c>
      <c r="G14" s="67">
        <v>2</v>
      </c>
      <c r="H14" s="67">
        <v>3</v>
      </c>
      <c r="I14" s="67">
        <v>4</v>
      </c>
      <c r="J14" s="67">
        <v>5</v>
      </c>
      <c r="K14" s="67">
        <v>6</v>
      </c>
      <c r="L14" s="67">
        <v>7</v>
      </c>
      <c r="M14" s="67">
        <v>8</v>
      </c>
      <c r="N14" s="67">
        <v>9</v>
      </c>
      <c r="O14" s="68">
        <v>10</v>
      </c>
      <c r="P14" s="69"/>
      <c r="Q14" s="239" t="s">
        <v>133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4"/>
      <c r="AJ14" s="5"/>
      <c r="AK14" s="8" t="s">
        <v>15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7.5999999999999998E-2</v>
      </c>
      <c r="AR14" s="9">
        <v>0.13600000000000001</v>
      </c>
      <c r="AS14" s="9">
        <v>0.184</v>
      </c>
      <c r="AT14" s="9">
        <v>0.223</v>
      </c>
      <c r="AU14" s="9">
        <v>0.25600000000000001</v>
      </c>
      <c r="AV14" s="9">
        <v>0.28399999999999997</v>
      </c>
      <c r="AW14" s="9">
        <v>0.308</v>
      </c>
      <c r="AX14" s="9">
        <v>0.32900000000000001</v>
      </c>
      <c r="AY14" s="9">
        <v>0.64800000000000002</v>
      </c>
      <c r="AZ14" s="8" t="str">
        <f>IF(COUNT(F15:F17)&lt;2,"Not Available",INDEX($AK$13:$AY$15,2,nTrials))</f>
        <v>Not Available</v>
      </c>
      <c r="BA14" s="5"/>
      <c r="BB14" s="5"/>
      <c r="BC14" s="5"/>
      <c r="BD14" s="5"/>
      <c r="BE14" s="5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10"/>
      <c r="BQ14" s="10"/>
      <c r="BR14" s="10"/>
      <c r="BS14" s="10"/>
      <c r="BT14" s="10"/>
    </row>
    <row r="15" spans="1:72" ht="15" thickTop="1">
      <c r="A15" s="33"/>
      <c r="B15" s="70" t="s">
        <v>16</v>
      </c>
      <c r="C15" s="271" t="s">
        <v>0</v>
      </c>
      <c r="D15" s="274" t="s">
        <v>155</v>
      </c>
      <c r="E15" s="71" t="s">
        <v>17</v>
      </c>
      <c r="F15" s="72"/>
      <c r="G15" s="72"/>
      <c r="H15" s="72"/>
      <c r="I15" s="72"/>
      <c r="J15" s="72"/>
      <c r="K15" s="72"/>
      <c r="L15" s="72"/>
      <c r="M15" s="72"/>
      <c r="N15" s="72"/>
      <c r="O15" s="73"/>
      <c r="P15" s="74"/>
      <c r="Q15" s="23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K15" s="8" t="s">
        <v>18</v>
      </c>
      <c r="AL15" s="9">
        <v>3.2669999999999999</v>
      </c>
      <c r="AM15" s="9">
        <v>2.5750000000000002</v>
      </c>
      <c r="AN15" s="9">
        <v>2.282</v>
      </c>
      <c r="AO15" s="9">
        <v>2.1150000000000002</v>
      </c>
      <c r="AP15" s="9">
        <v>2.004</v>
      </c>
      <c r="AQ15" s="9">
        <v>1.9239999999999999</v>
      </c>
      <c r="AR15" s="9">
        <v>1.8640000000000001</v>
      </c>
      <c r="AS15" s="9">
        <v>1.8160000000000001</v>
      </c>
      <c r="AT15" s="9">
        <v>1.7769999999999999</v>
      </c>
      <c r="AU15" s="9">
        <v>1.744</v>
      </c>
      <c r="AV15" s="9">
        <v>1.716</v>
      </c>
      <c r="AW15" s="9">
        <v>1.6919999999999999</v>
      </c>
      <c r="AX15" s="9">
        <v>1.671</v>
      </c>
      <c r="AY15" s="9">
        <v>1.6519999999999999</v>
      </c>
      <c r="AZ15" s="8" t="str">
        <f>IF(COUNT(F15:F17)&lt;2,"Not Available",INDEX($AK$13:$AY$15,3,nTrials))</f>
        <v>Not Available</v>
      </c>
    </row>
    <row r="16" spans="1:72">
      <c r="A16" s="33"/>
      <c r="B16" s="75" t="s">
        <v>19</v>
      </c>
      <c r="C16" s="272"/>
      <c r="D16" s="275"/>
      <c r="E16" s="76" t="s">
        <v>20</v>
      </c>
      <c r="F16" s="72"/>
      <c r="G16" s="72"/>
      <c r="H16" s="72"/>
      <c r="I16" s="72"/>
      <c r="J16" s="72"/>
      <c r="K16" s="72"/>
      <c r="L16" s="72"/>
      <c r="M16" s="72"/>
      <c r="N16" s="72"/>
      <c r="O16" s="73"/>
      <c r="P16" s="74"/>
      <c r="Q16" s="23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102">
      <c r="A17" s="33"/>
      <c r="B17" s="77" t="str">
        <f>IF(COUNT(F15:O17)=0,"",AVERAGE(F15:O17))</f>
        <v/>
      </c>
      <c r="C17" s="272"/>
      <c r="D17" s="275"/>
      <c r="E17" s="78" t="s">
        <v>21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4"/>
      <c r="Q17" s="23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102">
      <c r="A18" s="33"/>
      <c r="B18" s="79" t="s">
        <v>22</v>
      </c>
      <c r="C18" s="272"/>
      <c r="D18" s="276"/>
      <c r="E18" s="80" t="s">
        <v>23</v>
      </c>
      <c r="F18" s="81" t="str">
        <f t="shared" ref="F18:O18" si="0">IF(COUNT(F15:F17)&lt;2,"",MAX(F15:F17)-MIN(F15:F17))</f>
        <v/>
      </c>
      <c r="G18" s="81" t="str">
        <f t="shared" si="0"/>
        <v/>
      </c>
      <c r="H18" s="81" t="str">
        <f t="shared" si="0"/>
        <v/>
      </c>
      <c r="I18" s="81" t="str">
        <f t="shared" si="0"/>
        <v/>
      </c>
      <c r="J18" s="81" t="str">
        <f t="shared" si="0"/>
        <v/>
      </c>
      <c r="K18" s="81" t="str">
        <f t="shared" si="0"/>
        <v/>
      </c>
      <c r="L18" s="81" t="str">
        <f t="shared" si="0"/>
        <v/>
      </c>
      <c r="M18" s="81" t="str">
        <f t="shared" si="0"/>
        <v/>
      </c>
      <c r="N18" s="81" t="str">
        <f t="shared" si="0"/>
        <v/>
      </c>
      <c r="O18" s="82" t="str">
        <f t="shared" si="0"/>
        <v/>
      </c>
      <c r="P18" s="83"/>
      <c r="Q18" s="23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102" ht="13.5" thickBot="1">
      <c r="A19" s="33"/>
      <c r="B19" s="84" t="str">
        <f>IF(COUNT(F15:O17)=0,"",SUM(F15:O17)^2)</f>
        <v/>
      </c>
      <c r="C19" s="273"/>
      <c r="D19" s="277"/>
      <c r="E19" s="85" t="s">
        <v>24</v>
      </c>
      <c r="F19" s="86" t="str">
        <f t="shared" ref="F19:O19" si="1">IF(COUNT(F15:F17)&lt;2,"",IF(AND(F18&gt;=AVERAGE($F$18:$O$18,$F$24:$O$24,$F$30:$O$30)*RangeCheckD3,F18&lt;=AVERAGE($F$18:$O$18,$F$24:$O$24,$F$30:$O$30)*RangeCheckD4),"","FLAG"))</f>
        <v/>
      </c>
      <c r="G19" s="86" t="str">
        <f t="shared" si="1"/>
        <v/>
      </c>
      <c r="H19" s="86" t="str">
        <f t="shared" si="1"/>
        <v/>
      </c>
      <c r="I19" s="86" t="str">
        <f t="shared" si="1"/>
        <v/>
      </c>
      <c r="J19" s="86" t="str">
        <f t="shared" si="1"/>
        <v/>
      </c>
      <c r="K19" s="86" t="str">
        <f t="shared" si="1"/>
        <v/>
      </c>
      <c r="L19" s="86" t="str">
        <f t="shared" si="1"/>
        <v/>
      </c>
      <c r="M19" s="86" t="str">
        <f t="shared" si="1"/>
        <v/>
      </c>
      <c r="N19" s="86" t="str">
        <f t="shared" si="1"/>
        <v/>
      </c>
      <c r="O19" s="87" t="str">
        <f t="shared" si="1"/>
        <v/>
      </c>
      <c r="P19" s="88"/>
      <c r="Q19" s="23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102" ht="13.5" hidden="1" customHeight="1" thickTop="1" thickBot="1">
      <c r="A20" s="33"/>
      <c r="B20" s="89"/>
      <c r="C20" s="90"/>
      <c r="D20" s="91"/>
      <c r="E20" s="92" t="s">
        <v>25</v>
      </c>
      <c r="F20" s="93" t="str">
        <f>IF(COUNT(F15:F17)=0,"",SUM(F15:F17)^2)</f>
        <v/>
      </c>
      <c r="G20" s="93" t="str">
        <f t="shared" ref="G20:O20" si="2">IF(COUNT(G15:G17)=0,"",SUM(G15:G17)^2)</f>
        <v/>
      </c>
      <c r="H20" s="93" t="str">
        <f t="shared" si="2"/>
        <v/>
      </c>
      <c r="I20" s="93" t="str">
        <f t="shared" si="2"/>
        <v/>
      </c>
      <c r="J20" s="93" t="str">
        <f t="shared" si="2"/>
        <v/>
      </c>
      <c r="K20" s="93" t="str">
        <f t="shared" si="2"/>
        <v/>
      </c>
      <c r="L20" s="93" t="str">
        <f t="shared" si="2"/>
        <v/>
      </c>
      <c r="M20" s="93" t="str">
        <f t="shared" si="2"/>
        <v/>
      </c>
      <c r="N20" s="93" t="str">
        <f t="shared" si="2"/>
        <v/>
      </c>
      <c r="O20" s="94" t="str">
        <f t="shared" si="2"/>
        <v/>
      </c>
      <c r="P20" s="95"/>
      <c r="Q20" s="23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102" ht="13.5" thickTop="1">
      <c r="A21" s="33"/>
      <c r="B21" s="70" t="s">
        <v>16</v>
      </c>
      <c r="C21" s="271" t="s">
        <v>26</v>
      </c>
      <c r="D21" s="274" t="s">
        <v>156</v>
      </c>
      <c r="E21" s="76" t="s">
        <v>17</v>
      </c>
      <c r="F21" s="72"/>
      <c r="G21" s="72"/>
      <c r="H21" s="72"/>
      <c r="I21" s="72"/>
      <c r="J21" s="72"/>
      <c r="K21" s="72"/>
      <c r="L21" s="72"/>
      <c r="M21" s="72"/>
      <c r="N21" s="72"/>
      <c r="O21" s="73"/>
      <c r="P21" s="74"/>
      <c r="Q21" s="23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BP21" s="13"/>
      <c r="BQ21" s="13"/>
      <c r="BR21" s="13"/>
      <c r="BS21" s="13"/>
      <c r="BT21" s="13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>
      <c r="A22" s="33"/>
      <c r="B22" s="75" t="s">
        <v>19</v>
      </c>
      <c r="C22" s="272"/>
      <c r="D22" s="275"/>
      <c r="E22" s="76" t="s">
        <v>20</v>
      </c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74"/>
      <c r="Q22" s="23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BG22" s="8"/>
      <c r="BH22" s="8"/>
      <c r="BI22" s="8"/>
      <c r="BJ22" s="8"/>
      <c r="BK22" s="8"/>
      <c r="BL22" s="8"/>
      <c r="BM22" s="8"/>
      <c r="BN22" s="8"/>
      <c r="BO22" s="8"/>
      <c r="BP22" s="14"/>
      <c r="BQ22" s="13"/>
      <c r="BR22" s="13"/>
      <c r="BS22" s="13"/>
      <c r="BT22" s="13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>
      <c r="A23" s="33"/>
      <c r="B23" s="77" t="str">
        <f>IF(COUNT(F21:O23)=0,"",AVERAGE(F21:O23))</f>
        <v/>
      </c>
      <c r="C23" s="272"/>
      <c r="D23" s="275"/>
      <c r="E23" s="76" t="s">
        <v>21</v>
      </c>
      <c r="F23" s="72"/>
      <c r="G23" s="72"/>
      <c r="H23" s="72"/>
      <c r="I23" s="72"/>
      <c r="J23" s="72"/>
      <c r="K23" s="72"/>
      <c r="L23" s="72"/>
      <c r="M23" s="72"/>
      <c r="N23" s="72"/>
      <c r="O23" s="73"/>
      <c r="P23" s="74"/>
      <c r="Q23" s="23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BG23" s="8"/>
      <c r="BH23" s="8"/>
      <c r="BI23" s="8"/>
      <c r="BJ23" s="8"/>
      <c r="BK23" s="8"/>
      <c r="BL23" s="8"/>
      <c r="BM23" s="8"/>
      <c r="BN23" s="8"/>
      <c r="BO23" s="8"/>
      <c r="BP23" s="14"/>
      <c r="BQ23" s="13"/>
      <c r="BR23" s="13"/>
      <c r="BS23" s="13"/>
      <c r="BT23" s="13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>
      <c r="A24" s="33"/>
      <c r="B24" s="79" t="s">
        <v>27</v>
      </c>
      <c r="C24" s="272"/>
      <c r="D24" s="276"/>
      <c r="E24" s="96" t="s">
        <v>23</v>
      </c>
      <c r="F24" s="81" t="str">
        <f>IF(COUNT(F21:F23)&lt;2,"",MAX(F21:F23)-MIN(F21:F23))</f>
        <v/>
      </c>
      <c r="G24" s="81" t="str">
        <f t="shared" ref="G24:O24" si="3">IF(COUNT(G21:G23)&lt;2,"",MAX(G21:G23)-MIN(G21:G23))</f>
        <v/>
      </c>
      <c r="H24" s="81" t="str">
        <f t="shared" si="3"/>
        <v/>
      </c>
      <c r="I24" s="81" t="str">
        <f t="shared" si="3"/>
        <v/>
      </c>
      <c r="J24" s="81" t="str">
        <f t="shared" si="3"/>
        <v/>
      </c>
      <c r="K24" s="81" t="str">
        <f t="shared" si="3"/>
        <v/>
      </c>
      <c r="L24" s="81" t="str">
        <f t="shared" si="3"/>
        <v/>
      </c>
      <c r="M24" s="81" t="str">
        <f t="shared" si="3"/>
        <v/>
      </c>
      <c r="N24" s="81" t="str">
        <f t="shared" si="3"/>
        <v/>
      </c>
      <c r="O24" s="82" t="str">
        <f t="shared" si="3"/>
        <v/>
      </c>
      <c r="P24" s="83"/>
      <c r="Q24" s="23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102" ht="13.5" thickBot="1">
      <c r="A25" s="33"/>
      <c r="B25" s="84" t="str">
        <f>IF(COUNT(F21:O23)=0,"",SUM(F21:O23)^2)</f>
        <v/>
      </c>
      <c r="C25" s="273"/>
      <c r="D25" s="277"/>
      <c r="E25" s="85" t="s">
        <v>24</v>
      </c>
      <c r="F25" s="86" t="str">
        <f t="shared" ref="F25:O25" si="4">IF(COUNT(F21:F23)&lt;2,"",IF(AND(F24&gt;=AVERAGE($F$18:$O$18,$F$24:$O$24,$F$30:$O$30)*RangeCheckD3,F24&lt;=AVERAGE($F$18:$O$18,$F$24:$O$24,$F$30:$O$30)*RangeCheckD4),"","FLAG"))</f>
        <v/>
      </c>
      <c r="G25" s="86" t="str">
        <f t="shared" si="4"/>
        <v/>
      </c>
      <c r="H25" s="86" t="str">
        <f t="shared" si="4"/>
        <v/>
      </c>
      <c r="I25" s="86" t="str">
        <f t="shared" si="4"/>
        <v/>
      </c>
      <c r="J25" s="86" t="str">
        <f t="shared" si="4"/>
        <v/>
      </c>
      <c r="K25" s="86" t="str">
        <f t="shared" si="4"/>
        <v/>
      </c>
      <c r="L25" s="86" t="str">
        <f t="shared" si="4"/>
        <v/>
      </c>
      <c r="M25" s="86" t="str">
        <f>IF(COUNT(M21:M23)&lt;2,"",IF(AND(M24&gt;=AVERAGE($F$18:$O$18,$F$24:$O$24,$F$30:$O$30)*RangeCheckD3,M24&lt;=AVERAGE($F$18:$O$18,$F$24:$O$24,$F$30:$O$30)*RangeCheckD4),"","FLAG"))</f>
        <v/>
      </c>
      <c r="N25" s="86" t="str">
        <f t="shared" si="4"/>
        <v/>
      </c>
      <c r="O25" s="87" t="str">
        <f t="shared" si="4"/>
        <v/>
      </c>
      <c r="P25" s="88"/>
      <c r="Q25" s="23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102" ht="14.25" hidden="1" thickTop="1" thickBot="1">
      <c r="A26" s="33"/>
      <c r="B26" s="89"/>
      <c r="C26" s="90"/>
      <c r="D26" s="91"/>
      <c r="E26" s="92" t="s">
        <v>28</v>
      </c>
      <c r="F26" s="93" t="str">
        <f t="shared" ref="F26:O26" si="5">IF(COUNT(F21:F23)=0,"",SUM(F21:F23)^2)</f>
        <v/>
      </c>
      <c r="G26" s="93" t="str">
        <f t="shared" si="5"/>
        <v/>
      </c>
      <c r="H26" s="93" t="str">
        <f t="shared" si="5"/>
        <v/>
      </c>
      <c r="I26" s="93" t="str">
        <f t="shared" si="5"/>
        <v/>
      </c>
      <c r="J26" s="93" t="str">
        <f t="shared" si="5"/>
        <v/>
      </c>
      <c r="K26" s="93" t="str">
        <f t="shared" si="5"/>
        <v/>
      </c>
      <c r="L26" s="93" t="str">
        <f t="shared" si="5"/>
        <v/>
      </c>
      <c r="M26" s="93" t="str">
        <f t="shared" si="5"/>
        <v/>
      </c>
      <c r="N26" s="93" t="str">
        <f t="shared" si="5"/>
        <v/>
      </c>
      <c r="O26" s="94" t="str">
        <f t="shared" si="5"/>
        <v/>
      </c>
      <c r="P26" s="95"/>
      <c r="Q26" s="6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102" ht="13.5" thickTop="1">
      <c r="A27" s="33"/>
      <c r="B27" s="70" t="s">
        <v>16</v>
      </c>
      <c r="C27" s="271" t="s">
        <v>29</v>
      </c>
      <c r="D27" s="274" t="s">
        <v>157</v>
      </c>
      <c r="E27" s="76" t="s">
        <v>17</v>
      </c>
      <c r="F27" s="72"/>
      <c r="G27" s="72"/>
      <c r="H27" s="72"/>
      <c r="I27" s="72"/>
      <c r="J27" s="72"/>
      <c r="K27" s="72"/>
      <c r="L27" s="72"/>
      <c r="M27" s="72"/>
      <c r="N27" s="72"/>
      <c r="O27" s="73"/>
      <c r="P27" s="74"/>
      <c r="Q27" s="60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102">
      <c r="A28" s="33"/>
      <c r="B28" s="75" t="s">
        <v>19</v>
      </c>
      <c r="C28" s="272"/>
      <c r="D28" s="278"/>
      <c r="E28" s="76" t="s">
        <v>20</v>
      </c>
      <c r="F28" s="72"/>
      <c r="G28" s="72"/>
      <c r="H28" s="72"/>
      <c r="I28" s="72"/>
      <c r="J28" s="72"/>
      <c r="K28" s="72"/>
      <c r="L28" s="72"/>
      <c r="M28" s="72"/>
      <c r="N28" s="72"/>
      <c r="O28" s="73"/>
      <c r="P28" s="74"/>
      <c r="Q28" s="60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102">
      <c r="A29" s="33"/>
      <c r="B29" s="77" t="str">
        <f>IF(COUNT(F27:O29)=0,"",AVERAGE(F27:O29))</f>
        <v/>
      </c>
      <c r="C29" s="272"/>
      <c r="D29" s="278"/>
      <c r="E29" s="76" t="s">
        <v>21</v>
      </c>
      <c r="F29" s="72"/>
      <c r="G29" s="72"/>
      <c r="H29" s="72"/>
      <c r="I29" s="72"/>
      <c r="J29" s="72"/>
      <c r="K29" s="72"/>
      <c r="L29" s="72"/>
      <c r="M29" s="72"/>
      <c r="N29" s="72"/>
      <c r="O29" s="73"/>
      <c r="P29" s="74"/>
      <c r="Q29" s="60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102">
      <c r="A30" s="33"/>
      <c r="B30" s="79" t="s">
        <v>30</v>
      </c>
      <c r="C30" s="272"/>
      <c r="D30" s="279"/>
      <c r="E30" s="96" t="s">
        <v>23</v>
      </c>
      <c r="F30" s="81" t="str">
        <f>IF(COUNT(F27:F29)&lt;2,"",MAX(F27:F29)-MIN(F27:F29))</f>
        <v/>
      </c>
      <c r="G30" s="81" t="str">
        <f t="shared" ref="G30:O30" si="6">IF(COUNT(G27:G29)&lt;2,"",MAX(G27:G29)-MIN(G27:G29))</f>
        <v/>
      </c>
      <c r="H30" s="81" t="str">
        <f t="shared" si="6"/>
        <v/>
      </c>
      <c r="I30" s="81" t="str">
        <f t="shared" si="6"/>
        <v/>
      </c>
      <c r="J30" s="81" t="str">
        <f t="shared" si="6"/>
        <v/>
      </c>
      <c r="K30" s="81" t="str">
        <f t="shared" si="6"/>
        <v/>
      </c>
      <c r="L30" s="81" t="str">
        <f t="shared" si="6"/>
        <v/>
      </c>
      <c r="M30" s="81" t="str">
        <f t="shared" si="6"/>
        <v/>
      </c>
      <c r="N30" s="81" t="str">
        <f t="shared" si="6"/>
        <v/>
      </c>
      <c r="O30" s="82" t="str">
        <f t="shared" si="6"/>
        <v/>
      </c>
      <c r="P30" s="83"/>
      <c r="Q30" s="9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102" ht="13.5" thickBot="1">
      <c r="A31" s="33"/>
      <c r="B31" s="98" t="str">
        <f>IF(COUNT(F27:O29)=0,"",SUM(F27:O29)^2)</f>
        <v/>
      </c>
      <c r="C31" s="272"/>
      <c r="D31" s="279"/>
      <c r="E31" s="99" t="s">
        <v>24</v>
      </c>
      <c r="F31" s="100" t="str">
        <f t="shared" ref="F31:O31" si="7">IF(COUNT(F27:F29)&lt;2,"",IF(AND(F30&gt;=AVERAGE($F$18:$O$18,$F$24:$O$24,$F$30:$O$30)*RangeCheckD3,F30&lt;=AVERAGE($F$18:$O$18,$F$24:$O$24,$F$30:$O$30)*RangeCheckD4),"","FLAG"))</f>
        <v/>
      </c>
      <c r="G31" s="100" t="str">
        <f t="shared" si="7"/>
        <v/>
      </c>
      <c r="H31" s="100" t="str">
        <f t="shared" si="7"/>
        <v/>
      </c>
      <c r="I31" s="100" t="str">
        <f t="shared" si="7"/>
        <v/>
      </c>
      <c r="J31" s="100" t="str">
        <f t="shared" si="7"/>
        <v/>
      </c>
      <c r="K31" s="100" t="str">
        <f t="shared" si="7"/>
        <v/>
      </c>
      <c r="L31" s="100" t="str">
        <f t="shared" si="7"/>
        <v/>
      </c>
      <c r="M31" s="100" t="str">
        <f t="shared" si="7"/>
        <v/>
      </c>
      <c r="N31" s="100" t="str">
        <f t="shared" si="7"/>
        <v/>
      </c>
      <c r="O31" s="101" t="str">
        <f t="shared" si="7"/>
        <v/>
      </c>
      <c r="P31" s="88"/>
      <c r="Q31" s="60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102" ht="12.95" hidden="1" customHeight="1" thickBot="1">
      <c r="A32" s="33"/>
      <c r="B32" s="102"/>
      <c r="C32" s="91"/>
      <c r="D32" s="91"/>
      <c r="E32" s="103" t="s">
        <v>31</v>
      </c>
      <c r="F32" s="91" t="str">
        <f t="shared" ref="F32:O32" si="8">IF(COUNT(F27:F29)=0,"",SUM(F27:F29)^2)</f>
        <v/>
      </c>
      <c r="G32" s="91" t="str">
        <f t="shared" si="8"/>
        <v/>
      </c>
      <c r="H32" s="91" t="str">
        <f t="shared" si="8"/>
        <v/>
      </c>
      <c r="I32" s="91" t="str">
        <f t="shared" si="8"/>
        <v/>
      </c>
      <c r="J32" s="91" t="str">
        <f t="shared" si="8"/>
        <v/>
      </c>
      <c r="K32" s="91" t="str">
        <f t="shared" si="8"/>
        <v/>
      </c>
      <c r="L32" s="91" t="str">
        <f t="shared" si="8"/>
        <v/>
      </c>
      <c r="M32" s="91" t="str">
        <f t="shared" si="8"/>
        <v/>
      </c>
      <c r="N32" s="91" t="str">
        <f t="shared" si="8"/>
        <v/>
      </c>
      <c r="O32" s="104" t="str">
        <f t="shared" si="8"/>
        <v/>
      </c>
      <c r="P32" s="105"/>
      <c r="Q32" s="60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4.25" thickTop="1" thickBot="1">
      <c r="A33" s="33"/>
      <c r="B33" s="287" t="s">
        <v>32</v>
      </c>
      <c r="C33" s="288"/>
      <c r="D33" s="288"/>
      <c r="E33" s="289"/>
      <c r="F33" s="106" t="str">
        <f>IF(COUNT(F15:F17,F21:F23,F27:F29)=0,"",AVERAGE(F15:F17,F21:F23,F27:F29))</f>
        <v/>
      </c>
      <c r="G33" s="106" t="str">
        <f t="shared" ref="G33:O33" si="9">IF(COUNT(G15:G17,G21:G23,G27:G29)=0,"",AVERAGE(G15:G17,G21:G23,G27:G29))</f>
        <v/>
      </c>
      <c r="H33" s="106" t="str">
        <f t="shared" si="9"/>
        <v/>
      </c>
      <c r="I33" s="106" t="str">
        <f t="shared" si="9"/>
        <v/>
      </c>
      <c r="J33" s="106" t="str">
        <f t="shared" si="9"/>
        <v/>
      </c>
      <c r="K33" s="106" t="str">
        <f t="shared" si="9"/>
        <v/>
      </c>
      <c r="L33" s="106" t="str">
        <f t="shared" si="9"/>
        <v/>
      </c>
      <c r="M33" s="106" t="str">
        <f t="shared" si="9"/>
        <v/>
      </c>
      <c r="N33" s="106" t="str">
        <f t="shared" si="9"/>
        <v/>
      </c>
      <c r="O33" s="107" t="str">
        <f t="shared" si="9"/>
        <v/>
      </c>
      <c r="P33" s="105"/>
      <c r="Q33" s="60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1.25" customHeight="1" thickBot="1">
      <c r="A34" s="33"/>
      <c r="B34" s="44"/>
      <c r="C34" s="44"/>
      <c r="D34" s="44"/>
      <c r="E34" s="108" t="s">
        <v>33</v>
      </c>
      <c r="F34" s="44">
        <f>SUM(F15:F17,F21:F23,F27:F29)^2</f>
        <v>0</v>
      </c>
      <c r="G34" s="44">
        <f t="shared" ref="G34:O34" si="10">SUM(G15:G17,G21:G23,G27:G29)^2</f>
        <v>0</v>
      </c>
      <c r="H34" s="44">
        <f t="shared" si="10"/>
        <v>0</v>
      </c>
      <c r="I34" s="44">
        <f t="shared" si="10"/>
        <v>0</v>
      </c>
      <c r="J34" s="44">
        <f t="shared" si="10"/>
        <v>0</v>
      </c>
      <c r="K34" s="44">
        <f t="shared" si="10"/>
        <v>0</v>
      </c>
      <c r="L34" s="44">
        <f t="shared" si="10"/>
        <v>0</v>
      </c>
      <c r="M34" s="44">
        <f t="shared" si="10"/>
        <v>0</v>
      </c>
      <c r="N34" s="44">
        <f t="shared" si="10"/>
        <v>0</v>
      </c>
      <c r="O34" s="44">
        <f t="shared" si="10"/>
        <v>0</v>
      </c>
      <c r="P34" s="109"/>
      <c r="Q34" s="97"/>
      <c r="AF34" s="1"/>
      <c r="AG34" s="1"/>
      <c r="AH34" s="1"/>
    </row>
    <row r="35" spans="1:34" ht="18" customHeight="1" thickBot="1">
      <c r="A35" s="33"/>
      <c r="B35" s="110" t="s">
        <v>34</v>
      </c>
      <c r="C35" s="111"/>
      <c r="D35" s="112"/>
      <c r="E35" s="113"/>
      <c r="F35" s="290" t="s">
        <v>35</v>
      </c>
      <c r="G35" s="291"/>
      <c r="H35" s="114" t="s">
        <v>36</v>
      </c>
      <c r="I35" s="115"/>
      <c r="J35" s="114" t="s">
        <v>37</v>
      </c>
      <c r="K35" s="116"/>
      <c r="L35" s="114" t="s">
        <v>38</v>
      </c>
      <c r="M35" s="117"/>
      <c r="N35" s="114" t="s">
        <v>39</v>
      </c>
      <c r="O35" s="118"/>
      <c r="P35" s="119"/>
      <c r="Q35" s="60"/>
      <c r="AF35" s="1"/>
      <c r="AG35" s="1"/>
      <c r="AH35" s="1"/>
    </row>
    <row r="36" spans="1:34" ht="18" customHeight="1">
      <c r="A36" s="33"/>
      <c r="B36" s="120" t="s">
        <v>40</v>
      </c>
      <c r="C36" s="121"/>
      <c r="D36" s="121"/>
      <c r="E36" s="122"/>
      <c r="F36" s="123" t="str">
        <f>IF(G8&lt;=1,"",G8-1)</f>
        <v/>
      </c>
      <c r="G36" s="124"/>
      <c r="H36" s="125" t="str">
        <f>IF(G8&lt;2,"",(SUM($B$19,$B$25,$B$31)/($G$9*$G$10))-(SUM($F$15:$O$17,$F$21:$O$23,$F$27:$O$29)^2/($G$8*$G$9*$G$10)))</f>
        <v/>
      </c>
      <c r="I36" s="126"/>
      <c r="J36" s="125" t="str">
        <f>IF(OR(DFappraisers="",SSappraisers=""),"",SSappraisers/DFappraisers)</f>
        <v/>
      </c>
      <c r="K36" s="126"/>
      <c r="L36" s="125" t="str">
        <f>IF(OR(J36="",J38="",J38=0),"",J36/J38)</f>
        <v/>
      </c>
      <c r="M36" s="126"/>
      <c r="N36" s="127" t="str">
        <f>IF(H36="","",FDIST(L36,F36,F38))</f>
        <v/>
      </c>
      <c r="O36" s="128"/>
      <c r="P36" s="129"/>
      <c r="Q36" s="60"/>
      <c r="AF36" s="1"/>
      <c r="AG36" s="1"/>
      <c r="AH36" s="1"/>
    </row>
    <row r="37" spans="1:34" ht="18" customHeight="1" thickBot="1">
      <c r="A37" s="33"/>
      <c r="B37" s="130" t="s">
        <v>41</v>
      </c>
      <c r="C37" s="131"/>
      <c r="D37" s="131"/>
      <c r="E37" s="132"/>
      <c r="F37" s="133" t="str">
        <f>IF(G9=0,"",G9-1)</f>
        <v/>
      </c>
      <c r="G37" s="134"/>
      <c r="H37" s="135" t="str">
        <f>IF(G9&lt;2,"",(SUM($F$34:$O$34)/($G$8*$G$10))-(SUM($F$15:$O$17,$F$21:$O$23,$F$27:$O$29)^2/($G$8*$G$9*$G$10)))</f>
        <v/>
      </c>
      <c r="I37" s="136"/>
      <c r="J37" s="135" t="str">
        <f>IF(OR(DFparts="",SSparts=""),"",SSparts/DFparts)</f>
        <v/>
      </c>
      <c r="K37" s="136"/>
      <c r="L37" s="135" t="str">
        <f>IF(OR(J37="",J38="",J38=0),"",J37/J38)</f>
        <v/>
      </c>
      <c r="M37" s="136"/>
      <c r="N37" s="137" t="str">
        <f>IF(H37="","",FDIST(L37,F37,F38))</f>
        <v/>
      </c>
      <c r="O37" s="138"/>
      <c r="P37" s="129"/>
      <c r="Q37" s="60"/>
      <c r="AF37" s="1"/>
      <c r="AG37" s="1"/>
      <c r="AH37" s="1"/>
    </row>
    <row r="38" spans="1:34" ht="18" customHeight="1">
      <c r="A38" s="33"/>
      <c r="B38" s="130" t="s">
        <v>42</v>
      </c>
      <c r="C38" s="131"/>
      <c r="D38" s="131"/>
      <c r="E38" s="132"/>
      <c r="F38" s="133" t="str">
        <f>IF(OR(G8&lt;=1,G9&lt;=1),"",F36*F37)</f>
        <v/>
      </c>
      <c r="G38" s="134"/>
      <c r="H38" s="135" t="str">
        <f>IF(DFappraisersXparts="","",(SUM($F$20:$O$20,$F$26:$O$26,$F$32:$O$32)/$G$10)-(SUM($F$34:$O$34)/($G$8*$G$10))-(SUM($B$19,$B$25,$B$31)/($G$9*$G$10))+(SUM($F$15:$O$17,$F$21:$O$23,$F$27:$O$29)^2/($G$8*$G$9*$G$10)))</f>
        <v/>
      </c>
      <c r="I38" s="136"/>
      <c r="J38" s="135" t="str">
        <f>IF(OR(DFappraisersXparts="",SSappraisersXparts=""),"",SSappraisersXparts/DFappraisersXparts)</f>
        <v/>
      </c>
      <c r="K38" s="136"/>
      <c r="L38" s="135" t="str">
        <f>IF(SSappraisersXparts="","",MSappraisersXparts/MSerror)</f>
        <v/>
      </c>
      <c r="M38" s="136"/>
      <c r="N38" s="135" t="str">
        <f>IF(H38="","",FDIST(L38,F38,F39))</f>
        <v/>
      </c>
      <c r="O38" s="138"/>
      <c r="P38" s="139"/>
      <c r="Q38" s="251" t="s">
        <v>123</v>
      </c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1"/>
    </row>
    <row r="39" spans="1:34" ht="18" customHeight="1">
      <c r="A39" s="33"/>
      <c r="B39" s="130" t="s">
        <v>43</v>
      </c>
      <c r="C39" s="131"/>
      <c r="D39" s="131"/>
      <c r="E39" s="132"/>
      <c r="F39" s="133" t="str">
        <f>IF(G10&lt;=1,"",G8*G9*(G10-1))</f>
        <v/>
      </c>
      <c r="G39" s="134"/>
      <c r="H39" s="140" t="str">
        <f>IF(DFerror="","",SStotal-SUM(H36:H38))</f>
        <v/>
      </c>
      <c r="I39" s="141"/>
      <c r="J39" s="140" t="str">
        <f>IF(OR(DFerror="",SSerror=""),"",SSerror/DFerror)</f>
        <v/>
      </c>
      <c r="K39" s="141"/>
      <c r="L39" s="281" t="str">
        <f>IF(SSappraisersXparts="","",IF(PappraisersXparts&lt;=0.05,"Appraiser*Part Interaction IS Significant鉴定人与产品交互作用显著","Appraiser*Part Interaction is Not Significant鉴定人与产品交互作用不显著"))</f>
        <v/>
      </c>
      <c r="M39" s="282"/>
      <c r="N39" s="282"/>
      <c r="O39" s="283"/>
      <c r="P39" s="109"/>
      <c r="Q39" s="239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1"/>
    </row>
    <row r="40" spans="1:34" ht="18" customHeight="1" thickBot="1">
      <c r="A40" s="33"/>
      <c r="B40" s="142" t="s">
        <v>44</v>
      </c>
      <c r="C40" s="143"/>
      <c r="D40" s="143"/>
      <c r="E40" s="144"/>
      <c r="F40" s="145" t="str">
        <f>IF(G10=0,"",G8*G9*G10-1)</f>
        <v/>
      </c>
      <c r="G40" s="146"/>
      <c r="H40" s="147" t="str">
        <f>IF(DFtotal="","",SUMSQ($F$15:$O$17,$F$21:$O$23,$F$27:$O$29)-(SUM($F$15:$O$17,$F$21:$O$23,$F$27:$O$29)^2/($G$8*$G$9*$G$10)))</f>
        <v/>
      </c>
      <c r="I40" s="148"/>
      <c r="J40" s="149" t="str">
        <f>IF(H38="",H39,(H38+H39)/(F38+F39))</f>
        <v/>
      </c>
      <c r="K40" s="150"/>
      <c r="L40" s="284"/>
      <c r="M40" s="285"/>
      <c r="N40" s="285"/>
      <c r="O40" s="286"/>
      <c r="P40" s="109"/>
      <c r="Q40" s="239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1"/>
    </row>
    <row r="41" spans="1:34" ht="11.25" customHeight="1">
      <c r="A41" s="3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109"/>
      <c r="Q41" s="239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1"/>
    </row>
    <row r="42" spans="1:34" ht="27" customHeight="1" thickBot="1">
      <c r="A42" s="33"/>
      <c r="B42" s="44"/>
      <c r="C42" s="44"/>
      <c r="D42" s="44"/>
      <c r="E42" s="265" t="s">
        <v>45</v>
      </c>
      <c r="F42" s="266"/>
      <c r="G42" s="266"/>
      <c r="H42" s="266"/>
      <c r="I42" s="266"/>
      <c r="J42" s="266"/>
      <c r="K42" s="266"/>
      <c r="L42" s="267"/>
      <c r="M42" s="151">
        <v>5.15</v>
      </c>
      <c r="N42" s="44"/>
      <c r="O42" s="44"/>
      <c r="P42" s="109"/>
      <c r="Q42" s="24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15"/>
      <c r="AH42" s="1"/>
    </row>
    <row r="43" spans="1:34" ht="27.75" customHeight="1" thickBot="1">
      <c r="A43" s="33"/>
      <c r="B43" s="256" t="s">
        <v>46</v>
      </c>
      <c r="C43" s="257"/>
      <c r="D43" s="257"/>
      <c r="E43" s="257"/>
      <c r="F43" s="257"/>
      <c r="G43" s="258"/>
      <c r="H43" s="152" t="s">
        <v>47</v>
      </c>
      <c r="I43" s="153"/>
      <c r="J43" s="152" t="s">
        <v>48</v>
      </c>
      <c r="K43" s="153"/>
      <c r="L43" s="259" t="s">
        <v>49</v>
      </c>
      <c r="M43" s="260"/>
      <c r="N43" s="259" t="s">
        <v>50</v>
      </c>
      <c r="O43" s="261"/>
      <c r="P43" s="154" t="s">
        <v>51</v>
      </c>
      <c r="Q43" s="251" t="s">
        <v>134</v>
      </c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16"/>
      <c r="AH43" s="1"/>
    </row>
    <row r="44" spans="1:34" ht="18" customHeight="1">
      <c r="A44" s="33"/>
      <c r="B44" s="262" t="s">
        <v>52</v>
      </c>
      <c r="C44" s="263"/>
      <c r="D44" s="263"/>
      <c r="E44" s="263"/>
      <c r="F44" s="263"/>
      <c r="G44" s="264"/>
      <c r="H44" s="155" t="str">
        <f t="shared" ref="H44:H49" si="11">IF(P44="","",SQRT(P44))</f>
        <v/>
      </c>
      <c r="I44" s="156"/>
      <c r="J44" s="155" t="str">
        <f>IF(OR(H44="",M42=""),"",H44*M42)</f>
        <v/>
      </c>
      <c r="K44" s="156"/>
      <c r="L44" s="157" t="str">
        <f>IF(OR(s_Repeatability="",s_TotalVar=""),"",Repeatability/Total_Variation)</f>
        <v/>
      </c>
      <c r="M44" s="134"/>
      <c r="N44" s="157" t="str">
        <f>IF(OR(COUNT(Tolerance)=0,s_Repeatability="",s_TotalVar=""),"",Repeatability/Tolerance)</f>
        <v/>
      </c>
      <c r="O44" s="158"/>
      <c r="P44" s="105" t="str">
        <f>IF(G9&lt;2,"",IF(OR(N38="",N38&lt;=0.05),J39,J40))</f>
        <v/>
      </c>
      <c r="Q44" s="23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"/>
    </row>
    <row r="45" spans="1:34" ht="18" customHeight="1">
      <c r="A45" s="33"/>
      <c r="B45" s="236" t="s">
        <v>53</v>
      </c>
      <c r="C45" s="237"/>
      <c r="D45" s="237"/>
      <c r="E45" s="237"/>
      <c r="F45" s="237"/>
      <c r="G45" s="238"/>
      <c r="H45" s="155" t="str">
        <f t="shared" si="11"/>
        <v/>
      </c>
      <c r="I45" s="156"/>
      <c r="J45" s="155" t="str">
        <f>IF(OR(H45="",M42=""),"",H45*M42)</f>
        <v/>
      </c>
      <c r="K45" s="156"/>
      <c r="L45" s="157" t="str">
        <f>IF(OR(s_Reproducibility="",s_TotalVar=""),"",Reproducibility/Total_Variation)</f>
        <v/>
      </c>
      <c r="M45" s="134"/>
      <c r="N45" s="157" t="str">
        <f>IF(OR(COUNT(Tolerance)=0,s_Reproducibility="",s_TotalVar=""),"",Reproducibility/Tolerance)</f>
        <v/>
      </c>
      <c r="O45" s="158"/>
      <c r="P45" s="105" t="str">
        <f>IF(COUNT(B17,B23,B29)&lt;2,"",IF(N38&lt;=0.05,IF(((J36-J38)/(G9*G10))&lt;0,"",((J36-J38)/(G9*G10))),IF(((J36-J40)/(G9*G10))&lt;0,"",(J36-J40)/(G9*G10))))</f>
        <v/>
      </c>
      <c r="Q45" s="239" t="s">
        <v>135</v>
      </c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1"/>
      <c r="AH45" s="1"/>
    </row>
    <row r="46" spans="1:34" ht="18" customHeight="1" thickBot="1">
      <c r="A46" s="33"/>
      <c r="B46" s="236" t="s">
        <v>54</v>
      </c>
      <c r="C46" s="237"/>
      <c r="D46" s="237"/>
      <c r="E46" s="237"/>
      <c r="F46" s="237"/>
      <c r="G46" s="238"/>
      <c r="H46" s="155" t="str">
        <f t="shared" si="11"/>
        <v/>
      </c>
      <c r="I46" s="156"/>
      <c r="J46" s="155" t="str">
        <f>IF(OR(H46="",M42=""),"",H46*M42)</f>
        <v/>
      </c>
      <c r="K46" s="156"/>
      <c r="L46" s="157" t="str">
        <f>IF(OR(s_Interaction="",s_TotalVar=""),"",Interaction/Total_Variation)</f>
        <v/>
      </c>
      <c r="M46" s="134"/>
      <c r="N46" s="157" t="str">
        <f>IF(s_Interaction="","",Interaction/Tolerance)</f>
        <v/>
      </c>
      <c r="O46" s="158"/>
      <c r="P46" s="105" t="str">
        <f>IF(OR(COUNT(B17,B23,B29)&lt;2,COUNT(F30:O30)&lt;2),"",IF(N38&lt;=0.05,((J38-J39)/G10),""))</f>
        <v/>
      </c>
      <c r="Q46" s="249"/>
      <c r="AF46" s="1"/>
      <c r="AG46" s="1"/>
      <c r="AH46" s="1"/>
    </row>
    <row r="47" spans="1:34" ht="18" customHeight="1">
      <c r="A47" s="33"/>
      <c r="B47" s="236" t="s">
        <v>55</v>
      </c>
      <c r="C47" s="237"/>
      <c r="D47" s="237"/>
      <c r="E47" s="237"/>
      <c r="F47" s="237"/>
      <c r="G47" s="238"/>
      <c r="H47" s="155" t="str">
        <f t="shared" si="11"/>
        <v/>
      </c>
      <c r="I47" s="156"/>
      <c r="J47" s="155" t="str">
        <f>IF(OR(H47="",M42=""),"",H47*M42)</f>
        <v/>
      </c>
      <c r="K47" s="156"/>
      <c r="L47" s="157" t="str">
        <f>IF(OR(s_RR="",s_TotalVar=""),"",RR/Total_Variation)</f>
        <v/>
      </c>
      <c r="M47" s="134"/>
      <c r="N47" s="157" t="str">
        <f>IF(OR(COUNT(Tolerance)=0,s_RR="",s_TotalVar=""),"",RR/Tolerance)</f>
        <v/>
      </c>
      <c r="O47" s="158"/>
      <c r="P47" s="105" t="str">
        <f>IF(P44="","",SUM(P44:P46))</f>
        <v/>
      </c>
      <c r="Q47" s="251" t="s">
        <v>136</v>
      </c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1"/>
      <c r="AH47" s="1"/>
    </row>
    <row r="48" spans="1:34" ht="18" customHeight="1">
      <c r="A48" s="33"/>
      <c r="B48" s="253" t="s">
        <v>56</v>
      </c>
      <c r="C48" s="254"/>
      <c r="D48" s="254"/>
      <c r="E48" s="254"/>
      <c r="F48" s="254"/>
      <c r="G48" s="255"/>
      <c r="H48" s="159" t="str">
        <f t="shared" si="11"/>
        <v/>
      </c>
      <c r="I48" s="160"/>
      <c r="J48" s="159" t="str">
        <f>IF(OR(H48="",M42=""),"",H48*M42)</f>
        <v/>
      </c>
      <c r="K48" s="160"/>
      <c r="L48" s="161" t="str">
        <f>IF(OR(s_PartVariation="",s_TotalVar=""),"",Part_Variation/Total_Variation)</f>
        <v/>
      </c>
      <c r="M48" s="162"/>
      <c r="N48" s="161" t="str">
        <f>IF(OR(COUNT(Tolerance)=0,s_PartVariation="",s_TotalVar=""),"",Part_Variation/Tolerance)</f>
        <v/>
      </c>
      <c r="O48" s="163"/>
      <c r="P48" s="105" t="str">
        <f>IF(J38="","",IF(OR(COUNT(F33:O33)&lt;2,(J37-J38)/(G8*G10)&lt;0,(J37-J40)/(G8*G10)&lt;0),"",IF(N38="","",IF(N38&lt;=0.05,((J37-J38)/(G8*G10)),((J37-J40)/(G8*G10))))))</f>
        <v/>
      </c>
      <c r="Q48" s="239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1"/>
      <c r="AH48" s="1"/>
    </row>
    <row r="49" spans="1:34" ht="18" customHeight="1">
      <c r="A49" s="33"/>
      <c r="B49" s="236" t="s">
        <v>57</v>
      </c>
      <c r="C49" s="237"/>
      <c r="D49" s="237"/>
      <c r="E49" s="237"/>
      <c r="F49" s="237"/>
      <c r="G49" s="238"/>
      <c r="H49" s="155" t="str">
        <f t="shared" si="11"/>
        <v/>
      </c>
      <c r="I49" s="156"/>
      <c r="J49" s="155" t="str">
        <f>IF(OR(H49="",M42=""),"",H49*M42)</f>
        <v/>
      </c>
      <c r="K49" s="156"/>
      <c r="L49" s="164"/>
      <c r="M49" s="134"/>
      <c r="N49" s="165" t="str">
        <f>IF(OR(COUNT(Tolerance)=0,COUNT(F33:O33)&lt;2,s_TotalVar=""),"",Total_Variation/Tolerance)</f>
        <v/>
      </c>
      <c r="O49" s="158"/>
      <c r="P49" s="105" t="str">
        <f>IF(P44="","",SUM(P44,P45,P46,P48))</f>
        <v/>
      </c>
      <c r="Q49" s="239" t="s">
        <v>137</v>
      </c>
      <c r="AF49" s="1"/>
      <c r="AG49" s="1"/>
      <c r="AH49" s="1"/>
    </row>
    <row r="50" spans="1:34" ht="18" customHeight="1" thickBot="1">
      <c r="A50" s="33"/>
      <c r="B50" s="241" t="s">
        <v>58</v>
      </c>
      <c r="C50" s="242"/>
      <c r="D50" s="242"/>
      <c r="E50" s="242"/>
      <c r="F50" s="242"/>
      <c r="G50" s="243"/>
      <c r="H50" s="166" t="str">
        <f>IF(OR(H48="",H47="",H47=0),"",FLOOR((H48/H47)*1.41,1))</f>
        <v/>
      </c>
      <c r="I50" s="167"/>
      <c r="J50" s="168"/>
      <c r="K50" s="168"/>
      <c r="L50" s="168"/>
      <c r="M50" s="168"/>
      <c r="N50" s="169"/>
      <c r="O50" s="170"/>
      <c r="P50" s="109"/>
      <c r="Q50" s="240"/>
      <c r="AF50" s="1"/>
      <c r="AG50" s="1"/>
      <c r="AH50" s="1"/>
    </row>
    <row r="51" spans="1:34" ht="15.75" customHeight="1" thickBot="1">
      <c r="A51" s="33"/>
      <c r="B51" s="41"/>
      <c r="C51" s="41"/>
      <c r="D51" s="41"/>
      <c r="E51" s="171"/>
      <c r="F51" s="44"/>
      <c r="G51" s="44"/>
      <c r="H51" s="44"/>
      <c r="I51" s="44"/>
      <c r="J51" s="172"/>
      <c r="K51" s="44"/>
      <c r="L51" s="41"/>
      <c r="M51" s="44"/>
      <c r="N51" s="44"/>
      <c r="O51" s="44"/>
      <c r="P51" s="109"/>
      <c r="Q51" s="43"/>
      <c r="AF51" s="1"/>
      <c r="AG51" s="1"/>
      <c r="AH51" s="1"/>
    </row>
    <row r="52" spans="1:34" ht="25.5" hidden="1" customHeight="1">
      <c r="A52" s="33"/>
      <c r="B52" s="244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6"/>
      <c r="P52" s="173"/>
      <c r="Q52" s="43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"/>
      <c r="AH52" s="1"/>
    </row>
    <row r="53" spans="1:34" ht="25.5" hidden="1" customHeight="1">
      <c r="A53" s="33"/>
      <c r="B53" s="247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48"/>
      <c r="P53" s="173"/>
      <c r="Q53" s="43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"/>
      <c r="AH53" s="1"/>
    </row>
    <row r="54" spans="1:34" ht="25.5" customHeight="1">
      <c r="A54" s="34"/>
      <c r="B54" s="224" t="s">
        <v>138</v>
      </c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6"/>
      <c r="P54" s="174"/>
      <c r="Q54" s="43"/>
      <c r="AF54" s="1"/>
      <c r="AG54" s="1"/>
      <c r="AH54" s="1"/>
    </row>
    <row r="55" spans="1:34" ht="25.5" customHeight="1">
      <c r="A55" s="34"/>
      <c r="B55" s="227" t="s">
        <v>139</v>
      </c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9"/>
      <c r="P55" s="174"/>
      <c r="Q55" s="43"/>
      <c r="AF55" s="1"/>
      <c r="AG55" s="1"/>
      <c r="AH55" s="1"/>
    </row>
    <row r="56" spans="1:34" ht="25.5" customHeight="1">
      <c r="A56" s="34"/>
      <c r="B56" s="230" t="s">
        <v>140</v>
      </c>
      <c r="C56" s="231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9"/>
      <c r="P56" s="174"/>
      <c r="Q56" s="43"/>
      <c r="AF56" s="1"/>
      <c r="AG56" s="1"/>
      <c r="AH56" s="1"/>
    </row>
    <row r="57" spans="1:34" ht="25.5" customHeight="1">
      <c r="A57" s="34"/>
      <c r="B57" s="227" t="s">
        <v>141</v>
      </c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9"/>
      <c r="P57" s="174"/>
      <c r="Q57" s="43"/>
      <c r="AF57" s="1"/>
      <c r="AG57" s="1"/>
      <c r="AH57" s="1"/>
    </row>
    <row r="58" spans="1:34" ht="25.5" customHeight="1">
      <c r="A58" s="34"/>
      <c r="B58" s="227" t="s">
        <v>142</v>
      </c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9"/>
      <c r="P58" s="174"/>
      <c r="Q58" s="43"/>
      <c r="AF58" s="1"/>
      <c r="AG58" s="1"/>
      <c r="AH58" s="1"/>
    </row>
    <row r="59" spans="1:34" ht="27.6" customHeight="1" thickBot="1">
      <c r="A59" s="34"/>
      <c r="B59" s="233" t="s">
        <v>117</v>
      </c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5"/>
      <c r="P59" s="175"/>
      <c r="Q59" s="43"/>
      <c r="AF59" s="1"/>
      <c r="AG59" s="1"/>
      <c r="AH59" s="1"/>
    </row>
    <row r="60" spans="1:34" ht="20.25" customHeight="1">
      <c r="A60" s="34"/>
      <c r="B60" s="172"/>
      <c r="C60" s="172"/>
      <c r="D60" s="172"/>
      <c r="E60" s="41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7"/>
      <c r="Q60" s="43"/>
      <c r="AF60" s="1"/>
      <c r="AG60" s="1"/>
      <c r="AH60" s="1"/>
    </row>
    <row r="61" spans="1:34" ht="12.75" customHeight="1">
      <c r="A61" s="34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2"/>
      <c r="Q61" s="43"/>
      <c r="AF61" s="1"/>
      <c r="AG61" s="1"/>
      <c r="AH61" s="1"/>
    </row>
    <row r="62" spans="1:34" ht="12.75" customHeight="1">
      <c r="A62" s="34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2"/>
      <c r="Q62" s="43"/>
      <c r="AF62" s="1"/>
      <c r="AG62" s="1"/>
      <c r="AH62" s="1"/>
    </row>
    <row r="63" spans="1:34" ht="12.75" customHeight="1">
      <c r="A63" s="34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43"/>
      <c r="AF63" s="1"/>
      <c r="AG63" s="1"/>
      <c r="AH63" s="1"/>
    </row>
    <row r="64" spans="1:34" ht="12.75" customHeight="1" thickBot="1">
      <c r="A64" s="34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2"/>
      <c r="Q64" s="43"/>
      <c r="AF64" s="1"/>
      <c r="AG64" s="1"/>
      <c r="AH64" s="1"/>
    </row>
    <row r="65" spans="1:66" ht="3" customHeight="1">
      <c r="A65" s="33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2"/>
      <c r="Q65" s="178"/>
      <c r="AF65" s="1"/>
      <c r="AG65" s="1"/>
      <c r="AH65" s="1"/>
    </row>
    <row r="66" spans="1:66" ht="15.75" customHeight="1">
      <c r="A66" s="3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2"/>
      <c r="Q66" s="60"/>
      <c r="AF66" s="1"/>
      <c r="AG66" s="1"/>
      <c r="AH66" s="1"/>
    </row>
    <row r="67" spans="1:66" ht="23.25">
      <c r="A67" s="33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2"/>
      <c r="Q67" s="179" t="s">
        <v>143</v>
      </c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1"/>
      <c r="AH67" s="1"/>
    </row>
    <row r="68" spans="1:66">
      <c r="A68" s="33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2"/>
      <c r="Q68" s="180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1"/>
      <c r="AH68" s="1"/>
      <c r="AT68" s="8"/>
    </row>
    <row r="69" spans="1:66" ht="57.75">
      <c r="A69" s="33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2"/>
      <c r="Q69" s="179" t="s">
        <v>144</v>
      </c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1"/>
      <c r="AH69" s="1"/>
      <c r="AO69" s="8"/>
    </row>
    <row r="70" spans="1:66" ht="23.25">
      <c r="A70" s="33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2"/>
      <c r="Q70" s="179" t="s">
        <v>145</v>
      </c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1"/>
      <c r="AH70" s="1"/>
      <c r="AL70" s="8" t="s">
        <v>59</v>
      </c>
      <c r="AM70" s="8"/>
      <c r="AN70" s="8"/>
      <c r="AO70" s="8" t="s">
        <v>60</v>
      </c>
      <c r="AP70" s="8" t="s">
        <v>61</v>
      </c>
      <c r="AV70" s="8" t="s">
        <v>59</v>
      </c>
      <c r="AW70" s="8"/>
      <c r="AX70" s="8"/>
      <c r="AY70" s="8" t="s">
        <v>60</v>
      </c>
      <c r="AZ70" s="8" t="s">
        <v>62</v>
      </c>
      <c r="BH70" s="8" t="s">
        <v>63</v>
      </c>
      <c r="BI70" s="8" t="s">
        <v>60</v>
      </c>
    </row>
    <row r="71" spans="1:66">
      <c r="A71" s="33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2"/>
      <c r="Q71" s="181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1"/>
      <c r="AH71" s="1"/>
      <c r="AL71" s="8">
        <v>1</v>
      </c>
      <c r="AM71" s="8">
        <v>2</v>
      </c>
      <c r="AN71" s="8">
        <v>3</v>
      </c>
      <c r="AO71" s="8" t="s">
        <v>64</v>
      </c>
      <c r="AP71" s="8" t="s">
        <v>64</v>
      </c>
      <c r="AQ71" s="8" t="s">
        <v>65</v>
      </c>
      <c r="AR71" s="8" t="s">
        <v>66</v>
      </c>
      <c r="AS71" s="18" t="s">
        <v>67</v>
      </c>
      <c r="AT71" s="18" t="s">
        <v>68</v>
      </c>
      <c r="AV71" s="8">
        <v>1</v>
      </c>
      <c r="AW71" s="8">
        <v>2</v>
      </c>
      <c r="AX71" s="8">
        <v>3</v>
      </c>
      <c r="AY71" s="8" t="s">
        <v>64</v>
      </c>
      <c r="AZ71" s="8" t="s">
        <v>64</v>
      </c>
      <c r="BA71" s="8" t="s">
        <v>69</v>
      </c>
      <c r="BB71" s="8" t="s">
        <v>70</v>
      </c>
      <c r="BD71" s="8" t="s">
        <v>65</v>
      </c>
      <c r="BE71" s="8" t="s">
        <v>66</v>
      </c>
      <c r="BF71" s="18" t="s">
        <v>67</v>
      </c>
      <c r="BG71" s="18" t="s">
        <v>68</v>
      </c>
      <c r="BH71" s="8" t="s">
        <v>64</v>
      </c>
      <c r="BI71" s="8" t="s">
        <v>64</v>
      </c>
      <c r="BJ71" s="8"/>
      <c r="BL71" s="8" t="s">
        <v>0</v>
      </c>
      <c r="BM71" s="8" t="s">
        <v>26</v>
      </c>
      <c r="BN71" s="8" t="s">
        <v>29</v>
      </c>
    </row>
    <row r="72" spans="1:66">
      <c r="A72" s="33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2"/>
      <c r="Q72" s="181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1"/>
      <c r="AH72" s="1"/>
      <c r="AJ72" s="5" t="s">
        <v>71</v>
      </c>
      <c r="AK72" s="8" t="s">
        <v>72</v>
      </c>
      <c r="AL72" s="5" t="e">
        <f>IF($F$15=0,NA(),$F$15)</f>
        <v>#N/A</v>
      </c>
      <c r="AM72" s="5" t="e">
        <f>IF($F$16=0,NA(),$F$16)</f>
        <v>#N/A</v>
      </c>
      <c r="AN72" s="5" t="e">
        <f>IF($F$17=0,NA(),$F$17)</f>
        <v>#N/A</v>
      </c>
      <c r="AO72" s="5" t="e">
        <f>IF(COUNT($F$15:$F$17)=0,NA(),IF(AVERAGE($F$15:$F$17)=0,NA(),AVERAGE($F$15:$F$17)))</f>
        <v>#N/A</v>
      </c>
      <c r="AP72" s="5" t="e">
        <f>IF(COUNT(F15:F17,F21:F23,F27:F29)=0,NA(),AVERAGE(F15:F17,F21:F23,F27:F29))</f>
        <v>#N/A</v>
      </c>
      <c r="AQ72" s="5" t="e">
        <f>IF(COUNT($F$15:$F$17)=0,NA(),MIN($F$15:$F$17))</f>
        <v>#N/A</v>
      </c>
      <c r="AR72" s="5" t="e">
        <f>IF(COUNT($F$15:$F$17)=0,NA(),MAX($F$15:$F$17))</f>
        <v>#N/A</v>
      </c>
      <c r="AS72" s="5" t="e">
        <f>AO72-AQ72</f>
        <v>#N/A</v>
      </c>
      <c r="AT72" s="5" t="e">
        <f>AR72-AO72</f>
        <v>#N/A</v>
      </c>
      <c r="AU72" s="8" t="s">
        <v>72</v>
      </c>
      <c r="AV72" s="5" t="e">
        <f>IF($F$15=0,NA(),$F$15)</f>
        <v>#N/A</v>
      </c>
      <c r="AW72" s="5" t="e">
        <f>IF($F$16=0,NA(),$F$16)</f>
        <v>#N/A</v>
      </c>
      <c r="AX72" s="5" t="e">
        <f>IF($F$17=0,NA(),$F$17)</f>
        <v>#N/A</v>
      </c>
      <c r="AY72" s="5" t="e">
        <f>IF(COUNT($F$15:$F$17)=0,NA(),IF(AVERAGE($F$15:$F$17)=0,NA(),AVERAGE($F$15:$F$17)))</f>
        <v>#N/A</v>
      </c>
      <c r="AZ72" s="5" t="e">
        <f>IF(COUNT(F15:O17)=0,NA(),AVERAGE(F15:O17))</f>
        <v>#N/A</v>
      </c>
      <c r="BA72" s="5" t="str">
        <f>IF(COUNT($F$15:$F$17)&lt;2,"",AVERAGE($F$15:$O$17,$F$21:$O$23,$F$27:$O$29)-Control_A2*AVERAGE($F$18:$O$18,$F$24:$O$24,$F$30:$O$30))</f>
        <v/>
      </c>
      <c r="BB72" s="5" t="str">
        <f>IF(COUNT($F$15:$F$17)&lt;2,"",AVERAGE($F$15:$O$17,$F$21:$O$23,$F$27:$O$29)+Control_A2*AVERAGE($F$18:$O$18,$F$24:$O$24,$F$30:$O$30))</f>
        <v/>
      </c>
      <c r="BC72" s="5" t="str">
        <f>IF(ISNA(AY72),"",IF(AND(AY72&gt;BA72,AY72&lt;BB72),0,1))</f>
        <v/>
      </c>
      <c r="BD72" s="5" t="e">
        <f>IF(COUNT($F$15:$F$17)=0,NA(),MIN($F$15:$F$17))</f>
        <v>#N/A</v>
      </c>
      <c r="BE72" s="5" t="e">
        <f>IF(COUNT($F$15:$F$17)=0,NA(),MAX($F$15:$F$17))</f>
        <v>#N/A</v>
      </c>
      <c r="BF72" s="5" t="e">
        <f t="shared" ref="BF72:BF81" si="12">AY72-BD72</f>
        <v>#N/A</v>
      </c>
      <c r="BG72" s="5" t="e">
        <f t="shared" ref="BG72:BG81" si="13">BE72-AY72</f>
        <v>#N/A</v>
      </c>
      <c r="BH72" s="5" t="e">
        <f>IF(COUNT($F$15:$O$17,$F$21:$O$23,$F$27:$O$29)=0,NA(),AVERAGE($F$15:$O$17,$F$21:$O$23,$F$27:$O$29))</f>
        <v>#N/A</v>
      </c>
      <c r="BI72" s="5" t="e">
        <f>IF(COUNT($F$15:$F$17)=0,NA(),IF(AVERAGE($F$15:$F$17)=0,NA(),AVERAGE($F$15:$F$17)))</f>
        <v>#N/A</v>
      </c>
      <c r="BK72" s="8">
        <v>1</v>
      </c>
      <c r="BL72" s="5" t="e">
        <f>IF(COUNT($F$15:$F$17)=0,NA(),IF(AVERAGE($F$15:$F$17)=0,NA(),AVERAGE($F$15:$F$17)))</f>
        <v>#N/A</v>
      </c>
      <c r="BM72" s="5" t="e">
        <f>IF(COUNT($F$21:$F$23)=0,NA(),IF(AVERAGE($F$21:$F$23)=0,NA(),AVERAGE($F$21:$F$23)))</f>
        <v>#N/A</v>
      </c>
      <c r="BN72" s="5" t="e">
        <f>IF(COUNT($F$27:$F$29)=0,NA(),IF(AVERAGE($F$27:$F$29)=0,NA(),AVERAGE($F$27:$F$29)))</f>
        <v>#N/A</v>
      </c>
    </row>
    <row r="73" spans="1:66">
      <c r="A73" s="33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2"/>
      <c r="Q73" s="180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1"/>
      <c r="AH73" s="1"/>
      <c r="AK73" s="8" t="s">
        <v>73</v>
      </c>
      <c r="AL73" s="5" t="e">
        <f>IF($F$21=0,NA(),$F$21)</f>
        <v>#N/A</v>
      </c>
      <c r="AM73" s="5" t="e">
        <f>IF($F$22=0,NA(),$F$22)</f>
        <v>#N/A</v>
      </c>
      <c r="AN73" s="5" t="e">
        <f>IF($F$23=0,NA(),$F$23)</f>
        <v>#N/A</v>
      </c>
      <c r="AO73" s="5" t="e">
        <f>IF(COUNT($F$21:$F$23)=0,NA(),IF(AVERAGE($F$21:$F$23)=0,NA(),AVERAGE($F$21:$F$23)))</f>
        <v>#N/A</v>
      </c>
      <c r="AP73" s="5" t="e">
        <f>AP72</f>
        <v>#N/A</v>
      </c>
      <c r="AQ73" s="5" t="e">
        <f>IF(COUNT($F$21:$F$23)=0,NA(),MIN($F$21:$F$23))</f>
        <v>#N/A</v>
      </c>
      <c r="AR73" s="5" t="e">
        <f>IF(COUNT($F$21:$F$23)=0,NA(),MAX($F$21:$F$23))</f>
        <v>#N/A</v>
      </c>
      <c r="AS73" s="5" t="e">
        <f t="shared" ref="AS73:AS86" si="14">AO73-AQ73</f>
        <v>#N/A</v>
      </c>
      <c r="AT73" s="5" t="e">
        <f t="shared" ref="AT73:AT86" si="15">AR73-AO73</f>
        <v>#N/A</v>
      </c>
      <c r="AU73" s="8" t="s">
        <v>74</v>
      </c>
      <c r="AV73" s="5" t="e">
        <f>IF($G$15=0,NA(),$G$15)</f>
        <v>#N/A</v>
      </c>
      <c r="AW73" s="5" t="e">
        <f>IF($G$16=0,NA(),$G$16)</f>
        <v>#N/A</v>
      </c>
      <c r="AX73" s="5" t="e">
        <f>IF($G$17=0,NA(),$G$17)</f>
        <v>#N/A</v>
      </c>
      <c r="AY73" s="5" t="e">
        <f>IF(COUNT($G$15:$G$17)=0,NA(),IF(AVERAGE($G$15:$G$17)=0,NA(),AVERAGE($G$15:$G$17)))</f>
        <v>#N/A</v>
      </c>
      <c r="AZ73" s="5" t="e">
        <f>AZ72</f>
        <v>#N/A</v>
      </c>
      <c r="BA73" s="5" t="str">
        <f t="shared" ref="BA73:BA103" si="16">$BA$72</f>
        <v/>
      </c>
      <c r="BB73" s="5" t="str">
        <f t="shared" ref="BB73:BB103" si="17">$BB$72</f>
        <v/>
      </c>
      <c r="BC73" s="5" t="str">
        <f t="shared" ref="BC73:BC103" si="18">IF(ISNA(AY73),"",IF(AND(AY73&gt;BA73,AY73&lt;BB73),0,1))</f>
        <v/>
      </c>
      <c r="BD73" s="5" t="e">
        <f>IF(COUNT($G$15:$G$17)=0,NA(),MIN($G$15:$G$17))</f>
        <v>#N/A</v>
      </c>
      <c r="BE73" s="5" t="e">
        <f>IF(COUNT($G$15:$G$17)=0,NA(),MAX($G$15:$G$17))</f>
        <v>#N/A</v>
      </c>
      <c r="BF73" s="5" t="e">
        <f t="shared" si="12"/>
        <v>#N/A</v>
      </c>
      <c r="BG73" s="5" t="e">
        <f t="shared" si="13"/>
        <v>#N/A</v>
      </c>
      <c r="BH73" s="5" t="e">
        <f t="shared" ref="BH73:BH103" si="19">$BH$72</f>
        <v>#N/A</v>
      </c>
      <c r="BI73" s="5" t="e">
        <f>IF(COUNT($G$15:$G$17)=0,NA(),IF(AVERAGE($G$15:$G$17)=0,NA(),AVERAGE($G$15:$G$17)))</f>
        <v>#N/A</v>
      </c>
      <c r="BK73" s="8">
        <v>2</v>
      </c>
      <c r="BL73" s="5" t="e">
        <f>IF(COUNT($G$15:$G$17)=0,NA(),IF(AVERAGE($G$15:$G$17)=0,NA(),AVERAGE($G$15:$G$17)))</f>
        <v>#N/A</v>
      </c>
      <c r="BM73" s="5" t="e">
        <f>IF(COUNT($G$21:$G$23)=0,NA(),IF(AVERAGE($G$21:$G$23)=0,NA(),AVERAGE($G$21:$G$23)))</f>
        <v>#N/A</v>
      </c>
      <c r="BN73" s="5" t="e">
        <f>IF(COUNT($G$27:$G$29)=0,NA(),IF(AVERAGE($G$27:$G$29)=0,NA(),AVERAGE($G$27:$G$29)))</f>
        <v>#N/A</v>
      </c>
    </row>
    <row r="74" spans="1:66" ht="47.25">
      <c r="A74" s="33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2"/>
      <c r="Q74" s="179" t="s">
        <v>146</v>
      </c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1"/>
      <c r="AH74" s="1"/>
      <c r="AK74" s="8" t="s">
        <v>75</v>
      </c>
      <c r="AL74" s="5" t="e">
        <f>IF($F$27=0,NA(),$F$27)</f>
        <v>#N/A</v>
      </c>
      <c r="AM74" s="5" t="e">
        <f>IF($F$28=0,NA(),$F$28)</f>
        <v>#N/A</v>
      </c>
      <c r="AN74" s="5" t="e">
        <f>IF($F$29=0,NA(),$F$29)</f>
        <v>#N/A</v>
      </c>
      <c r="AO74" s="5" t="e">
        <f>IF(COUNT($F$27:$F$29)=0,NA(),IF(AVERAGE($F$27:$F$29)=0,NA(),AVERAGE($F$27:$F$29)))</f>
        <v>#N/A</v>
      </c>
      <c r="AP74" s="5" t="e">
        <f>AP72</f>
        <v>#N/A</v>
      </c>
      <c r="AQ74" s="5" t="e">
        <f>IF(COUNT($F$27:$F$29)=0,NA(),MIN($F$27:$F$29))</f>
        <v>#N/A</v>
      </c>
      <c r="AR74" s="5" t="e">
        <f>IF(COUNT($F$27:$F$29)=0,NA(),MAX($F$27:$F$29))</f>
        <v>#N/A</v>
      </c>
      <c r="AS74" s="5" t="e">
        <f t="shared" si="14"/>
        <v>#N/A</v>
      </c>
      <c r="AT74" s="5" t="e">
        <f t="shared" si="15"/>
        <v>#N/A</v>
      </c>
      <c r="AU74" s="8" t="s">
        <v>76</v>
      </c>
      <c r="AV74" s="5" t="e">
        <f>IF($H$15=0,NA(),$H$15)</f>
        <v>#N/A</v>
      </c>
      <c r="AW74" s="5" t="e">
        <f>IF($H$16=0,NA(),$H$16)</f>
        <v>#N/A</v>
      </c>
      <c r="AX74" s="5" t="e">
        <f>IF($H$17=0,NA(),$H$17)</f>
        <v>#N/A</v>
      </c>
      <c r="AY74" s="5" t="e">
        <f>IF(COUNT($H$15:$H$17)=0,NA(),IF(AVERAGE($H$15:$H$17)=0,NA(),AVERAGE($H$15:$H$17)))</f>
        <v>#N/A</v>
      </c>
      <c r="AZ74" s="5" t="e">
        <f>AZ72</f>
        <v>#N/A</v>
      </c>
      <c r="BA74" s="5" t="str">
        <f t="shared" si="16"/>
        <v/>
      </c>
      <c r="BB74" s="5" t="str">
        <f t="shared" si="17"/>
        <v/>
      </c>
      <c r="BC74" s="5" t="str">
        <f t="shared" si="18"/>
        <v/>
      </c>
      <c r="BD74" s="5" t="e">
        <f>IF(COUNT($H$15:$H$17)=0,NA(),MIN($H$15:$H$17))</f>
        <v>#N/A</v>
      </c>
      <c r="BE74" s="5" t="e">
        <f>IF(COUNT($H$15:$H$17)=0,NA(),MAX($H$15:$H$17))</f>
        <v>#N/A</v>
      </c>
      <c r="BF74" s="5" t="e">
        <f t="shared" si="12"/>
        <v>#N/A</v>
      </c>
      <c r="BG74" s="5" t="e">
        <f t="shared" si="13"/>
        <v>#N/A</v>
      </c>
      <c r="BH74" s="5" t="e">
        <f t="shared" si="19"/>
        <v>#N/A</v>
      </c>
      <c r="BI74" s="5" t="e">
        <f>IF(COUNT($H$15:$H$17)=0,NA(),IF(AVERAGE($H$15:$H$17)=0,NA(),AVERAGE($H$15:$H$17)))</f>
        <v>#N/A</v>
      </c>
      <c r="BK74" s="8">
        <v>3</v>
      </c>
      <c r="BL74" s="5" t="e">
        <f>IF(COUNT($H$15:$H$17)=0,NA(),IF(AVERAGE($H$15:$H$17)=0,NA(),AVERAGE($H$15:$H$17)))</f>
        <v>#N/A</v>
      </c>
      <c r="BM74" s="5" t="e">
        <f>IF(COUNT($H$21:$H$23)=0,NA(),IF(AVERAGE($H$21:$H$23)=0,NA(),AVERAGE($H$21:$H$23)))</f>
        <v>#N/A</v>
      </c>
      <c r="BN74" s="5" t="e">
        <f>IF(COUNT($H$27:$H$29)=0,NA(),IF(AVERAGE($H$27:$H$29)=0,NA(),AVERAGE($H$27:$H$29)))</f>
        <v>#N/A</v>
      </c>
    </row>
    <row r="75" spans="1:66">
      <c r="A75" s="33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2"/>
      <c r="Q75" s="60" t="s">
        <v>77</v>
      </c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1"/>
      <c r="AH75" s="1"/>
      <c r="AK75" s="8"/>
      <c r="AU75" s="8" t="s">
        <v>78</v>
      </c>
      <c r="AV75" s="5" t="e">
        <f>IF($I$15=0,NA(),$I$15)</f>
        <v>#N/A</v>
      </c>
      <c r="AW75" s="5" t="e">
        <f>IF($I$16=0,NA(),$I$16)</f>
        <v>#N/A</v>
      </c>
      <c r="AX75" s="5" t="e">
        <f>IF($I$17=0,NA(),$I$17)</f>
        <v>#N/A</v>
      </c>
      <c r="AY75" s="5" t="e">
        <f>IF(COUNT($I$15:$I$17)=0,NA(),IF(AVERAGE($I$15:$I$17)=0,NA(),AVERAGE($I$15:$I$17)))</f>
        <v>#N/A</v>
      </c>
      <c r="AZ75" s="5" t="e">
        <f>AZ72</f>
        <v>#N/A</v>
      </c>
      <c r="BA75" s="5" t="str">
        <f t="shared" si="16"/>
        <v/>
      </c>
      <c r="BB75" s="5" t="str">
        <f t="shared" si="17"/>
        <v/>
      </c>
      <c r="BC75" s="5" t="str">
        <f t="shared" si="18"/>
        <v/>
      </c>
      <c r="BD75" s="5" t="e">
        <f>IF(COUNT($I$15:$I$17)=0,NA(),MIN($I$15:$I$17))</f>
        <v>#N/A</v>
      </c>
      <c r="BE75" s="5" t="e">
        <f>IF(COUNT($I$15:$I$17)=0,NA(),MAX($I$15:$I$17))</f>
        <v>#N/A</v>
      </c>
      <c r="BF75" s="5" t="e">
        <f t="shared" si="12"/>
        <v>#N/A</v>
      </c>
      <c r="BG75" s="5" t="e">
        <f t="shared" si="13"/>
        <v>#N/A</v>
      </c>
      <c r="BH75" s="5" t="e">
        <f t="shared" si="19"/>
        <v>#N/A</v>
      </c>
      <c r="BI75" s="5" t="e">
        <f>IF(COUNT($I$15:$I$17)=0,NA(),IF(AVERAGE($I$15:$I$17)=0,NA(),AVERAGE($I$15:$I$17)))</f>
        <v>#N/A</v>
      </c>
      <c r="BK75" s="8">
        <v>4</v>
      </c>
      <c r="BL75" s="5" t="e">
        <f>IF(COUNT($I$15:$I$17)=0,NA(),IF(AVERAGE($I$15:$I$17)=0,NA(),AVERAGE($I$15:$I$17)))</f>
        <v>#N/A</v>
      </c>
      <c r="BM75" s="5" t="e">
        <f>IF(COUNT($I$21:$I$23)=0,NA(),IF(AVERAGE($I$21:$I$23)=0,NA(),AVERAGE($I$21:$I$23)))</f>
        <v>#N/A</v>
      </c>
      <c r="BN75" s="5" t="e">
        <f>IF(COUNT($I$27:$I$29)=0,NA(),IF(AVERAGE($I$27:$I$29)=0,NA(),AVERAGE($I$27:$I$29)))</f>
        <v>#N/A</v>
      </c>
    </row>
    <row r="76" spans="1:66">
      <c r="A76" s="33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2"/>
      <c r="Q76" s="60"/>
      <c r="AF76" s="1"/>
      <c r="AG76" s="1"/>
      <c r="AH76" s="1"/>
      <c r="AJ76" s="5" t="s">
        <v>79</v>
      </c>
      <c r="AK76" s="8" t="s">
        <v>74</v>
      </c>
      <c r="AL76" s="5" t="e">
        <f>IF($G$15=0,NA(),$G$15)</f>
        <v>#N/A</v>
      </c>
      <c r="AM76" s="5" t="e">
        <f>IF($G$16=0,NA(),$G$16)</f>
        <v>#N/A</v>
      </c>
      <c r="AN76" s="5" t="e">
        <f>IF($G$17=0,NA(),$G$17)</f>
        <v>#N/A</v>
      </c>
      <c r="AO76" s="5" t="e">
        <f>IF(COUNT($G$15:$G$17)=0,NA(),IF(AVERAGE($G$15:$G$17)=0,NA(),AVERAGE($G$15:$G$17)))</f>
        <v>#N/A</v>
      </c>
      <c r="AP76" s="5" t="e">
        <f>IF(COUNT(G15:G17,G21:G23,G27:G29)=0,NA(),AVERAGE(G15:G17,G21:G23,G27:G29))</f>
        <v>#N/A</v>
      </c>
      <c r="AQ76" s="5" t="e">
        <f>IF(COUNT($G$15:$G$17)=0,NA(),MIN($G$15:$G$17))</f>
        <v>#N/A</v>
      </c>
      <c r="AR76" s="5" t="e">
        <f>IF(COUNT($G$15:$G$17)=0,NA(),MAX($G$15:$G$17))</f>
        <v>#N/A</v>
      </c>
      <c r="AS76" s="5" t="e">
        <f>AO76-AQ76</f>
        <v>#N/A</v>
      </c>
      <c r="AT76" s="5" t="e">
        <f>AR76-AO76</f>
        <v>#N/A</v>
      </c>
      <c r="AU76" s="8" t="s">
        <v>80</v>
      </c>
      <c r="AV76" s="5" t="e">
        <f>IF($J$15=0,NA(),$J$15)</f>
        <v>#N/A</v>
      </c>
      <c r="AW76" s="5" t="e">
        <f>IF($J$16=0,NA(),$J$16)</f>
        <v>#N/A</v>
      </c>
      <c r="AX76" s="5" t="e">
        <f>IF($J$17=0,NA(),$J$17)</f>
        <v>#N/A</v>
      </c>
      <c r="AY76" s="5" t="e">
        <f>IF(COUNT($J$15:$J$17)=0,NA(),IF(AVERAGE($J$15:$J$17)=0,NA(),AVERAGE($J$15:$J$17)))</f>
        <v>#N/A</v>
      </c>
      <c r="AZ76" s="5" t="e">
        <f>AZ72</f>
        <v>#N/A</v>
      </c>
      <c r="BA76" s="5" t="str">
        <f t="shared" si="16"/>
        <v/>
      </c>
      <c r="BB76" s="5" t="str">
        <f t="shared" si="17"/>
        <v/>
      </c>
      <c r="BC76" s="5" t="str">
        <f t="shared" si="18"/>
        <v/>
      </c>
      <c r="BD76" s="5" t="e">
        <f>IF(COUNT($J$15:$J$17)=0,NA(),MIN($J$15:$J$17))</f>
        <v>#N/A</v>
      </c>
      <c r="BE76" s="5" t="e">
        <f>IF(COUNT($J$15:$J$17)=0,NA(),MAX($J$15:$J$17))</f>
        <v>#N/A</v>
      </c>
      <c r="BF76" s="5" t="e">
        <f t="shared" si="12"/>
        <v>#N/A</v>
      </c>
      <c r="BG76" s="5" t="e">
        <f t="shared" si="13"/>
        <v>#N/A</v>
      </c>
      <c r="BH76" s="5" t="e">
        <f t="shared" si="19"/>
        <v>#N/A</v>
      </c>
      <c r="BI76" s="5" t="e">
        <f>IF(COUNT($J$15:$J$17)=0,NA(),IF(AVERAGE($J$15:$J$17)=0,NA(),AVERAGE($J$15:$J$17)))</f>
        <v>#N/A</v>
      </c>
      <c r="BK76" s="8">
        <v>5</v>
      </c>
      <c r="BL76" s="5" t="e">
        <f>IF(COUNT($J$15:$J$17)=0,NA(),IF(AVERAGE($J$15:$J$17)=0,NA(),AVERAGE($J$15:$J$17)))</f>
        <v>#N/A</v>
      </c>
      <c r="BM76" s="5" t="e">
        <f>IF(COUNT($J$21:$J$23)=0,NA(),IF(AVERAGE($J$21:$J$23)=0,NA(),AVERAGE($J$21:$J$23)))</f>
        <v>#N/A</v>
      </c>
      <c r="BN76" s="5" t="e">
        <f>IF(COUNT($J$27:$J$29)=0,NA(),IF(AVERAGE($J$27:$J$29)=0,NA(),AVERAGE($J$27:$J$29)))</f>
        <v>#N/A</v>
      </c>
    </row>
    <row r="77" spans="1:66">
      <c r="A77" s="33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2"/>
      <c r="Q77" s="60"/>
      <c r="AF77" s="1"/>
      <c r="AG77" s="1"/>
      <c r="AH77" s="1"/>
      <c r="AK77" s="8" t="s">
        <v>81</v>
      </c>
      <c r="AL77" s="5" t="e">
        <f>IF($G$21=0,NA(),$G$21)</f>
        <v>#N/A</v>
      </c>
      <c r="AM77" s="5" t="e">
        <f>IF($G$22=0,NA(),$G$22)</f>
        <v>#N/A</v>
      </c>
      <c r="AN77" s="5" t="e">
        <f>IF($G$23=0,NA(),$G$23)</f>
        <v>#N/A</v>
      </c>
      <c r="AO77" s="5" t="e">
        <f>IF(COUNT($G$21:$G$23)=0,NA(),IF(AVERAGE($G$21:$G$23)=0,NA(),AVERAGE($G$21:$G$23)))</f>
        <v>#N/A</v>
      </c>
      <c r="AP77" s="5" t="e">
        <f>AP76</f>
        <v>#N/A</v>
      </c>
      <c r="AQ77" s="5" t="e">
        <f>IF(COUNT($G$21:$G$23)=0,NA(),MIN($G$21:$G$23))</f>
        <v>#N/A</v>
      </c>
      <c r="AR77" s="5" t="e">
        <f>IF(COUNT($G$21:$G$23)=0,NA(),MAX($G$21:$G$23))</f>
        <v>#N/A</v>
      </c>
      <c r="AS77" s="5" t="e">
        <f t="shared" si="14"/>
        <v>#N/A</v>
      </c>
      <c r="AT77" s="5" t="e">
        <f t="shared" si="15"/>
        <v>#N/A</v>
      </c>
      <c r="AU77" s="8" t="s">
        <v>82</v>
      </c>
      <c r="AV77" s="5" t="e">
        <f>IF($K$15=0,NA(),$K$15)</f>
        <v>#N/A</v>
      </c>
      <c r="AW77" s="5" t="e">
        <f>IF($K$16=0,NA(),$K$16)</f>
        <v>#N/A</v>
      </c>
      <c r="AX77" s="5" t="e">
        <f>IF($K$17=0,NA(),$K$17)</f>
        <v>#N/A</v>
      </c>
      <c r="AY77" s="5" t="e">
        <f>IF(COUNT($K$15:$K$17)=0,NA(),IF(AVERAGE($K$15:$K$17)=0,NA(),AVERAGE($K$15:$K$17)))</f>
        <v>#N/A</v>
      </c>
      <c r="AZ77" s="5" t="e">
        <f>AZ72</f>
        <v>#N/A</v>
      </c>
      <c r="BA77" s="5" t="str">
        <f t="shared" si="16"/>
        <v/>
      </c>
      <c r="BB77" s="5" t="str">
        <f t="shared" si="17"/>
        <v/>
      </c>
      <c r="BC77" s="5" t="str">
        <f t="shared" si="18"/>
        <v/>
      </c>
      <c r="BD77" s="5" t="e">
        <f>IF(COUNT($K$15:$K$17)=0,NA(),MIN($K$15:$K$17))</f>
        <v>#N/A</v>
      </c>
      <c r="BE77" s="5" t="e">
        <f>IF(COUNT($K$15:$K$17)=0,NA(),MAX($K$15:$K$17))</f>
        <v>#N/A</v>
      </c>
      <c r="BF77" s="5" t="e">
        <f t="shared" si="12"/>
        <v>#N/A</v>
      </c>
      <c r="BG77" s="5" t="e">
        <f t="shared" si="13"/>
        <v>#N/A</v>
      </c>
      <c r="BH77" s="5" t="e">
        <f t="shared" si="19"/>
        <v>#N/A</v>
      </c>
      <c r="BI77" s="5" t="e">
        <f>IF(COUNT($K$15:$K$17)=0,NA(),IF(AVERAGE($K$15:$K$17)=0,NA(),AVERAGE($K$15:$K$17)))</f>
        <v>#N/A</v>
      </c>
      <c r="BK77" s="8">
        <v>6</v>
      </c>
      <c r="BL77" s="5" t="e">
        <f>IF(COUNT($K$15:$K$17)=0,NA(),IF(AVERAGE($K$15:$K$17)=0,NA(),AVERAGE($K$15:$K$17)))</f>
        <v>#N/A</v>
      </c>
      <c r="BM77" s="5" t="e">
        <f>IF(COUNT($K$21:$K$23)=0,NA(),IF(AVERAGE($K$21:$K$23)=0,NA(),AVERAGE($K$21:$K$23)))</f>
        <v>#N/A</v>
      </c>
      <c r="BN77" s="5" t="e">
        <f>IF(COUNT($K$27:$K$29)=0,NA(),IF(AVERAGE($K$27:$K$29)=0,NA(),AVERAGE($K$27:$K$29)))</f>
        <v>#N/A</v>
      </c>
    </row>
    <row r="78" spans="1:66">
      <c r="A78" s="33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2"/>
      <c r="Q78" s="60"/>
      <c r="AF78" s="1"/>
      <c r="AG78" s="1"/>
      <c r="AH78" s="1"/>
      <c r="AK78" s="8" t="s">
        <v>83</v>
      </c>
      <c r="AL78" s="5" t="e">
        <f>IF($G$27=0,NA(),$G$27)</f>
        <v>#N/A</v>
      </c>
      <c r="AM78" s="5" t="e">
        <f>IF($G$28=0,NA(),$G$28)</f>
        <v>#N/A</v>
      </c>
      <c r="AN78" s="5" t="e">
        <f>IF($G$29=0,NA(),$G$29)</f>
        <v>#N/A</v>
      </c>
      <c r="AO78" s="5" t="e">
        <f>IF(COUNT($G$27:$G$29)=0,NA(),IF(AVERAGE($G$27:$G$29)=0,NA(),AVERAGE($G$27:$G$29)))</f>
        <v>#N/A</v>
      </c>
      <c r="AP78" s="5" t="e">
        <f>AP76</f>
        <v>#N/A</v>
      </c>
      <c r="AQ78" s="5" t="e">
        <f>IF(COUNT($G$27:$G$29)=0,NA(),MIN($G$27:$G$29))</f>
        <v>#N/A</v>
      </c>
      <c r="AR78" s="5" t="e">
        <f>IF(COUNT($G$27:$G$29)=0,NA(),MAX($G$27:$G$29))</f>
        <v>#N/A</v>
      </c>
      <c r="AS78" s="5" t="e">
        <f t="shared" si="14"/>
        <v>#N/A</v>
      </c>
      <c r="AT78" s="5" t="e">
        <f t="shared" si="15"/>
        <v>#N/A</v>
      </c>
      <c r="AU78" s="8" t="s">
        <v>84</v>
      </c>
      <c r="AV78" s="5" t="e">
        <f>IF($L$15=0,NA(),$L$15)</f>
        <v>#N/A</v>
      </c>
      <c r="AW78" s="5" t="e">
        <f>IF($L$16=0,NA(),$L$16)</f>
        <v>#N/A</v>
      </c>
      <c r="AX78" s="5" t="e">
        <f>IF($L$17=0,NA(),$L$17)</f>
        <v>#N/A</v>
      </c>
      <c r="AY78" s="5" t="e">
        <f>IF(COUNT($L$15:$L$17)=0,NA(),IF(AVERAGE($L$15:$L$17)=0,NA(),AVERAGE($L$15:$L$17)))</f>
        <v>#N/A</v>
      </c>
      <c r="AZ78" s="5" t="e">
        <f>AZ72</f>
        <v>#N/A</v>
      </c>
      <c r="BA78" s="5" t="str">
        <f t="shared" si="16"/>
        <v/>
      </c>
      <c r="BB78" s="5" t="str">
        <f t="shared" si="17"/>
        <v/>
      </c>
      <c r="BC78" s="5" t="str">
        <f t="shared" si="18"/>
        <v/>
      </c>
      <c r="BD78" s="5" t="e">
        <f>IF(COUNT($L$15:$L$17)=0,NA(),MIN($L$15:$L$17))</f>
        <v>#N/A</v>
      </c>
      <c r="BE78" s="5" t="e">
        <f>IF(COUNT($L$15:$L$17)=0,NA(),MAX($L$15:$L$17))</f>
        <v>#N/A</v>
      </c>
      <c r="BF78" s="5" t="e">
        <f t="shared" si="12"/>
        <v>#N/A</v>
      </c>
      <c r="BG78" s="5" t="e">
        <f t="shared" si="13"/>
        <v>#N/A</v>
      </c>
      <c r="BH78" s="5" t="e">
        <f t="shared" si="19"/>
        <v>#N/A</v>
      </c>
      <c r="BI78" s="5" t="e">
        <f>IF(COUNT($L$15:$L$17)=0,NA(),IF(AVERAGE($L$15:$L$17)=0,NA(),AVERAGE($L$15:$L$17)))</f>
        <v>#N/A</v>
      </c>
      <c r="BK78" s="8">
        <v>7</v>
      </c>
      <c r="BL78" s="5" t="e">
        <f>IF(COUNT($L$15:$L$17)=0,NA(),IF(AVERAGE($L$15:$L$17)=0,NA(),AVERAGE($L$15:$L$17)))</f>
        <v>#N/A</v>
      </c>
      <c r="BM78" s="5" t="e">
        <f>IF(COUNT($L$21:$L$23)=0,NA(),IF(AVERAGE($L$21:$L$23)=0,NA(),AVERAGE($L$21:$L$23)))</f>
        <v>#N/A</v>
      </c>
      <c r="BN78" s="5" t="e">
        <f>IF(COUNT($L$27:$L$29)=0,NA(),IF(AVERAGE($L$27:$L$29)=0,NA(),AVERAGE($L$27:$L$29)))</f>
        <v>#N/A</v>
      </c>
    </row>
    <row r="79" spans="1:66">
      <c r="A79" s="33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2"/>
      <c r="Q79" s="60"/>
      <c r="AF79" s="1"/>
      <c r="AG79" s="1"/>
      <c r="AH79" s="1"/>
      <c r="AK79" s="8"/>
      <c r="AU79" s="8" t="s">
        <v>85</v>
      </c>
      <c r="AV79" s="5" t="e">
        <f>IF($M$15=0,NA(),$M$15)</f>
        <v>#N/A</v>
      </c>
      <c r="AW79" s="5" t="e">
        <f>IF($M$16=0,NA(),$M$16)</f>
        <v>#N/A</v>
      </c>
      <c r="AX79" s="5" t="e">
        <f>IF($M$17=0,NA(),$M$17)</f>
        <v>#N/A</v>
      </c>
      <c r="AY79" s="5" t="e">
        <f>IF(COUNT($M$15:$M$17)=0,NA(),IF(AVERAGE($M$15:$M$17)=0,NA(),AVERAGE($M$15:$M$17)))</f>
        <v>#N/A</v>
      </c>
      <c r="AZ79" s="5" t="e">
        <f>AZ72</f>
        <v>#N/A</v>
      </c>
      <c r="BA79" s="5" t="str">
        <f t="shared" si="16"/>
        <v/>
      </c>
      <c r="BB79" s="5" t="str">
        <f t="shared" si="17"/>
        <v/>
      </c>
      <c r="BC79" s="5" t="str">
        <f t="shared" si="18"/>
        <v/>
      </c>
      <c r="BD79" s="5" t="e">
        <f>IF(COUNT($M$15:$M$17)=0,NA(),MIN($M$15:$M$17))</f>
        <v>#N/A</v>
      </c>
      <c r="BE79" s="5" t="e">
        <f>IF(COUNT($M$15:$M$17)=0,NA(),MAX($M$15:$M$17))</f>
        <v>#N/A</v>
      </c>
      <c r="BF79" s="5" t="e">
        <f t="shared" si="12"/>
        <v>#N/A</v>
      </c>
      <c r="BG79" s="5" t="e">
        <f t="shared" si="13"/>
        <v>#N/A</v>
      </c>
      <c r="BH79" s="5" t="e">
        <f t="shared" si="19"/>
        <v>#N/A</v>
      </c>
      <c r="BI79" s="5" t="e">
        <f>IF(COUNT($M$15:$M$17)=0,NA(),IF(AVERAGE($M$15:$M$17)=0,NA(),AVERAGE($M$15:$M$17)))</f>
        <v>#N/A</v>
      </c>
      <c r="BK79" s="8">
        <v>8</v>
      </c>
      <c r="BL79" s="5" t="e">
        <f>IF(COUNT($M$15:$M$17)=0,NA(),IF(AVERAGE($M$15:$M$17)=0,NA(),AVERAGE($M$15:$M$17)))</f>
        <v>#N/A</v>
      </c>
      <c r="BM79" s="5" t="e">
        <f>IF(COUNT($M$21:$M$23)=0,NA(),IF(AVERAGE($M$21:$M$23)=0,NA(),AVERAGE($M$21:$M$23)))</f>
        <v>#N/A</v>
      </c>
      <c r="BN79" s="5" t="e">
        <f>IF(COUNT($M$27:$M$29)=0,NA(),IF(AVERAGE($M$27:$M$29)=0,NA(),AVERAGE($M$27:$M$29)))</f>
        <v>#N/A</v>
      </c>
    </row>
    <row r="80" spans="1:66">
      <c r="A80" s="33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2"/>
      <c r="Q80" s="60"/>
      <c r="AF80" s="1"/>
      <c r="AG80" s="1"/>
      <c r="AH80" s="1"/>
      <c r="AK80" s="8" t="s">
        <v>76</v>
      </c>
      <c r="AL80" s="5" t="e">
        <f>IF($H$15=0,NA(),$H$15)</f>
        <v>#N/A</v>
      </c>
      <c r="AM80" s="5" t="e">
        <f>IF($H$16=0,NA(),$H$16)</f>
        <v>#N/A</v>
      </c>
      <c r="AN80" s="5" t="e">
        <f>IF($H$17=0,NA(),$H$17)</f>
        <v>#N/A</v>
      </c>
      <c r="AO80" s="5" t="e">
        <f>IF(COUNT($H$15:$H$17)=0,NA(),IF(AVERAGE($H$15:$H$17)=0,NA(),AVERAGE($H$15:$H$17)))</f>
        <v>#N/A</v>
      </c>
      <c r="AP80" s="5" t="e">
        <f>IF(COUNT(H15:H17,H21:H23,H27:H29)=0,NA(),AVERAGE(H15:H17,H21:H23,H27:H29))</f>
        <v>#N/A</v>
      </c>
      <c r="AQ80" s="5" t="e">
        <f>IF(COUNT($H$15:$H$17)=0,NA(),MIN($H$15:$H$17))</f>
        <v>#N/A</v>
      </c>
      <c r="AR80" s="5" t="e">
        <f>IF(COUNT($H$15:$H$17)=0,NA(),MAX($H$15:$H$17))</f>
        <v>#N/A</v>
      </c>
      <c r="AS80" s="5" t="e">
        <f>AO80-AQ80</f>
        <v>#N/A</v>
      </c>
      <c r="AT80" s="5" t="e">
        <f>AR80-AO80</f>
        <v>#N/A</v>
      </c>
      <c r="AU80" s="8" t="s">
        <v>86</v>
      </c>
      <c r="AV80" s="5" t="e">
        <f>IF($N$15=0,NA(),$N$15)</f>
        <v>#N/A</v>
      </c>
      <c r="AW80" s="5" t="e">
        <f>IF($N$16=0,NA(),$N$16)</f>
        <v>#N/A</v>
      </c>
      <c r="AX80" s="5" t="e">
        <f>IF($N$17=0,NA(),$N$17)</f>
        <v>#N/A</v>
      </c>
      <c r="AY80" s="5" t="e">
        <f>IF(COUNT($N$15:$N$17)=0,NA(),IF(AVERAGE($N$15:$N$17)=0,NA(),AVERAGE($N$15:$N$17)))</f>
        <v>#N/A</v>
      </c>
      <c r="AZ80" s="5" t="e">
        <f>AZ72</f>
        <v>#N/A</v>
      </c>
      <c r="BA80" s="5" t="str">
        <f t="shared" si="16"/>
        <v/>
      </c>
      <c r="BB80" s="5" t="str">
        <f t="shared" si="17"/>
        <v/>
      </c>
      <c r="BC80" s="5" t="str">
        <f t="shared" si="18"/>
        <v/>
      </c>
      <c r="BD80" s="5" t="e">
        <f>IF(COUNT($N$15:$N$17)=0,NA(),MIN($N$15:$N$17))</f>
        <v>#N/A</v>
      </c>
      <c r="BE80" s="5" t="e">
        <f>IF(COUNT($N$15:$N$17)=0,NA(),MAX($N$15:$N$17))</f>
        <v>#N/A</v>
      </c>
      <c r="BF80" s="5" t="e">
        <f t="shared" si="12"/>
        <v>#N/A</v>
      </c>
      <c r="BG80" s="5" t="e">
        <f t="shared" si="13"/>
        <v>#N/A</v>
      </c>
      <c r="BH80" s="5" t="e">
        <f t="shared" si="19"/>
        <v>#N/A</v>
      </c>
      <c r="BI80" s="5" t="e">
        <f>IF(COUNT($N$15:$N$17)=0,NA(),IF(AVERAGE($N$15:$N$17)=0,NA(),AVERAGE($N$15:$N$17)))</f>
        <v>#N/A</v>
      </c>
      <c r="BK80" s="8">
        <v>9</v>
      </c>
      <c r="BL80" s="5" t="e">
        <f>IF(COUNT($N$15:$N$17)=0,NA(),IF(AVERAGE($N$15:$N$17)=0,NA(),AVERAGE($N$15:$N$17)))</f>
        <v>#N/A</v>
      </c>
      <c r="BM80" s="5" t="e">
        <f>IF(COUNT($N$21:$N$23)=0,NA(),IF(AVERAGE($N$21:$N$23)=0,NA(),AVERAGE($N$21:$N$23)))</f>
        <v>#N/A</v>
      </c>
      <c r="BN80" s="5" t="e">
        <f>IF(COUNT($N$27:$N$29)=0,NA(),IF(AVERAGE($N$27:$N$29)=0,NA(),AVERAGE($N$27:$N$29)))</f>
        <v>#N/A</v>
      </c>
    </row>
    <row r="81" spans="1:66">
      <c r="A81" s="33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2"/>
      <c r="Q81" s="60"/>
      <c r="AF81" s="1"/>
      <c r="AG81" s="1"/>
      <c r="AH81" s="1"/>
      <c r="AJ81" s="5" t="s">
        <v>38</v>
      </c>
      <c r="AK81" s="8" t="s">
        <v>87</v>
      </c>
      <c r="AL81" s="5" t="e">
        <f>IF($H$21=0,NA(),$H$21)</f>
        <v>#N/A</v>
      </c>
      <c r="AM81" s="5" t="e">
        <f>IF($H$22=0,NA(),$H$22)</f>
        <v>#N/A</v>
      </c>
      <c r="AN81" s="5" t="e">
        <f>IF($H$23=0,NA(),$H$23)</f>
        <v>#N/A</v>
      </c>
      <c r="AO81" s="5" t="e">
        <f>IF(COUNT($H$21:$H$23)=0,NA(),IF(AVERAGE($H$21:$H$23)=0,NA(),AVERAGE($H$21:$H$23)))</f>
        <v>#N/A</v>
      </c>
      <c r="AP81" s="5" t="e">
        <f>AP80</f>
        <v>#N/A</v>
      </c>
      <c r="AQ81" s="5" t="e">
        <f>IF(COUNT($H$21:$H$23)=0,NA(),MIN($H$21:$H$23))</f>
        <v>#N/A</v>
      </c>
      <c r="AR81" s="5" t="e">
        <f>IF(COUNT($H$21:$H$23)=0,NA(),MAX($H$21:$H$23))</f>
        <v>#N/A</v>
      </c>
      <c r="AS81" s="5" t="e">
        <f t="shared" si="14"/>
        <v>#N/A</v>
      </c>
      <c r="AT81" s="5" t="e">
        <f t="shared" si="15"/>
        <v>#N/A</v>
      </c>
      <c r="AU81" s="8" t="s">
        <v>88</v>
      </c>
      <c r="AV81" s="5" t="e">
        <f>IF($O$15=0,NA(),$O$15)</f>
        <v>#N/A</v>
      </c>
      <c r="AW81" s="5" t="e">
        <f>IF($O$16=0,NA(),$O$16)</f>
        <v>#N/A</v>
      </c>
      <c r="AX81" s="5" t="e">
        <f>IF($O$17=0,NA(),$O$17)</f>
        <v>#N/A</v>
      </c>
      <c r="AY81" s="5" t="e">
        <f>IF(COUNT($O$15:$O$17)=0,NA(),IF(AVERAGE($O$15:$O$17)=0,NA(),AVERAGE($O$15:$O$17)))</f>
        <v>#N/A</v>
      </c>
      <c r="AZ81" s="5" t="e">
        <f>AZ72</f>
        <v>#N/A</v>
      </c>
      <c r="BA81" s="5" t="str">
        <f t="shared" si="16"/>
        <v/>
      </c>
      <c r="BB81" s="5" t="str">
        <f t="shared" si="17"/>
        <v/>
      </c>
      <c r="BC81" s="5" t="str">
        <f t="shared" si="18"/>
        <v/>
      </c>
      <c r="BD81" s="5" t="e">
        <f>IF(COUNT($O$15:$O$17)=0,NA(),MIN($O$15:$O$17))</f>
        <v>#N/A</v>
      </c>
      <c r="BE81" s="5" t="e">
        <f>IF(COUNT($O$15:$O$17)=0,NA(),MAX($O$15:$O$17))</f>
        <v>#N/A</v>
      </c>
      <c r="BF81" s="5" t="e">
        <f t="shared" si="12"/>
        <v>#N/A</v>
      </c>
      <c r="BG81" s="5" t="e">
        <f t="shared" si="13"/>
        <v>#N/A</v>
      </c>
      <c r="BH81" s="5" t="e">
        <f t="shared" si="19"/>
        <v>#N/A</v>
      </c>
      <c r="BI81" s="5" t="e">
        <f>IF(COUNT($O$15:$O$17)=0,NA(),IF(AVERAGE($O$15:$O$17)=0,NA(),AVERAGE($O$15:$O$17)))</f>
        <v>#N/A</v>
      </c>
      <c r="BK81" s="8">
        <v>10</v>
      </c>
      <c r="BL81" s="5" t="e">
        <f>IF(COUNT($O$15:$O$17)=0,NA(),IF(AVERAGE($O$15:$O$17)=0,NA(),AVERAGE($O$15:$O$17)))</f>
        <v>#N/A</v>
      </c>
      <c r="BM81" s="5" t="e">
        <f>IF(COUNT($O$21:$O$23)=0,NA(),IF(AVERAGE($O$21:$O$23)=0,NA(),AVERAGE($O$21:$O$23)))</f>
        <v>#N/A</v>
      </c>
      <c r="BN81" s="5" t="e">
        <f>IF(COUNT($O$27:$O$29)=0,NA(),IF(AVERAGE($O$27:$O$29)=0,NA(),AVERAGE($O$27:$O$29)))</f>
        <v>#N/A</v>
      </c>
    </row>
    <row r="82" spans="1:66">
      <c r="A82" s="33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2"/>
      <c r="Q82" s="60"/>
      <c r="AF82" s="1"/>
      <c r="AG82" s="1"/>
      <c r="AH82" s="1"/>
      <c r="AK82" s="8" t="s">
        <v>89</v>
      </c>
      <c r="AL82" s="5" t="e">
        <f>IF($H$27=0,NA(),$H$27)</f>
        <v>#N/A</v>
      </c>
      <c r="AM82" s="5" t="e">
        <f>IF($H$28=0,NA(),$H$28)</f>
        <v>#N/A</v>
      </c>
      <c r="AN82" s="5" t="e">
        <f>IF($H$29=0,NA(),$H$29)</f>
        <v>#N/A</v>
      </c>
      <c r="AO82" s="5" t="e">
        <f>IF(COUNT($H$27:$H$29)=0,NA(),IF(AVERAGE($H$27:$H$29)=0,NA(),AVERAGE($H$27:$H$29)))</f>
        <v>#N/A</v>
      </c>
      <c r="AP82" s="5" t="e">
        <f>AP80</f>
        <v>#N/A</v>
      </c>
      <c r="AQ82" s="5" t="e">
        <f>IF(COUNT($H$27:$H$29)=0,NA(),MIN($H$27:$H$29))</f>
        <v>#N/A</v>
      </c>
      <c r="AR82" s="5" t="e">
        <f>IF(COUNT($H$27:$H$29)=0,NA(),MAX($H$27:$H$29))</f>
        <v>#N/A</v>
      </c>
      <c r="AS82" s="5" t="e">
        <f t="shared" si="14"/>
        <v>#N/A</v>
      </c>
      <c r="AT82" s="5" t="e">
        <f t="shared" si="15"/>
        <v>#N/A</v>
      </c>
      <c r="BA82" s="5" t="str">
        <f t="shared" si="16"/>
        <v/>
      </c>
      <c r="BB82" s="5" t="str">
        <f t="shared" si="17"/>
        <v/>
      </c>
      <c r="BH82" s="5" t="e">
        <f t="shared" si="19"/>
        <v>#N/A</v>
      </c>
    </row>
    <row r="83" spans="1:66" ht="13.5" thickBot="1">
      <c r="A83" s="33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2"/>
      <c r="Q83" s="182"/>
      <c r="AF83" s="1"/>
      <c r="AG83" s="1"/>
      <c r="AH83" s="1"/>
      <c r="AK83" s="8"/>
      <c r="AU83" s="8" t="s">
        <v>73</v>
      </c>
      <c r="AV83" s="5" t="e">
        <f>IF($F$21=0,NA(),$F$21)</f>
        <v>#N/A</v>
      </c>
      <c r="AW83" s="5" t="e">
        <f>IF($F$22=0,NA(),$F$22)</f>
        <v>#N/A</v>
      </c>
      <c r="AX83" s="5" t="e">
        <f>IF($F$23=0,NA(),$F$23)</f>
        <v>#N/A</v>
      </c>
      <c r="AY83" s="5" t="e">
        <f>IF(COUNT($F$21:$F$23)=0,NA(),IF(AVERAGE($F$21:$F$23)=0,NA(),AVERAGE($F$21:$F$23)))</f>
        <v>#N/A</v>
      </c>
      <c r="AZ83" s="5" t="e">
        <f>IF(COUNT(F21:O23)=0,NA(),AVERAGE(F21:O23))</f>
        <v>#N/A</v>
      </c>
      <c r="BA83" s="5" t="str">
        <f t="shared" si="16"/>
        <v/>
      </c>
      <c r="BB83" s="5" t="str">
        <f t="shared" si="17"/>
        <v/>
      </c>
      <c r="BC83" s="5" t="str">
        <f t="shared" si="18"/>
        <v/>
      </c>
      <c r="BD83" s="5" t="e">
        <f>IF(COUNT($F$21:$F$23)=0,NA(),MIN($F$21:$F$23))</f>
        <v>#N/A</v>
      </c>
      <c r="BE83" s="5" t="e">
        <f>IF(COUNT($F$21:$F$23)=0,NA(),MAX($F$21:$F$23))</f>
        <v>#N/A</v>
      </c>
      <c r="BF83" s="5" t="e">
        <f t="shared" ref="BF83:BF92" si="20">AY83-BD83</f>
        <v>#N/A</v>
      </c>
      <c r="BG83" s="5" t="e">
        <f t="shared" ref="BG83:BG92" si="21">BE83-AY83</f>
        <v>#N/A</v>
      </c>
      <c r="BH83" s="5" t="e">
        <f t="shared" si="19"/>
        <v>#N/A</v>
      </c>
      <c r="BI83" s="5" t="e">
        <f>IF(COUNT($F$21:$F$23)=0,NA(),IF(AVERAGE($F$21:$F$23)=0,NA(),AVERAGE($F$21:$F$23)))</f>
        <v>#N/A</v>
      </c>
    </row>
    <row r="84" spans="1:66">
      <c r="A84" s="33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2"/>
      <c r="Q84" s="43"/>
      <c r="AF84" s="1"/>
      <c r="AG84" s="1"/>
      <c r="AH84" s="1"/>
      <c r="AK84" s="8" t="s">
        <v>78</v>
      </c>
      <c r="AL84" s="5" t="e">
        <f>IF($I$15=0,NA(),$I$15)</f>
        <v>#N/A</v>
      </c>
      <c r="AM84" s="5" t="e">
        <f>IF($I$16=0,NA(),$I$16)</f>
        <v>#N/A</v>
      </c>
      <c r="AN84" s="5" t="e">
        <f>IF($I$17=0,NA(),$I$17)</f>
        <v>#N/A</v>
      </c>
      <c r="AO84" s="5" t="e">
        <f>IF(COUNT($I$15:$I$17)=0,NA(),IF(AVERAGE($I$15:$I$17)=0,NA(),AVERAGE($I$15:$I$17)))</f>
        <v>#N/A</v>
      </c>
      <c r="AP84" s="5" t="e">
        <f>IF(COUNT(I15:I17,I21:I23,I27:I29)=0,NA(),AVERAGE(I15:I17,I21:I23,I27:I29))</f>
        <v>#N/A</v>
      </c>
      <c r="AQ84" s="5" t="e">
        <f>IF(COUNT($I$15:$I$17)=0,NA(),MIN($I$15:$I$17))</f>
        <v>#N/A</v>
      </c>
      <c r="AR84" s="5" t="e">
        <f>IF(COUNT($I$15:$I$17)=0,NA(),MAX($I$15:$I$17))</f>
        <v>#N/A</v>
      </c>
      <c r="AS84" s="5" t="e">
        <f>AO84-AQ84</f>
        <v>#N/A</v>
      </c>
      <c r="AT84" s="5" t="e">
        <f>AR84-AO84</f>
        <v>#N/A</v>
      </c>
      <c r="AU84" s="8" t="s">
        <v>81</v>
      </c>
      <c r="AV84" s="5" t="e">
        <f>IF($G$21=0,NA(),$G$21)</f>
        <v>#N/A</v>
      </c>
      <c r="AW84" s="5" t="e">
        <f>IF($G$22=0,NA(),$G$22)</f>
        <v>#N/A</v>
      </c>
      <c r="AX84" s="5" t="e">
        <f>IF($G$23=0,NA(),$G$23)</f>
        <v>#N/A</v>
      </c>
      <c r="AY84" s="5" t="e">
        <f>IF(COUNT($G$21:$G$23)=0,NA(),IF(AVERAGE($G$21:$G$23)=0,NA(),AVERAGE($G$21:$G$23)))</f>
        <v>#N/A</v>
      </c>
      <c r="AZ84" s="5" t="e">
        <f>AZ83</f>
        <v>#N/A</v>
      </c>
      <c r="BA84" s="5" t="str">
        <f t="shared" si="16"/>
        <v/>
      </c>
      <c r="BB84" s="5" t="str">
        <f t="shared" si="17"/>
        <v/>
      </c>
      <c r="BC84" s="5" t="str">
        <f t="shared" si="18"/>
        <v/>
      </c>
      <c r="BD84" s="5" t="e">
        <f>IF(COUNT($G$21:$G$23)=0,NA(),MIN($G$21:$G$23))</f>
        <v>#N/A</v>
      </c>
      <c r="BE84" s="5" t="e">
        <f>IF(COUNT($G$21:$G$23)=0,NA(),MAX($G$21:$G$23))</f>
        <v>#N/A</v>
      </c>
      <c r="BF84" s="5" t="e">
        <f t="shared" si="20"/>
        <v>#N/A</v>
      </c>
      <c r="BG84" s="5" t="e">
        <f t="shared" si="21"/>
        <v>#N/A</v>
      </c>
      <c r="BH84" s="5" t="e">
        <f t="shared" si="19"/>
        <v>#N/A</v>
      </c>
      <c r="BI84" s="5" t="e">
        <f>IF(COUNT($G$21:$G$23)=0,NA(),IF(AVERAGE($G$21:$G$23)=0,NA(),AVERAGE($G$21:$G$23)))</f>
        <v>#N/A</v>
      </c>
    </row>
    <row r="85" spans="1:66" ht="13.5" thickBot="1">
      <c r="A85" s="33"/>
      <c r="B85" s="183"/>
      <c r="C85" s="183"/>
      <c r="D85" s="183"/>
      <c r="E85" s="4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4"/>
      <c r="Q85" s="43"/>
      <c r="AF85" s="1"/>
      <c r="AG85" s="1"/>
      <c r="AH85" s="1"/>
      <c r="AJ85" s="5" t="s">
        <v>90</v>
      </c>
      <c r="AK85" s="8" t="s">
        <v>91</v>
      </c>
      <c r="AL85" s="5" t="e">
        <f>IF($I$21=0,NA(),$I$21)</f>
        <v>#N/A</v>
      </c>
      <c r="AM85" s="5" t="e">
        <f>IF($I$22=0,NA(),$I$22)</f>
        <v>#N/A</v>
      </c>
      <c r="AN85" s="5" t="e">
        <f>IF($I$23=0,NA(),$I$23)</f>
        <v>#N/A</v>
      </c>
      <c r="AO85" s="5" t="e">
        <f>IF(COUNT($I$21:$I$23)=0,NA(),IF(AVERAGE($I$21:$I$23)=0,NA(),AVERAGE($I$21:$I$23)))</f>
        <v>#N/A</v>
      </c>
      <c r="AP85" s="5" t="e">
        <f>AP84</f>
        <v>#N/A</v>
      </c>
      <c r="AQ85" s="5" t="e">
        <f>IF(COUNT($I$21:$I$23)=0,NA(),MIN($I$21:$I$23))</f>
        <v>#N/A</v>
      </c>
      <c r="AR85" s="5" t="e">
        <f>IF(COUNT($I$21:$I$23)=0,NA(),MAX($I$21:$I$23))</f>
        <v>#N/A</v>
      </c>
      <c r="AS85" s="5" t="e">
        <f t="shared" si="14"/>
        <v>#N/A</v>
      </c>
      <c r="AT85" s="5" t="e">
        <f t="shared" si="15"/>
        <v>#N/A</v>
      </c>
      <c r="AU85" s="8" t="s">
        <v>87</v>
      </c>
      <c r="AV85" s="5" t="e">
        <f>IF($H$21=0,NA(),$H$21)</f>
        <v>#N/A</v>
      </c>
      <c r="AW85" s="5" t="e">
        <f>IF($H$22=0,NA(),$H$22)</f>
        <v>#N/A</v>
      </c>
      <c r="AX85" s="5" t="e">
        <f>IF($H$23=0,NA(),$H$23)</f>
        <v>#N/A</v>
      </c>
      <c r="AY85" s="5" t="e">
        <f>IF(COUNT($H$21:$H$23)=0,NA(),IF(AVERAGE($H$21:$H$23)=0,NA(),AVERAGE($H$21:$H$23)))</f>
        <v>#N/A</v>
      </c>
      <c r="AZ85" s="5" t="e">
        <f>AZ83</f>
        <v>#N/A</v>
      </c>
      <c r="BA85" s="5" t="str">
        <f t="shared" si="16"/>
        <v/>
      </c>
      <c r="BB85" s="5" t="str">
        <f t="shared" si="17"/>
        <v/>
      </c>
      <c r="BC85" s="5" t="str">
        <f t="shared" si="18"/>
        <v/>
      </c>
      <c r="BD85" s="5" t="e">
        <f>IF(COUNT($H$21:$H$23)=0,NA(),MIN($H$21:$H$23))</f>
        <v>#N/A</v>
      </c>
      <c r="BE85" s="5" t="e">
        <f>IF(COUNT($H$21:$H$23)=0,NA(),MAX($H$21:$H$23))</f>
        <v>#N/A</v>
      </c>
      <c r="BF85" s="5" t="e">
        <f t="shared" si="20"/>
        <v>#N/A</v>
      </c>
      <c r="BG85" s="5" t="e">
        <f t="shared" si="21"/>
        <v>#N/A</v>
      </c>
      <c r="BH85" s="5" t="e">
        <f t="shared" si="19"/>
        <v>#N/A</v>
      </c>
      <c r="BI85" s="5" t="e">
        <f>IF(COUNT($H$21:$H$23)=0,NA(),IF(AVERAGE($H$21:$H$23)=0,NA(),AVERAGE($H$21:$H$23)))</f>
        <v>#N/A</v>
      </c>
    </row>
    <row r="86" spans="1:66">
      <c r="A86" s="33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2"/>
      <c r="Q86" s="178"/>
      <c r="AF86" s="1"/>
      <c r="AG86" s="1"/>
      <c r="AH86" s="1"/>
      <c r="AK86" s="8" t="s">
        <v>92</v>
      </c>
      <c r="AL86" s="5" t="e">
        <f>IF($I$27=0,NA(),$I$27)</f>
        <v>#N/A</v>
      </c>
      <c r="AM86" s="5" t="e">
        <f>IF($I$28=0,NA(),$I$28)</f>
        <v>#N/A</v>
      </c>
      <c r="AN86" s="5" t="e">
        <f>IF($I$29=0,NA(),$I$29)</f>
        <v>#N/A</v>
      </c>
      <c r="AO86" s="5" t="e">
        <f>IF(COUNT($I$27:$I$29)=0,NA(),IF(AVERAGE($I$27:$I$29)=0,NA(),AVERAGE($I$27:$I$29)))</f>
        <v>#N/A</v>
      </c>
      <c r="AP86" s="5" t="e">
        <f>AP84</f>
        <v>#N/A</v>
      </c>
      <c r="AQ86" s="5" t="e">
        <f>IF(COUNT($I$27:$I$29)=0,NA(),MIN($I$27:$I$29))</f>
        <v>#N/A</v>
      </c>
      <c r="AR86" s="5" t="e">
        <f>IF(COUNT($I$27:$I$29)=0,NA(),MAX($I$27:$I$29))</f>
        <v>#N/A</v>
      </c>
      <c r="AS86" s="5" t="e">
        <f t="shared" si="14"/>
        <v>#N/A</v>
      </c>
      <c r="AT86" s="5" t="e">
        <f t="shared" si="15"/>
        <v>#N/A</v>
      </c>
      <c r="AU86" s="8" t="s">
        <v>91</v>
      </c>
      <c r="AV86" s="5" t="e">
        <f>IF($I$21=0,NA(),$I$21)</f>
        <v>#N/A</v>
      </c>
      <c r="AW86" s="5" t="e">
        <f>IF($I$22=0,NA(),$I$22)</f>
        <v>#N/A</v>
      </c>
      <c r="AX86" s="5" t="e">
        <f>IF($I$23=0,NA(),$I$23)</f>
        <v>#N/A</v>
      </c>
      <c r="AY86" s="5" t="e">
        <f>IF(COUNT($I$21:$I$23)=0,NA(),IF(AVERAGE($I$21:$I$23)=0,NA(),AVERAGE($I$21:$I$23)))</f>
        <v>#N/A</v>
      </c>
      <c r="AZ86" s="5" t="e">
        <f>AZ83</f>
        <v>#N/A</v>
      </c>
      <c r="BA86" s="5" t="str">
        <f t="shared" si="16"/>
        <v/>
      </c>
      <c r="BB86" s="5" t="str">
        <f t="shared" si="17"/>
        <v/>
      </c>
      <c r="BC86" s="5" t="str">
        <f t="shared" si="18"/>
        <v/>
      </c>
      <c r="BD86" s="5" t="e">
        <f>IF(COUNT($I$21:$I$23)=0,NA(),MIN($I$21:$I$23))</f>
        <v>#N/A</v>
      </c>
      <c r="BE86" s="5" t="e">
        <f>IF(COUNT($I$21:$I$23)=0,NA(),MAX($I$21:$I$23))</f>
        <v>#N/A</v>
      </c>
      <c r="BF86" s="5" t="e">
        <f t="shared" si="20"/>
        <v>#N/A</v>
      </c>
      <c r="BG86" s="5" t="e">
        <f t="shared" si="21"/>
        <v>#N/A</v>
      </c>
      <c r="BH86" s="5" t="e">
        <f t="shared" si="19"/>
        <v>#N/A</v>
      </c>
      <c r="BI86" s="5" t="e">
        <f>IF(COUNT($I$21:$I$23)=0,NA(),IF(AVERAGE($I$21:$I$23)=0,NA(),AVERAGE($I$21:$I$23)))</f>
        <v>#N/A</v>
      </c>
    </row>
    <row r="87" spans="1:66">
      <c r="A87" s="33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2"/>
      <c r="Q87" s="60"/>
      <c r="AF87" s="1"/>
      <c r="AG87" s="1"/>
      <c r="AH87" s="1"/>
      <c r="AK87" s="8"/>
      <c r="AU87" s="8" t="s">
        <v>93</v>
      </c>
      <c r="AV87" s="5" t="e">
        <f>IF($J$21=0,NA(),$J$21)</f>
        <v>#N/A</v>
      </c>
      <c r="AW87" s="5" t="e">
        <f>IF($J$22=0,NA(),$J$22)</f>
        <v>#N/A</v>
      </c>
      <c r="AX87" s="5" t="e">
        <f>IF($J$23=0,NA(),$J$23)</f>
        <v>#N/A</v>
      </c>
      <c r="AY87" s="5" t="e">
        <f>IF(COUNT($J$21:$J$23)=0,NA(),IF(AVERAGE($J$21:$J$23)=0,NA(),AVERAGE($J$21:$J$23)))</f>
        <v>#N/A</v>
      </c>
      <c r="AZ87" s="5" t="e">
        <f>AZ83</f>
        <v>#N/A</v>
      </c>
      <c r="BA87" s="5" t="str">
        <f t="shared" si="16"/>
        <v/>
      </c>
      <c r="BB87" s="5" t="str">
        <f t="shared" si="17"/>
        <v/>
      </c>
      <c r="BC87" s="5" t="str">
        <f t="shared" si="18"/>
        <v/>
      </c>
      <c r="BD87" s="5" t="e">
        <f>IF(COUNT($J$21:$J$23)=0,NA(),MIN($J$21:$J$23))</f>
        <v>#N/A</v>
      </c>
      <c r="BE87" s="5" t="e">
        <f>IF(COUNT($J$21:$J$23)=0,NA(),MAX($J$21:$J$23))</f>
        <v>#N/A</v>
      </c>
      <c r="BF87" s="5" t="e">
        <f t="shared" si="20"/>
        <v>#N/A</v>
      </c>
      <c r="BG87" s="5" t="e">
        <f t="shared" si="21"/>
        <v>#N/A</v>
      </c>
      <c r="BH87" s="5" t="e">
        <f t="shared" si="19"/>
        <v>#N/A</v>
      </c>
      <c r="BI87" s="5" t="e">
        <f>IF(COUNT($J$21:$J$23)=0,NA(),IF(AVERAGE($J$21:$J$23)=0,NA(),AVERAGE($J$21:$J$23)))</f>
        <v>#N/A</v>
      </c>
    </row>
    <row r="88" spans="1:66" ht="23.25">
      <c r="A88" s="33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2"/>
      <c r="Q88" s="55" t="s">
        <v>147</v>
      </c>
      <c r="AF88" s="1"/>
      <c r="AG88" s="1"/>
      <c r="AH88" s="1"/>
      <c r="AK88" s="8" t="s">
        <v>80</v>
      </c>
      <c r="AL88" s="5" t="e">
        <f>IF($J$15=0,NA(),$J$15)</f>
        <v>#N/A</v>
      </c>
      <c r="AM88" s="5" t="e">
        <f>IF($J$16=0,NA(),$J$16)</f>
        <v>#N/A</v>
      </c>
      <c r="AN88" s="5" t="e">
        <f>IF($J$17=0,NA(),$J$17)</f>
        <v>#N/A</v>
      </c>
      <c r="AO88" s="5" t="e">
        <f>IF(COUNT($J$15:$J$17)=0,NA(),IF(AVERAGE($J$15:$J$17)=0,NA(),AVERAGE($J$15:$J$17)))</f>
        <v>#N/A</v>
      </c>
      <c r="AP88" s="5" t="e">
        <f>IF(COUNT(J15:J17,J21:J23,J27:J29)=0,NA(),AVERAGE(J15:J17,J21:J23,J27:J29))</f>
        <v>#N/A</v>
      </c>
      <c r="AQ88" s="5" t="e">
        <f>IF(COUNT($J$15:$J$17)=0,NA(),MIN($J$15:$J$17))</f>
        <v>#N/A</v>
      </c>
      <c r="AR88" s="5" t="e">
        <f>IF(COUNT($J$15:$J$17)=0,NA(),MAX($J$15:$J$17))</f>
        <v>#N/A</v>
      </c>
      <c r="AS88" s="5" t="e">
        <f t="shared" ref="AS88:AS102" si="22">AO88-AQ88</f>
        <v>#N/A</v>
      </c>
      <c r="AT88" s="5" t="e">
        <f t="shared" ref="AT88:AT102" si="23">AR88-AO88</f>
        <v>#N/A</v>
      </c>
      <c r="AU88" s="8" t="s">
        <v>94</v>
      </c>
      <c r="AV88" s="5" t="e">
        <f>IF($K$21=0,NA(),$K$21)</f>
        <v>#N/A</v>
      </c>
      <c r="AW88" s="5" t="e">
        <f>IF($K$22=0,NA(),$K$22)</f>
        <v>#N/A</v>
      </c>
      <c r="AX88" s="5" t="e">
        <f>IF($K$23=0,NA(),$K$23)</f>
        <v>#N/A</v>
      </c>
      <c r="AY88" s="5" t="e">
        <f>IF(COUNT($K$21:$K$23)=0,NA(),IF(AVERAGE($K$21:$K$23)=0,NA(),AVERAGE($K$21:$K$23)))</f>
        <v>#N/A</v>
      </c>
      <c r="AZ88" s="5" t="e">
        <f>AZ83</f>
        <v>#N/A</v>
      </c>
      <c r="BA88" s="5" t="str">
        <f t="shared" si="16"/>
        <v/>
      </c>
      <c r="BB88" s="5" t="str">
        <f t="shared" si="17"/>
        <v/>
      </c>
      <c r="BC88" s="5" t="str">
        <f t="shared" si="18"/>
        <v/>
      </c>
      <c r="BD88" s="5" t="e">
        <f>IF(COUNT($K$21:$K$23)=0,NA(),MIN($K$21:$K$23))</f>
        <v>#N/A</v>
      </c>
      <c r="BE88" s="5" t="e">
        <f>IF(COUNT($K$21:$K$23)=0,NA(),MAX($K$21:$K$23))</f>
        <v>#N/A</v>
      </c>
      <c r="BF88" s="5" t="e">
        <f t="shared" si="20"/>
        <v>#N/A</v>
      </c>
      <c r="BG88" s="5" t="e">
        <f t="shared" si="21"/>
        <v>#N/A</v>
      </c>
      <c r="BH88" s="5" t="e">
        <f t="shared" si="19"/>
        <v>#N/A</v>
      </c>
      <c r="BI88" s="5" t="e">
        <f>IF(COUNT($K$21:$K$23)=0,NA(),IF(AVERAGE($K$21:$K$23)=0,NA(),AVERAGE($K$21:$K$23)))</f>
        <v>#N/A</v>
      </c>
    </row>
    <row r="89" spans="1:66">
      <c r="A89" s="33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2"/>
      <c r="Q89" s="60"/>
      <c r="AF89" s="1"/>
      <c r="AG89" s="1"/>
      <c r="AH89" s="1"/>
      <c r="AJ89" s="5" t="s">
        <v>95</v>
      </c>
      <c r="AK89" s="8" t="s">
        <v>93</v>
      </c>
      <c r="AL89" s="5" t="e">
        <f>IF($J$21=0,NA(),$J$21)</f>
        <v>#N/A</v>
      </c>
      <c r="AM89" s="5" t="e">
        <f>IF($J$22=0,NA(),$J$22)</f>
        <v>#N/A</v>
      </c>
      <c r="AN89" s="5" t="e">
        <f>IF($J$23=0,NA(),$J$23)</f>
        <v>#N/A</v>
      </c>
      <c r="AO89" s="5" t="e">
        <f>IF(COUNT($J$21:$J$23)=0,NA(),IF(AVERAGE($J$21:$J$23)=0,NA(),AVERAGE($J$21:$J$23)))</f>
        <v>#N/A</v>
      </c>
      <c r="AP89" s="5" t="e">
        <f>AP88</f>
        <v>#N/A</v>
      </c>
      <c r="AQ89" s="5" t="e">
        <f>IF(COUNT($J$21:$J$23)=0,NA(),MIN($J$21:$J$23))</f>
        <v>#N/A</v>
      </c>
      <c r="AR89" s="5" t="e">
        <f>IF(COUNT($J$21:$J$23)=0,NA(),MAX($J$21:$J$23))</f>
        <v>#N/A</v>
      </c>
      <c r="AS89" s="5" t="e">
        <f t="shared" si="22"/>
        <v>#N/A</v>
      </c>
      <c r="AT89" s="5" t="e">
        <f t="shared" si="23"/>
        <v>#N/A</v>
      </c>
      <c r="AU89" s="8" t="s">
        <v>96</v>
      </c>
      <c r="AV89" s="5" t="e">
        <f>IF($L$21=0,NA(),$L$21)</f>
        <v>#N/A</v>
      </c>
      <c r="AW89" s="5" t="e">
        <f>IF($L$22=0,NA(),$L$22)</f>
        <v>#N/A</v>
      </c>
      <c r="AX89" s="5" t="e">
        <f>IF($L$23=0,NA(),$L$23)</f>
        <v>#N/A</v>
      </c>
      <c r="AY89" s="5" t="e">
        <f>IF(COUNT($L$21:$L$23)=0,NA(),IF(AVERAGE($L$21:$L$23)=0,NA(),AVERAGE($L$21:$L$23)))</f>
        <v>#N/A</v>
      </c>
      <c r="AZ89" s="5" t="e">
        <f>AZ83</f>
        <v>#N/A</v>
      </c>
      <c r="BA89" s="5" t="str">
        <f t="shared" si="16"/>
        <v/>
      </c>
      <c r="BB89" s="5" t="str">
        <f t="shared" si="17"/>
        <v/>
      </c>
      <c r="BC89" s="5" t="str">
        <f t="shared" si="18"/>
        <v/>
      </c>
      <c r="BD89" s="5" t="e">
        <f>IF(COUNT($L$21:$L$23)=0,NA(),MIN($L$21:$L$23))</f>
        <v>#N/A</v>
      </c>
      <c r="BE89" s="5" t="e">
        <f>IF(COUNT($L$21:$L$23)=0,NA(),MAX($L$21:$L$23))</f>
        <v>#N/A</v>
      </c>
      <c r="BF89" s="5" t="e">
        <f t="shared" si="20"/>
        <v>#N/A</v>
      </c>
      <c r="BG89" s="5" t="e">
        <f t="shared" si="21"/>
        <v>#N/A</v>
      </c>
      <c r="BH89" s="5" t="e">
        <f t="shared" si="19"/>
        <v>#N/A</v>
      </c>
      <c r="BI89" s="5" t="e">
        <f>IF(COUNT($L$21:$L$23)=0,NA(),IF(AVERAGE($L$21:$L$23)=0,NA(),AVERAGE($L$21:$L$23)))</f>
        <v>#N/A</v>
      </c>
    </row>
    <row r="90" spans="1:66">
      <c r="A90" s="33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2"/>
      <c r="Q90" s="60"/>
      <c r="AF90" s="1"/>
      <c r="AG90" s="1"/>
      <c r="AH90" s="1"/>
      <c r="AK90" s="8" t="s">
        <v>97</v>
      </c>
      <c r="AL90" s="5" t="e">
        <f>IF($J$27=0,NA(),$J$27)</f>
        <v>#N/A</v>
      </c>
      <c r="AM90" s="5" t="e">
        <f>IF($J$28=0,NA(),$J$28)</f>
        <v>#N/A</v>
      </c>
      <c r="AN90" s="5" t="e">
        <f>IF($J$29=0,NA(),$J$29)</f>
        <v>#N/A</v>
      </c>
      <c r="AO90" s="5" t="e">
        <f>IF(COUNT($J$27:$J$29)=0,NA(),IF(AVERAGE($J$27:$J$29)=0,NA(),AVERAGE($J$27:$J$29)))</f>
        <v>#N/A</v>
      </c>
      <c r="AP90" s="5" t="e">
        <f>AP88</f>
        <v>#N/A</v>
      </c>
      <c r="AQ90" s="5" t="e">
        <f>IF(COUNT($J$27:$J$29)=0,NA(),MIN($J$27:$J$29))</f>
        <v>#N/A</v>
      </c>
      <c r="AR90" s="5" t="e">
        <f>IF(COUNT($J$27:$J$29)=0,NA(),MAX($J$27:$J$29))</f>
        <v>#N/A</v>
      </c>
      <c r="AS90" s="5" t="e">
        <f t="shared" si="22"/>
        <v>#N/A</v>
      </c>
      <c r="AT90" s="5" t="e">
        <f t="shared" si="23"/>
        <v>#N/A</v>
      </c>
      <c r="AU90" s="8" t="s">
        <v>98</v>
      </c>
      <c r="AV90" s="5" t="e">
        <f>IF($M$21=0,NA(),$M$21)</f>
        <v>#N/A</v>
      </c>
      <c r="AW90" s="5" t="e">
        <f>IF($M$22=0,NA(),$M$22)</f>
        <v>#N/A</v>
      </c>
      <c r="AX90" s="5" t="e">
        <f>IF($M$23=0,NA(),$M$23)</f>
        <v>#N/A</v>
      </c>
      <c r="AY90" s="5" t="e">
        <f>IF(COUNT($M$21:$M$23)=0,NA(),IF(AVERAGE($M$21:$M$23)=0,NA(),AVERAGE($M$21:$M$23)))</f>
        <v>#N/A</v>
      </c>
      <c r="AZ90" s="5" t="e">
        <f>AZ83</f>
        <v>#N/A</v>
      </c>
      <c r="BA90" s="5" t="str">
        <f t="shared" si="16"/>
        <v/>
      </c>
      <c r="BB90" s="5" t="str">
        <f t="shared" si="17"/>
        <v/>
      </c>
      <c r="BC90" s="5" t="str">
        <f t="shared" si="18"/>
        <v/>
      </c>
      <c r="BD90" s="5" t="e">
        <f>IF(COUNT($M$21:$M$23)=0,NA(),MIN($M$21:$M$23))</f>
        <v>#N/A</v>
      </c>
      <c r="BE90" s="5" t="e">
        <f>IF(COUNT($M$21:$M$23)=0,NA(),MAX($M$21:$M$23))</f>
        <v>#N/A</v>
      </c>
      <c r="BF90" s="5" t="e">
        <f t="shared" si="20"/>
        <v>#N/A</v>
      </c>
      <c r="BG90" s="5" t="e">
        <f t="shared" si="21"/>
        <v>#N/A</v>
      </c>
      <c r="BH90" s="5" t="e">
        <f t="shared" si="19"/>
        <v>#N/A</v>
      </c>
      <c r="BI90" s="5" t="e">
        <f>IF(COUNT($M$21:$M$23)=0,NA(),IF(AVERAGE($M$21:$M$23)=0,NA(),AVERAGE($M$21:$M$23)))</f>
        <v>#N/A</v>
      </c>
    </row>
    <row r="91" spans="1:66" ht="35.25">
      <c r="A91" s="33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2"/>
      <c r="Q91" s="55" t="s">
        <v>148</v>
      </c>
      <c r="AF91" s="1"/>
      <c r="AG91" s="1"/>
      <c r="AH91" s="1"/>
      <c r="AK91" s="8"/>
      <c r="AU91" s="8" t="s">
        <v>99</v>
      </c>
      <c r="AV91" s="5" t="e">
        <f>IF($N$21=0,NA(),$N$21)</f>
        <v>#N/A</v>
      </c>
      <c r="AW91" s="5" t="e">
        <f>IF($N$22=0,NA(),$N$22)</f>
        <v>#N/A</v>
      </c>
      <c r="AX91" s="5" t="e">
        <f>IF($N$23=0,NA(),$N$23)</f>
        <v>#N/A</v>
      </c>
      <c r="AY91" s="5" t="e">
        <f>IF(COUNT($N$21:$N$23)=0,NA(),IF(AVERAGE($N$21:$N$23)=0,NA(),AVERAGE($N$21:$N$23)))</f>
        <v>#N/A</v>
      </c>
      <c r="AZ91" s="5" t="e">
        <f>AZ83</f>
        <v>#N/A</v>
      </c>
      <c r="BA91" s="5" t="str">
        <f t="shared" si="16"/>
        <v/>
      </c>
      <c r="BB91" s="5" t="str">
        <f t="shared" si="17"/>
        <v/>
      </c>
      <c r="BC91" s="5" t="str">
        <f t="shared" si="18"/>
        <v/>
      </c>
      <c r="BD91" s="5" t="e">
        <f>IF(COUNT($N$21:$N$23)=0,NA(),MIN($N$21:$N$23))</f>
        <v>#N/A</v>
      </c>
      <c r="BE91" s="5" t="e">
        <f>IF(COUNT($N$21:$N$23)=0,NA(),MAX($N$21:$N$23))</f>
        <v>#N/A</v>
      </c>
      <c r="BF91" s="5" t="e">
        <f t="shared" si="20"/>
        <v>#N/A</v>
      </c>
      <c r="BG91" s="5" t="e">
        <f t="shared" si="21"/>
        <v>#N/A</v>
      </c>
      <c r="BH91" s="5" t="e">
        <f t="shared" si="19"/>
        <v>#N/A</v>
      </c>
      <c r="BI91" s="5" t="e">
        <f>IF(COUNT($N$21:$N$23)=0,NA(),IF(AVERAGE($N$21:$N$23)=0,NA(),AVERAGE($N$21:$N$23)))</f>
        <v>#N/A</v>
      </c>
    </row>
    <row r="92" spans="1:66">
      <c r="A92" s="33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2"/>
      <c r="Q92" s="60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1"/>
      <c r="AH92" s="1"/>
      <c r="AK92" s="8" t="s">
        <v>82</v>
      </c>
      <c r="AL92" s="5" t="e">
        <f>IF($K$15=0,NA(),$K$15)</f>
        <v>#N/A</v>
      </c>
      <c r="AM92" s="5" t="e">
        <f>IF($K$16=0,NA(),$K$16)</f>
        <v>#N/A</v>
      </c>
      <c r="AN92" s="5" t="e">
        <f>IF($K$17=0,NA(),$K$17)</f>
        <v>#N/A</v>
      </c>
      <c r="AO92" s="5" t="e">
        <f>IF(COUNT($K$15:$K$17)=0,NA(),IF(AVERAGE($K$15:$K$17)=0,NA(),AVERAGE($K$15:$K$17)))</f>
        <v>#N/A</v>
      </c>
      <c r="AP92" s="5" t="e">
        <f>IF(COUNT(K15:K17,K21:K23,K27:K29)=0,NA(),AVERAGE(K15:K17,K21:K23,K27:K29))</f>
        <v>#N/A</v>
      </c>
      <c r="AQ92" s="5" t="e">
        <f>IF(COUNT($K$15:$K$17)=0,NA(),MIN($K$15:$K$17))</f>
        <v>#N/A</v>
      </c>
      <c r="AR92" s="5" t="e">
        <f>IF(COUNT($K$15:$K$17)=0,NA(),MAX($K$15:$K$17))</f>
        <v>#N/A</v>
      </c>
      <c r="AS92" s="5" t="e">
        <f>AO92-AQ92</f>
        <v>#N/A</v>
      </c>
      <c r="AT92" s="5" t="e">
        <f>AR92-AO92</f>
        <v>#N/A</v>
      </c>
      <c r="AU92" s="8" t="s">
        <v>100</v>
      </c>
      <c r="AV92" s="5" t="e">
        <f>IF($O$21=0,NA(),$O$21)</f>
        <v>#N/A</v>
      </c>
      <c r="AW92" s="5" t="e">
        <f>IF($O$22=0,NA(),$O$22)</f>
        <v>#N/A</v>
      </c>
      <c r="AX92" s="5" t="e">
        <f>IF($O$23=0,NA(),$O$23)</f>
        <v>#N/A</v>
      </c>
      <c r="AY92" s="5" t="e">
        <f>IF(COUNT($O$21:$O$23)=0,NA(),IF(AVERAGE($O$21:$O$23)=0,NA(),AVERAGE($O$21:$O$23)))</f>
        <v>#N/A</v>
      </c>
      <c r="AZ92" s="5" t="e">
        <f>AZ83</f>
        <v>#N/A</v>
      </c>
      <c r="BA92" s="5" t="str">
        <f t="shared" si="16"/>
        <v/>
      </c>
      <c r="BB92" s="5" t="str">
        <f t="shared" si="17"/>
        <v/>
      </c>
      <c r="BC92" s="5" t="str">
        <f t="shared" si="18"/>
        <v/>
      </c>
      <c r="BD92" s="5" t="e">
        <f>IF(COUNT($O$21:$O$23)=0,NA(),MIN($O$21:$O$23))</f>
        <v>#N/A</v>
      </c>
      <c r="BE92" s="5" t="e">
        <f>IF(COUNT($O$21:$O$23)=0,NA(),MAX($O$21:$O$23))</f>
        <v>#N/A</v>
      </c>
      <c r="BF92" s="5" t="e">
        <f t="shared" si="20"/>
        <v>#N/A</v>
      </c>
      <c r="BG92" s="5" t="e">
        <f t="shared" si="21"/>
        <v>#N/A</v>
      </c>
      <c r="BH92" s="5" t="e">
        <f t="shared" si="19"/>
        <v>#N/A</v>
      </c>
      <c r="BI92" s="5" t="e">
        <f>IF(COUNT($O$21:$O$23)=0,NA(),IF(AVERAGE($O$21:$O$23)=0,NA(),AVERAGE($O$21:$O$23)))</f>
        <v>#N/A</v>
      </c>
    </row>
    <row r="93" spans="1:66">
      <c r="A93" s="33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2"/>
      <c r="Q93" s="60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1"/>
      <c r="AH93" s="1"/>
      <c r="AJ93" s="5" t="s">
        <v>101</v>
      </c>
      <c r="AK93" s="8" t="s">
        <v>94</v>
      </c>
      <c r="AL93" s="5" t="e">
        <f>IF($K$21=0,NA(),$K$21)</f>
        <v>#N/A</v>
      </c>
      <c r="AM93" s="5" t="e">
        <f>IF($K$22=0,NA(),$K$22)</f>
        <v>#N/A</v>
      </c>
      <c r="AN93" s="5" t="e">
        <f>IF($K$23=0,NA(),$K$23)</f>
        <v>#N/A</v>
      </c>
      <c r="AO93" s="5" t="e">
        <f>IF(COUNT($K$21:$K$23)=0,NA(),IF(AVERAGE($K$21:$K$23)=0,NA(),AVERAGE($K$21:$K$23)))</f>
        <v>#N/A</v>
      </c>
      <c r="AP93" s="5" t="e">
        <f>AP92</f>
        <v>#N/A</v>
      </c>
      <c r="AQ93" s="5" t="e">
        <f>IF(COUNT($K$21:$K$23)=0,NA(),MIN($K$21:$K$23))</f>
        <v>#N/A</v>
      </c>
      <c r="AR93" s="5" t="e">
        <f>IF(COUNT($K$21:$K$23)=0,NA(),MAX($K$21:$K$23))</f>
        <v>#N/A</v>
      </c>
      <c r="AS93" s="5" t="e">
        <f t="shared" si="22"/>
        <v>#N/A</v>
      </c>
      <c r="AT93" s="5" t="e">
        <f t="shared" si="23"/>
        <v>#N/A</v>
      </c>
      <c r="BA93" s="5" t="str">
        <f t="shared" si="16"/>
        <v/>
      </c>
      <c r="BB93" s="5" t="str">
        <f t="shared" si="17"/>
        <v/>
      </c>
      <c r="BH93" s="5" t="e">
        <f t="shared" si="19"/>
        <v>#N/A</v>
      </c>
    </row>
    <row r="94" spans="1:66" ht="34.5">
      <c r="A94" s="33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2"/>
      <c r="Q94" s="55" t="s">
        <v>149</v>
      </c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1"/>
      <c r="AH94" s="1"/>
      <c r="AK94" s="8" t="s">
        <v>102</v>
      </c>
      <c r="AL94" s="5" t="e">
        <f>IF($K$27=0,NA(),$K$27)</f>
        <v>#N/A</v>
      </c>
      <c r="AM94" s="5" t="e">
        <f>IF($K$28=0,NA(),$K$28)</f>
        <v>#N/A</v>
      </c>
      <c r="AN94" s="5" t="e">
        <f>IF($K$29=0,NA(),$K$29)</f>
        <v>#N/A</v>
      </c>
      <c r="AO94" s="5" t="e">
        <f>IF(COUNT($K$27:$K$29)=0,NA(),IF(AVERAGE($K$27:$K$29)=0,NA(),AVERAGE($K$27:$K$29)))</f>
        <v>#N/A</v>
      </c>
      <c r="AP94" s="5" t="e">
        <f>AP92</f>
        <v>#N/A</v>
      </c>
      <c r="AQ94" s="5" t="e">
        <f>IF(COUNT($K$27:$K$29)=0,NA(),MIN($K$27:$K$29))</f>
        <v>#N/A</v>
      </c>
      <c r="AR94" s="5" t="e">
        <f>IF(COUNT($K$27:$K$29)=0,NA(),MAX($K$27:$K$29))</f>
        <v>#N/A</v>
      </c>
      <c r="AS94" s="5" t="e">
        <f t="shared" si="22"/>
        <v>#N/A</v>
      </c>
      <c r="AT94" s="5" t="e">
        <f t="shared" si="23"/>
        <v>#N/A</v>
      </c>
      <c r="AU94" s="8" t="s">
        <v>75</v>
      </c>
      <c r="AV94" s="5" t="e">
        <f>IF($F$27=0,NA(),$F$27)</f>
        <v>#N/A</v>
      </c>
      <c r="AW94" s="5" t="e">
        <f>IF($F$28=0,NA(),$F$28)</f>
        <v>#N/A</v>
      </c>
      <c r="AX94" s="5" t="e">
        <f>IF($F$29=0,NA(),$F$29)</f>
        <v>#N/A</v>
      </c>
      <c r="AY94" s="5" t="e">
        <f>IF(COUNT($F$27:$F$29)=0,NA(),IF(AVERAGE($F$27:$F$29)=0,NA(),AVERAGE($F$27:$F$29)))</f>
        <v>#N/A</v>
      </c>
      <c r="AZ94" s="5" t="e">
        <f>IF(COUNT(F27:O29)=0,NA(),AVERAGE(F27:O29))</f>
        <v>#N/A</v>
      </c>
      <c r="BA94" s="5" t="str">
        <f t="shared" si="16"/>
        <v/>
      </c>
      <c r="BB94" s="5" t="str">
        <f t="shared" si="17"/>
        <v/>
      </c>
      <c r="BC94" s="5" t="str">
        <f t="shared" si="18"/>
        <v/>
      </c>
      <c r="BD94" s="5" t="e">
        <f>IF(COUNT($F$27:$F$29)=0,NA(),MIN($F$27:$F$29))</f>
        <v>#N/A</v>
      </c>
      <c r="BE94" s="5" t="e">
        <f>IF(COUNT($F$27:$F$29)=0,NA(),MAX($F$27:$F$29))</f>
        <v>#N/A</v>
      </c>
      <c r="BF94" s="5" t="e">
        <f t="shared" ref="BF94:BF103" si="24">AY94-BD94</f>
        <v>#N/A</v>
      </c>
      <c r="BG94" s="5" t="e">
        <f t="shared" ref="BG94:BG103" si="25">BE94-AY94</f>
        <v>#N/A</v>
      </c>
      <c r="BH94" s="5" t="e">
        <f t="shared" si="19"/>
        <v>#N/A</v>
      </c>
      <c r="BI94" s="5" t="e">
        <f>IF(COUNT($F$27:$F$29)=0,NA(),IF(AVERAGE($F$27:$F$29)=0,NA(),AVERAGE($F$27:$F$29)))</f>
        <v>#N/A</v>
      </c>
    </row>
    <row r="95" spans="1:66">
      <c r="A95" s="33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2"/>
      <c r="Q95" s="60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1"/>
      <c r="AH95" s="1"/>
      <c r="AK95" s="8"/>
      <c r="AU95" s="8" t="s">
        <v>83</v>
      </c>
      <c r="AV95" s="5" t="e">
        <f>IF($G$27=0,NA(),$G$27)</f>
        <v>#N/A</v>
      </c>
      <c r="AW95" s="5" t="e">
        <f>IF($G$28=0,NA(),$G$28)</f>
        <v>#N/A</v>
      </c>
      <c r="AX95" s="5" t="e">
        <f>IF($G$29=0,NA(),$G$29)</f>
        <v>#N/A</v>
      </c>
      <c r="AY95" s="5" t="e">
        <f>IF(COUNT($G$27:$G$29)=0,NA(),IF(AVERAGE($G$27:$G$29)=0,NA(),AVERAGE($G$27:$G$29)))</f>
        <v>#N/A</v>
      </c>
      <c r="AZ95" s="5" t="e">
        <f>AZ94</f>
        <v>#N/A</v>
      </c>
      <c r="BA95" s="5" t="str">
        <f t="shared" si="16"/>
        <v/>
      </c>
      <c r="BB95" s="5" t="str">
        <f t="shared" si="17"/>
        <v/>
      </c>
      <c r="BC95" s="5" t="str">
        <f t="shared" si="18"/>
        <v/>
      </c>
      <c r="BD95" s="5" t="e">
        <f>IF(COUNT($G$27:$G$29)=0,NA(),MIN($G$27:$G$29))</f>
        <v>#N/A</v>
      </c>
      <c r="BE95" s="5" t="e">
        <f>IF(COUNT($G$27:$G$29)=0,NA(),MAX($G$27:$G$29))</f>
        <v>#N/A</v>
      </c>
      <c r="BF95" s="5" t="e">
        <f t="shared" si="24"/>
        <v>#N/A</v>
      </c>
      <c r="BG95" s="5" t="e">
        <f t="shared" si="25"/>
        <v>#N/A</v>
      </c>
      <c r="BH95" s="5" t="e">
        <f t="shared" si="19"/>
        <v>#N/A</v>
      </c>
      <c r="BI95" s="5" t="e">
        <f>IF(COUNT($G$27:$G$29)=0,NA(),IF(AVERAGE($G$27:$G$29)=0,NA(),AVERAGE($G$27:$G$29)))</f>
        <v>#N/A</v>
      </c>
    </row>
    <row r="96" spans="1:66" ht="34.5">
      <c r="A96" s="33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2"/>
      <c r="Q96" s="55" t="s">
        <v>150</v>
      </c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1"/>
      <c r="AH96" s="1"/>
      <c r="AK96" s="8" t="s">
        <v>84</v>
      </c>
      <c r="AL96" s="5" t="e">
        <f>IF($L$15=0,NA(),$L$15)</f>
        <v>#N/A</v>
      </c>
      <c r="AM96" s="5" t="e">
        <f>IF($L$16=0,NA(),$L$16)</f>
        <v>#N/A</v>
      </c>
      <c r="AN96" s="5" t="e">
        <f>IF($L$17=0,NA(),$L$17)</f>
        <v>#N/A</v>
      </c>
      <c r="AO96" s="5" t="e">
        <f>IF(COUNT($L$15:$L$17)=0,NA(),IF(AVERAGE($L$15:$L$17)=0,NA(),AVERAGE($L$15:$L$17)))</f>
        <v>#N/A</v>
      </c>
      <c r="AP96" s="5" t="e">
        <f>IF(COUNT(L15:L17,L21:L23,L27:L29)=0,NA(),AVERAGE(L15:L17,L21:L23,L27:L29))</f>
        <v>#N/A</v>
      </c>
      <c r="AQ96" s="5" t="e">
        <f>IF(COUNT($L$15:$L$17)=0,NA(),MIN($L$15:$L$17))</f>
        <v>#N/A</v>
      </c>
      <c r="AR96" s="5" t="e">
        <f>IF(COUNT($L$15:$L$17)=0,NA(),MAX($L$15:$L$17))</f>
        <v>#N/A</v>
      </c>
      <c r="AS96" s="5" t="e">
        <f>AO96-AQ96</f>
        <v>#N/A</v>
      </c>
      <c r="AT96" s="5" t="e">
        <f>AR96-AO96</f>
        <v>#N/A</v>
      </c>
      <c r="AU96" s="8" t="s">
        <v>89</v>
      </c>
      <c r="AV96" s="5" t="e">
        <f>IF($H$27=0,NA(),$H$27)</f>
        <v>#N/A</v>
      </c>
      <c r="AW96" s="5" t="e">
        <f>IF($H$28=0,NA(),$H$28)</f>
        <v>#N/A</v>
      </c>
      <c r="AX96" s="5" t="e">
        <f>IF($H$29=0,NA(),$H$29)</f>
        <v>#N/A</v>
      </c>
      <c r="AY96" s="5" t="e">
        <f>IF(COUNT($H$27:$H$29)=0,NA(),IF(AVERAGE($H$27:$H$29)=0,NA(),AVERAGE($H$27:$H$29)))</f>
        <v>#N/A</v>
      </c>
      <c r="AZ96" s="5" t="e">
        <f>AZ94</f>
        <v>#N/A</v>
      </c>
      <c r="BA96" s="5" t="str">
        <f t="shared" si="16"/>
        <v/>
      </c>
      <c r="BB96" s="5" t="str">
        <f t="shared" si="17"/>
        <v/>
      </c>
      <c r="BC96" s="5" t="str">
        <f t="shared" si="18"/>
        <v/>
      </c>
      <c r="BD96" s="5" t="e">
        <f>IF(COUNT($H$27:$H$29)=0,NA(),MIN($H$27:$H$29))</f>
        <v>#N/A</v>
      </c>
      <c r="BE96" s="5" t="e">
        <f>IF(COUNT($H$27:$H$29)=0,NA(),MAX($H$27:$H$29))</f>
        <v>#N/A</v>
      </c>
      <c r="BF96" s="5" t="e">
        <f t="shared" si="24"/>
        <v>#N/A</v>
      </c>
      <c r="BG96" s="5" t="e">
        <f t="shared" si="25"/>
        <v>#N/A</v>
      </c>
      <c r="BH96" s="5" t="e">
        <f t="shared" si="19"/>
        <v>#N/A</v>
      </c>
      <c r="BI96" s="5" t="e">
        <f>IF(COUNT($H$27:$H$29)=0,NA(),IF(AVERAGE($H$27:$H$29)=0,NA(),AVERAGE($H$27:$H$29)))</f>
        <v>#N/A</v>
      </c>
    </row>
    <row r="97" spans="1:61">
      <c r="A97" s="33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2"/>
      <c r="Q97" s="60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1"/>
      <c r="AH97" s="1"/>
      <c r="AJ97" s="5" t="s">
        <v>103</v>
      </c>
      <c r="AK97" s="8" t="s">
        <v>96</v>
      </c>
      <c r="AL97" s="5" t="e">
        <f>IF($L$21=0,NA(),$L$21)</f>
        <v>#N/A</v>
      </c>
      <c r="AM97" s="5" t="e">
        <f>IF($L$22=0,NA(),$L$22)</f>
        <v>#N/A</v>
      </c>
      <c r="AN97" s="5" t="e">
        <f>IF($L$23=0,NA(),$L$23)</f>
        <v>#N/A</v>
      </c>
      <c r="AO97" s="5" t="e">
        <f>IF(COUNT($L$21:$L$23)=0,NA(),IF(AVERAGE($L$21:$L$23)=0,NA(),AVERAGE($L$21:$L$23)))</f>
        <v>#N/A</v>
      </c>
      <c r="AP97" s="5" t="e">
        <f>AP96</f>
        <v>#N/A</v>
      </c>
      <c r="AQ97" s="5" t="e">
        <f>IF(COUNT($L$21:$L$23)=0,NA(),MIN($L$21:$L$23))</f>
        <v>#N/A</v>
      </c>
      <c r="AR97" s="5" t="e">
        <f>IF(COUNT($L$21:$L$23)=0,NA(),MAX($L$21:$L$23))</f>
        <v>#N/A</v>
      </c>
      <c r="AS97" s="5" t="e">
        <f t="shared" si="22"/>
        <v>#N/A</v>
      </c>
      <c r="AT97" s="5" t="e">
        <f t="shared" si="23"/>
        <v>#N/A</v>
      </c>
      <c r="AU97" s="8" t="s">
        <v>92</v>
      </c>
      <c r="AV97" s="5" t="e">
        <f>IF($I$27=0,NA(),$I$27)</f>
        <v>#N/A</v>
      </c>
      <c r="AW97" s="5" t="e">
        <f>IF($I$28=0,NA(),$I$28)</f>
        <v>#N/A</v>
      </c>
      <c r="AX97" s="5" t="e">
        <f>IF($I$29=0,NA(),$I$29)</f>
        <v>#N/A</v>
      </c>
      <c r="AY97" s="5" t="e">
        <f>IF(COUNT($I$27:$I$29)=0,NA(),IF(AVERAGE($I$27:$I$29)=0,NA(),AVERAGE($I$27:$I$29)))</f>
        <v>#N/A</v>
      </c>
      <c r="AZ97" s="5" t="e">
        <f>AZ94</f>
        <v>#N/A</v>
      </c>
      <c r="BA97" s="5" t="str">
        <f t="shared" si="16"/>
        <v/>
      </c>
      <c r="BB97" s="5" t="str">
        <f t="shared" si="17"/>
        <v/>
      </c>
      <c r="BC97" s="5" t="str">
        <f t="shared" si="18"/>
        <v/>
      </c>
      <c r="BD97" s="5" t="e">
        <f>IF(COUNT($I$27:$I$29)=0,NA(),MIN($I$27:$I$29))</f>
        <v>#N/A</v>
      </c>
      <c r="BE97" s="5" t="e">
        <f>IF(COUNT($I$27:$I$29)=0,NA(),MAX($I$27:$I$29))</f>
        <v>#N/A</v>
      </c>
      <c r="BF97" s="5" t="e">
        <f t="shared" si="24"/>
        <v>#N/A</v>
      </c>
      <c r="BG97" s="5" t="e">
        <f t="shared" si="25"/>
        <v>#N/A</v>
      </c>
      <c r="BH97" s="5" t="e">
        <f t="shared" si="19"/>
        <v>#N/A</v>
      </c>
      <c r="BI97" s="5" t="e">
        <f>IF(COUNT($I$27:$I$29)=0,NA(),IF(AVERAGE($I$27:$I$29)=0,NA(),AVERAGE($I$27:$I$29)))</f>
        <v>#N/A</v>
      </c>
    </row>
    <row r="98" spans="1:61">
      <c r="A98" s="33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2"/>
      <c r="Q98" s="60" t="s">
        <v>104</v>
      </c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1"/>
      <c r="AH98" s="1"/>
      <c r="AK98" s="8" t="s">
        <v>105</v>
      </c>
      <c r="AL98" s="5" t="e">
        <f>IF($L$27=0,NA(),$L$27)</f>
        <v>#N/A</v>
      </c>
      <c r="AM98" s="5" t="e">
        <f>IF($L$28=0,NA(),$L$28)</f>
        <v>#N/A</v>
      </c>
      <c r="AN98" s="5" t="e">
        <f>IF($L$29=0,NA(),$L$29)</f>
        <v>#N/A</v>
      </c>
      <c r="AO98" s="5" t="e">
        <f>IF(COUNT($L$27:$L$29)=0,NA(),IF(AVERAGE($L$27:$L$29)=0,NA(),AVERAGE($L$27:$L$29)))</f>
        <v>#N/A</v>
      </c>
      <c r="AP98" s="5" t="e">
        <f>AP96</f>
        <v>#N/A</v>
      </c>
      <c r="AQ98" s="5" t="e">
        <f>IF(COUNT($L$27:$L$29)=0,NA(),MIN($L$27:$L$29))</f>
        <v>#N/A</v>
      </c>
      <c r="AR98" s="5" t="e">
        <f>IF(COUNT($L$27:$L$29)=0,NA(),MAX($L$27:$L$29))</f>
        <v>#N/A</v>
      </c>
      <c r="AS98" s="5" t="e">
        <f t="shared" si="22"/>
        <v>#N/A</v>
      </c>
      <c r="AT98" s="5" t="e">
        <f t="shared" si="23"/>
        <v>#N/A</v>
      </c>
      <c r="AU98" s="8" t="s">
        <v>97</v>
      </c>
      <c r="AV98" s="5" t="e">
        <f>IF($J$27=0,NA(),$J$27)</f>
        <v>#N/A</v>
      </c>
      <c r="AW98" s="5" t="e">
        <f>IF($J$28=0,NA(),$J$28)</f>
        <v>#N/A</v>
      </c>
      <c r="AX98" s="5" t="e">
        <f>IF($J$29=0,NA(),$J$29)</f>
        <v>#N/A</v>
      </c>
      <c r="AY98" s="5" t="e">
        <f>IF(COUNT($J$27:$J$29)=0,NA(),IF(AVERAGE($J$27:$J$29)=0,NA(),AVERAGE($J$27:$J$29)))</f>
        <v>#N/A</v>
      </c>
      <c r="AZ98" s="5" t="e">
        <f>AZ94</f>
        <v>#N/A</v>
      </c>
      <c r="BA98" s="5" t="str">
        <f t="shared" si="16"/>
        <v/>
      </c>
      <c r="BB98" s="5" t="str">
        <f t="shared" si="17"/>
        <v/>
      </c>
      <c r="BC98" s="5" t="str">
        <f t="shared" si="18"/>
        <v/>
      </c>
      <c r="BD98" s="5" t="e">
        <f>IF(COUNT($J$27:$J$29)=0,NA(),MIN($J$27:$J$29))</f>
        <v>#N/A</v>
      </c>
      <c r="BE98" s="5" t="e">
        <f>IF(COUNT($J$27:$J$29)=0,NA(),MAX($J$27:$J$29))</f>
        <v>#N/A</v>
      </c>
      <c r="BF98" s="5" t="e">
        <f t="shared" si="24"/>
        <v>#N/A</v>
      </c>
      <c r="BG98" s="5" t="e">
        <f t="shared" si="25"/>
        <v>#N/A</v>
      </c>
      <c r="BH98" s="5" t="e">
        <f t="shared" si="19"/>
        <v>#N/A</v>
      </c>
      <c r="BI98" s="5" t="e">
        <f>IF(COUNT($J$27:$J$29)=0,NA(),IF(AVERAGE($J$27:$J$29)=0,NA(),AVERAGE($J$27:$J$29)))</f>
        <v>#N/A</v>
      </c>
    </row>
    <row r="99" spans="1:61" ht="47.25">
      <c r="A99" s="33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2"/>
      <c r="Q99" s="55" t="s">
        <v>151</v>
      </c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1"/>
      <c r="AH99" s="1"/>
      <c r="AK99" s="8"/>
      <c r="AU99" s="8" t="s">
        <v>102</v>
      </c>
      <c r="AV99" s="5" t="e">
        <f>IF($K$27=0,NA(),$K$27)</f>
        <v>#N/A</v>
      </c>
      <c r="AW99" s="5" t="e">
        <f>IF($K$28=0,NA(),$K$28)</f>
        <v>#N/A</v>
      </c>
      <c r="AX99" s="5" t="e">
        <f>IF($K$29=0,NA(),$K$29)</f>
        <v>#N/A</v>
      </c>
      <c r="AY99" s="5" t="e">
        <f>IF(COUNT($K$27:$K$29)=0,NA(),IF(AVERAGE($K$27:$K$29)=0,NA(),AVERAGE($K$27:$K$29)))</f>
        <v>#N/A</v>
      </c>
      <c r="AZ99" s="5" t="e">
        <f>AZ94</f>
        <v>#N/A</v>
      </c>
      <c r="BA99" s="5" t="str">
        <f t="shared" si="16"/>
        <v/>
      </c>
      <c r="BB99" s="5" t="str">
        <f t="shared" si="17"/>
        <v/>
      </c>
      <c r="BC99" s="5" t="str">
        <f t="shared" si="18"/>
        <v/>
      </c>
      <c r="BD99" s="5" t="e">
        <f>IF(COUNT($K$27:$K$29)=0,NA(),MIN($K$27:$K$29))</f>
        <v>#N/A</v>
      </c>
      <c r="BE99" s="5" t="e">
        <f>IF(COUNT($K$27:$K$29)=0,NA(),MAX($K$27:$K$29))</f>
        <v>#N/A</v>
      </c>
      <c r="BF99" s="5" t="e">
        <f t="shared" si="24"/>
        <v>#N/A</v>
      </c>
      <c r="BG99" s="5" t="e">
        <f t="shared" si="25"/>
        <v>#N/A</v>
      </c>
      <c r="BH99" s="5" t="e">
        <f t="shared" si="19"/>
        <v>#N/A</v>
      </c>
      <c r="BI99" s="5" t="e">
        <f>IF(COUNT($K$27:$K$29)=0,NA(),IF(AVERAGE($K$27:$K$29)=0,NA(),AVERAGE($K$27:$K$29)))</f>
        <v>#N/A</v>
      </c>
    </row>
    <row r="100" spans="1:61">
      <c r="A100" s="33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2"/>
      <c r="Q100" s="60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1"/>
      <c r="AH100" s="1"/>
      <c r="AK100" s="8" t="s">
        <v>85</v>
      </c>
      <c r="AL100" s="5" t="e">
        <f>IF($M$15=0,NA(),$M$15)</f>
        <v>#N/A</v>
      </c>
      <c r="AM100" s="5" t="e">
        <f>IF($M$16=0,NA(),$M$16)</f>
        <v>#N/A</v>
      </c>
      <c r="AN100" s="5" t="e">
        <f>IF($M$17=0,NA(),$M$17)</f>
        <v>#N/A</v>
      </c>
      <c r="AO100" s="5" t="e">
        <f>IF(COUNT($M$15:$M$17)=0,NA(),IF(AVERAGE($M$15:$M$17)=0,NA(),AVERAGE($M$15:$M$17)))</f>
        <v>#N/A</v>
      </c>
      <c r="AP100" s="5" t="e">
        <f>IF(COUNT(M15:M17,M21:M23,M27:M29)=0,NA(),AVERAGE(M15:M17,M21:M23,M27:M29))</f>
        <v>#N/A</v>
      </c>
      <c r="AQ100" s="5" t="e">
        <f>IF(COUNT($M$15:$M$17)=0,NA(),MIN($M$15:$M$17))</f>
        <v>#N/A</v>
      </c>
      <c r="AR100" s="5" t="e">
        <f>IF(COUNT($M$15:$M$17)=0,NA(),MAX($M$15:$M$17))</f>
        <v>#N/A</v>
      </c>
      <c r="AS100" s="5" t="e">
        <f>AO100-AQ100</f>
        <v>#N/A</v>
      </c>
      <c r="AT100" s="5" t="e">
        <f>AR100-AO100</f>
        <v>#N/A</v>
      </c>
      <c r="AU100" s="8" t="s">
        <v>105</v>
      </c>
      <c r="AV100" s="5" t="e">
        <f>IF($L$27=0,NA(),$L$27)</f>
        <v>#N/A</v>
      </c>
      <c r="AW100" s="5" t="e">
        <f>IF($L$28=0,NA(),$L$28)</f>
        <v>#N/A</v>
      </c>
      <c r="AX100" s="5" t="e">
        <f>IF($L$29=0,NA(),$L$29)</f>
        <v>#N/A</v>
      </c>
      <c r="AY100" s="5" t="e">
        <f>IF(COUNT($L$27:$L$29)=0,NA(),IF(AVERAGE($L$27:$L$29)=0,NA(),AVERAGE($L$27:$L$29)))</f>
        <v>#N/A</v>
      </c>
      <c r="AZ100" s="5" t="e">
        <f>AZ94</f>
        <v>#N/A</v>
      </c>
      <c r="BA100" s="5" t="str">
        <f t="shared" si="16"/>
        <v/>
      </c>
      <c r="BB100" s="5" t="str">
        <f t="shared" si="17"/>
        <v/>
      </c>
      <c r="BC100" s="5" t="str">
        <f t="shared" si="18"/>
        <v/>
      </c>
      <c r="BD100" s="5" t="e">
        <f>IF(COUNT($L$27:$L$29)=0,NA(),MIN($L$27:$L$29))</f>
        <v>#N/A</v>
      </c>
      <c r="BE100" s="5" t="e">
        <f>IF(COUNT($L$27:$L$29)=0,NA(),MAX($L$27:$L$29))</f>
        <v>#N/A</v>
      </c>
      <c r="BF100" s="5" t="e">
        <f t="shared" si="24"/>
        <v>#N/A</v>
      </c>
      <c r="BG100" s="5" t="e">
        <f t="shared" si="25"/>
        <v>#N/A</v>
      </c>
      <c r="BH100" s="5" t="e">
        <f t="shared" si="19"/>
        <v>#N/A</v>
      </c>
      <c r="BI100" s="5" t="e">
        <f>IF(COUNT($L$27:$L$29)=0,NA(),IF(AVERAGE($L$27:$L$29)=0,NA(),AVERAGE($L$27:$L$29)))</f>
        <v>#N/A</v>
      </c>
    </row>
    <row r="101" spans="1:61">
      <c r="A101" s="33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2"/>
      <c r="Q101" s="60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1"/>
      <c r="AH101" s="1"/>
      <c r="AJ101" s="5" t="s">
        <v>106</v>
      </c>
      <c r="AK101" s="8" t="s">
        <v>98</v>
      </c>
      <c r="AL101" s="5" t="e">
        <f>IF($M$21=0,NA(),$M$21)</f>
        <v>#N/A</v>
      </c>
      <c r="AM101" s="5" t="e">
        <f>IF($M$22=0,NA(),$M$22)</f>
        <v>#N/A</v>
      </c>
      <c r="AN101" s="5" t="e">
        <f>IF($M$23=0,NA(),$M$23)</f>
        <v>#N/A</v>
      </c>
      <c r="AO101" s="5" t="e">
        <f>IF(COUNT($M$21:$M$23)=0,NA(),IF(AVERAGE($M$21:$M$23)=0,NA(),AVERAGE($M$21:$M$23)))</f>
        <v>#N/A</v>
      </c>
      <c r="AP101" s="5" t="e">
        <f>AP100</f>
        <v>#N/A</v>
      </c>
      <c r="AQ101" s="5" t="e">
        <f>IF(COUNT($M$21:$M$23)=0,NA(),MIN($M$21:$M$23))</f>
        <v>#N/A</v>
      </c>
      <c r="AR101" s="5" t="e">
        <f>IF(COUNT($M$21:$M$23)=0,NA(),MAX($M$21:$M$23))</f>
        <v>#N/A</v>
      </c>
      <c r="AS101" s="5" t="e">
        <f t="shared" si="22"/>
        <v>#N/A</v>
      </c>
      <c r="AT101" s="5" t="e">
        <f t="shared" si="23"/>
        <v>#N/A</v>
      </c>
      <c r="AU101" s="8" t="s">
        <v>107</v>
      </c>
      <c r="AV101" s="5" t="e">
        <f>IF($M$27=0,NA(),$M$27)</f>
        <v>#N/A</v>
      </c>
      <c r="AW101" s="5" t="e">
        <f>IF($M$28=0,NA(),$M$28)</f>
        <v>#N/A</v>
      </c>
      <c r="AX101" s="5" t="e">
        <f>IF($M$29=0,NA(),$M$29)</f>
        <v>#N/A</v>
      </c>
      <c r="AY101" s="5" t="e">
        <f>IF(COUNT($M$27:$M$29)=0,NA(),IF(AVERAGE($M$27:$M$29)=0,NA(),AVERAGE($M$27:$M$29)))</f>
        <v>#N/A</v>
      </c>
      <c r="AZ101" s="5" t="e">
        <f>AZ94</f>
        <v>#N/A</v>
      </c>
      <c r="BA101" s="5" t="str">
        <f t="shared" si="16"/>
        <v/>
      </c>
      <c r="BB101" s="5" t="str">
        <f t="shared" si="17"/>
        <v/>
      </c>
      <c r="BC101" s="5" t="str">
        <f t="shared" si="18"/>
        <v/>
      </c>
      <c r="BD101" s="5" t="e">
        <f>IF(COUNT($M$27:$M$29)=0,NA(),MIN($M$27:$M$29))</f>
        <v>#N/A</v>
      </c>
      <c r="BE101" s="5" t="e">
        <f>IF(COUNT($M$27:$M$29)=0,NA(),MAX($M$27:$M$29))</f>
        <v>#N/A</v>
      </c>
      <c r="BF101" s="5" t="e">
        <f t="shared" si="24"/>
        <v>#N/A</v>
      </c>
      <c r="BG101" s="5" t="e">
        <f t="shared" si="25"/>
        <v>#N/A</v>
      </c>
      <c r="BH101" s="5" t="e">
        <f t="shared" si="19"/>
        <v>#N/A</v>
      </c>
      <c r="BI101" s="5" t="e">
        <f>IF(COUNT($M$27:$M$29)=0,NA(),IF(AVERAGE($M$27:$M$29)=0,NA(),AVERAGE($M$27:$M$29)))</f>
        <v>#N/A</v>
      </c>
    </row>
    <row r="102" spans="1:61">
      <c r="A102" s="33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2"/>
      <c r="Q102" s="60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1"/>
      <c r="AH102" s="1"/>
      <c r="AK102" s="8" t="s">
        <v>107</v>
      </c>
      <c r="AL102" s="5" t="e">
        <f>IF($M$27=0,NA(),$M$27)</f>
        <v>#N/A</v>
      </c>
      <c r="AM102" s="5" t="e">
        <f>IF($M$28=0,NA(),$M$28)</f>
        <v>#N/A</v>
      </c>
      <c r="AN102" s="5" t="e">
        <f>IF($M$29=0,NA(),$M$29)</f>
        <v>#N/A</v>
      </c>
      <c r="AO102" s="5" t="e">
        <f>IF(COUNT($M$27:$M$29)=0,NA(),IF(AVERAGE($M$27:$M$29)=0,NA(),AVERAGE($M$27:$M$29)))</f>
        <v>#N/A</v>
      </c>
      <c r="AP102" s="5" t="e">
        <f>AP100</f>
        <v>#N/A</v>
      </c>
      <c r="AQ102" s="5" t="e">
        <f>IF(COUNT($M$27:$M$29)=0,NA(),MIN($M$27:$M$29))</f>
        <v>#N/A</v>
      </c>
      <c r="AR102" s="5" t="e">
        <f>IF(COUNT($M$27:$M$29)=0,NA(),MAX($M$27:$M$29))</f>
        <v>#N/A</v>
      </c>
      <c r="AS102" s="5" t="e">
        <f t="shared" si="22"/>
        <v>#N/A</v>
      </c>
      <c r="AT102" s="5" t="e">
        <f t="shared" si="23"/>
        <v>#N/A</v>
      </c>
      <c r="AU102" s="8" t="s">
        <v>108</v>
      </c>
      <c r="AV102" s="5" t="e">
        <f>IF($N$27=0,NA(),$N$27)</f>
        <v>#N/A</v>
      </c>
      <c r="AW102" s="5" t="e">
        <f>IF($N$28=0,NA(),$N$28)</f>
        <v>#N/A</v>
      </c>
      <c r="AX102" s="5" t="e">
        <f>IF($N$29=0,NA(),$N$29)</f>
        <v>#N/A</v>
      </c>
      <c r="AY102" s="5" t="e">
        <f>IF(COUNT($N$27:$N$29)=0,NA(),IF(AVERAGE($N$27:$N$29)=0,NA(),AVERAGE($N$27:$N$29)))</f>
        <v>#N/A</v>
      </c>
      <c r="AZ102" s="5" t="e">
        <f>AZ94</f>
        <v>#N/A</v>
      </c>
      <c r="BA102" s="5" t="str">
        <f t="shared" si="16"/>
        <v/>
      </c>
      <c r="BB102" s="5" t="str">
        <f t="shared" si="17"/>
        <v/>
      </c>
      <c r="BC102" s="5" t="str">
        <f t="shared" si="18"/>
        <v/>
      </c>
      <c r="BD102" s="5" t="e">
        <f>IF(COUNT($N$27:$N$29)=0,NA(),MIN($N$27:$N$29))</f>
        <v>#N/A</v>
      </c>
      <c r="BE102" s="5" t="e">
        <f>IF(COUNT($N$27:$N$29)=0,NA(),MAX($N$27:$N$29))</f>
        <v>#N/A</v>
      </c>
      <c r="BF102" s="5" t="e">
        <f t="shared" si="24"/>
        <v>#N/A</v>
      </c>
      <c r="BG102" s="5" t="e">
        <f t="shared" si="25"/>
        <v>#N/A</v>
      </c>
      <c r="BH102" s="5" t="e">
        <f t="shared" si="19"/>
        <v>#N/A</v>
      </c>
      <c r="BI102" s="5" t="e">
        <f>IF(COUNT($N$27:$N$29)=0,NA(),IF(AVERAGE($N$27:$N$29)=0,NA(),AVERAGE($N$27:$N$29)))</f>
        <v>#N/A</v>
      </c>
    </row>
    <row r="103" spans="1:61">
      <c r="A103" s="33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2"/>
      <c r="Q103" s="60"/>
      <c r="AF103" s="1"/>
      <c r="AG103" s="1"/>
      <c r="AH103" s="1"/>
      <c r="AU103" s="8" t="s">
        <v>109</v>
      </c>
      <c r="AV103" s="5" t="e">
        <f>IF($O$27=0,NA(),$O$27)</f>
        <v>#N/A</v>
      </c>
      <c r="AW103" s="5" t="e">
        <f>IF($O$28=0,NA(),$O$28)</f>
        <v>#N/A</v>
      </c>
      <c r="AX103" s="5" t="e">
        <f>IF($O$29=0,NA(),$O$29)</f>
        <v>#N/A</v>
      </c>
      <c r="AY103" s="5" t="e">
        <f>IF(COUNT($O$27:$O$29)=0,NA(),IF(AVERAGE($O$27:$O$29)=0,NA(),AVERAGE($O$27:$O$29)))</f>
        <v>#N/A</v>
      </c>
      <c r="AZ103" s="5" t="e">
        <f>AZ94</f>
        <v>#N/A</v>
      </c>
      <c r="BA103" s="5" t="str">
        <f t="shared" si="16"/>
        <v/>
      </c>
      <c r="BB103" s="5" t="str">
        <f t="shared" si="17"/>
        <v/>
      </c>
      <c r="BC103" s="5" t="str">
        <f t="shared" si="18"/>
        <v/>
      </c>
      <c r="BD103" s="5" t="e">
        <f>IF(COUNT($O$27:$O$29)=0,NA(),MIN($O$27:$O$29))</f>
        <v>#N/A</v>
      </c>
      <c r="BE103" s="5" t="e">
        <f>IF(COUNT($O$27:$O$29)=0,NA(),MAX($O$27:$O$29))</f>
        <v>#N/A</v>
      </c>
      <c r="BF103" s="5" t="e">
        <f t="shared" si="24"/>
        <v>#N/A</v>
      </c>
      <c r="BG103" s="5" t="e">
        <f t="shared" si="25"/>
        <v>#N/A</v>
      </c>
      <c r="BH103" s="5" t="e">
        <f t="shared" si="19"/>
        <v>#N/A</v>
      </c>
      <c r="BI103" s="5" t="e">
        <f>IF(COUNT($O$27:$O$29)=0,NA(),IF(AVERAGE($O$27:$O$29)=0,NA(),AVERAGE($O$27:$O$29)))</f>
        <v>#N/A</v>
      </c>
    </row>
    <row r="104" spans="1:61">
      <c r="A104" s="33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2"/>
      <c r="Q104" s="60"/>
      <c r="AF104" s="1"/>
      <c r="AG104" s="1"/>
      <c r="AH104" s="1"/>
      <c r="AK104" s="8" t="s">
        <v>86</v>
      </c>
      <c r="AL104" s="5" t="e">
        <f>IF($N$15=0,NA(),$N$15)</f>
        <v>#N/A</v>
      </c>
      <c r="AM104" s="5" t="e">
        <f>IF($N$16=0,NA(),$N$16)</f>
        <v>#N/A</v>
      </c>
      <c r="AN104" s="5" t="e">
        <f>IF($N$17=0,NA(),$N$17)</f>
        <v>#N/A</v>
      </c>
      <c r="AO104" s="5" t="e">
        <f>IF(COUNT($N$15:$N$17)=0,NA(),IF(AVERAGE($N$15:$N$17)=0,NA(),AVERAGE($N$15:$N$17)))</f>
        <v>#N/A</v>
      </c>
      <c r="AP104" s="5" t="e">
        <f>IF(COUNT(N15:N17,N21:N23,N27:N29)=0,NA(),AVERAGE(N15:N17,N21:N23,N27:N29))</f>
        <v>#N/A</v>
      </c>
      <c r="AQ104" s="5" t="e">
        <f>IF(COUNT($N$15:$N$17)=0,NA(),MIN($N$15:$N$17))</f>
        <v>#N/A</v>
      </c>
      <c r="AR104" s="5" t="e">
        <f>IF(COUNT($N$15:$N$17)=0,NA(),MAX($N$15:$N$17))</f>
        <v>#N/A</v>
      </c>
      <c r="AS104" s="5" t="e">
        <f t="shared" ref="AS104:AS110" si="26">AO104-AQ104</f>
        <v>#N/A</v>
      </c>
      <c r="AT104" s="5" t="e">
        <f t="shared" ref="AT104:AT110" si="27">AR104-AO104</f>
        <v>#N/A</v>
      </c>
      <c r="BC104" s="21" t="e">
        <f>SUM(BC72:BC103)/COUNT(BC72:BC103)</f>
        <v>#DIV/0!</v>
      </c>
      <c r="BI104" s="21"/>
    </row>
    <row r="105" spans="1:61">
      <c r="A105" s="33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2"/>
      <c r="Q105" s="60"/>
      <c r="AF105" s="1"/>
      <c r="AG105" s="1"/>
      <c r="AH105" s="1"/>
      <c r="AJ105" s="5" t="s">
        <v>110</v>
      </c>
      <c r="AK105" s="8" t="s">
        <v>99</v>
      </c>
      <c r="AL105" s="5" t="e">
        <f>IF($N$21=0,NA(),$N$21)</f>
        <v>#N/A</v>
      </c>
      <c r="AM105" s="5" t="e">
        <f>IF($N$22=0,NA(),$N$22)</f>
        <v>#N/A</v>
      </c>
      <c r="AN105" s="5" t="e">
        <f>IF($N$23=0,NA(),$N$23)</f>
        <v>#N/A</v>
      </c>
      <c r="AO105" s="5" t="e">
        <f>IF(COUNT($N$21:$N$23)=0,NA(),IF(AVERAGE($N$21:$N$23)=0,NA(),AVERAGE($N$21:$N$23)))</f>
        <v>#N/A</v>
      </c>
      <c r="AP105" s="5" t="e">
        <f>AP104</f>
        <v>#N/A</v>
      </c>
      <c r="AQ105" s="5" t="e">
        <f>IF(COUNT($N$21:$N$23)=0,NA(),MIN($N$21:$N$23))</f>
        <v>#N/A</v>
      </c>
      <c r="AR105" s="5" t="e">
        <f>IF(COUNT($N$21:$N$23)=0,NA(),MAX($N$21:$N$23))</f>
        <v>#N/A</v>
      </c>
      <c r="AS105" s="5" t="e">
        <f t="shared" si="26"/>
        <v>#N/A</v>
      </c>
      <c r="AT105" s="5" t="e">
        <f t="shared" si="27"/>
        <v>#N/A</v>
      </c>
      <c r="BC105" s="22" t="str">
        <f>IF(COUNT(BC72:BC103)=0,"",IF(BC104&lt;0.5,"For an adequate measurement system, at least 50% of averages should fall outside control limits. Because " &amp; FIXED(BC104*100,0,1) &amp; "% of averages are outside control limits, the system is NOT adequate to detect part variation.","For an adequate measurement system, at least 50% of averages should fall outside control limits. Because " &amp; FIXED(BC104*100,0,1) &amp;"% of averages are outside control limits system IS adequate to detect part variation."))</f>
        <v/>
      </c>
      <c r="BI105" s="22"/>
    </row>
    <row r="106" spans="1:61">
      <c r="A106" s="33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2"/>
      <c r="Q106" s="60"/>
      <c r="AF106" s="1"/>
      <c r="AG106" s="1"/>
      <c r="AH106" s="1"/>
      <c r="AK106" s="8" t="s">
        <v>108</v>
      </c>
      <c r="AL106" s="5" t="e">
        <f>IF($N$27=0,NA(),$N$27)</f>
        <v>#N/A</v>
      </c>
      <c r="AM106" s="5" t="e">
        <f>IF($N$28=0,NA(),$N$28)</f>
        <v>#N/A</v>
      </c>
      <c r="AN106" s="5" t="e">
        <f>IF($N$29=0,NA(),$N$29)</f>
        <v>#N/A</v>
      </c>
      <c r="AO106" s="5" t="e">
        <f>IF(COUNT($N$27:$N$29)=0,NA(),IF(AVERAGE($N$27:$N$29)=0,NA(),AVERAGE($N$27:$N$29)))</f>
        <v>#N/A</v>
      </c>
      <c r="AP106" s="5" t="e">
        <f>AP104</f>
        <v>#N/A</v>
      </c>
      <c r="AQ106" s="5" t="e">
        <f>IF(COUNT($N$27:$N$29)=0,NA(),MIN($N$27:$N$29))</f>
        <v>#N/A</v>
      </c>
      <c r="AR106" s="5" t="e">
        <f>IF(COUNT($N$27:$N$29)=0,NA(),MAX($N$27:$N$29))</f>
        <v>#N/A</v>
      </c>
      <c r="AS106" s="5" t="e">
        <f t="shared" si="26"/>
        <v>#N/A</v>
      </c>
      <c r="AT106" s="5" t="e">
        <f t="shared" si="27"/>
        <v>#N/A</v>
      </c>
    </row>
    <row r="107" spans="1:61" ht="13.5" thickBot="1">
      <c r="A107" s="33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2"/>
      <c r="Q107" s="182"/>
      <c r="AF107" s="1"/>
      <c r="AG107" s="1"/>
      <c r="AH107" s="1"/>
    </row>
    <row r="108" spans="1:61">
      <c r="A108" s="33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2"/>
      <c r="Q108" s="43"/>
      <c r="AF108" s="1"/>
      <c r="AG108" s="1"/>
      <c r="AH108" s="1"/>
      <c r="AK108" s="8" t="s">
        <v>88</v>
      </c>
      <c r="AL108" s="5" t="e">
        <f>IF($O$15=0,NA(),$O$15)</f>
        <v>#N/A</v>
      </c>
      <c r="AM108" s="5" t="e">
        <f>IF($O$16=0,NA(),$O$16)</f>
        <v>#N/A</v>
      </c>
      <c r="AN108" s="5" t="e">
        <f>IF($O$17=0,NA(),$O$17)</f>
        <v>#N/A</v>
      </c>
      <c r="AO108" s="5" t="e">
        <f>IF(COUNT($O$15:$O$17)=0,NA(),IF(AVERAGE($O$15:$O$17)=0,NA(),AVERAGE($O$15:$O$17)))</f>
        <v>#N/A</v>
      </c>
      <c r="AP108" s="5" t="e">
        <f>IF(COUNT(O15:O17,O21:O23,O27:O29)=0,NA(),AVERAGE(O15:O17,O21:O23,O27:O29))</f>
        <v>#N/A</v>
      </c>
      <c r="AQ108" s="5" t="e">
        <f>IF(COUNT($O$15:$O$17)=0,NA(),MIN($O$15:$O$17))</f>
        <v>#N/A</v>
      </c>
      <c r="AR108" s="5" t="e">
        <f>IF(COUNT($O$15:$O$17)=0,NA(),MAX($O$15:$O$17))</f>
        <v>#N/A</v>
      </c>
      <c r="AS108" s="5" t="e">
        <f>AO108-AQ108</f>
        <v>#N/A</v>
      </c>
      <c r="AT108" s="5" t="e">
        <f>AR108-AO108</f>
        <v>#N/A</v>
      </c>
    </row>
    <row r="109" spans="1:61">
      <c r="A109" s="33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2"/>
      <c r="Q109" s="43"/>
      <c r="AF109" s="1"/>
      <c r="AG109" s="1"/>
      <c r="AH109" s="1"/>
      <c r="AJ109" s="5" t="s">
        <v>111</v>
      </c>
      <c r="AK109" s="8" t="s">
        <v>100</v>
      </c>
      <c r="AL109" s="5" t="e">
        <f>IF($O$21=0,NA(),$O$21)</f>
        <v>#N/A</v>
      </c>
      <c r="AM109" s="5" t="e">
        <f>IF($O$22=0,NA(),$O$22)</f>
        <v>#N/A</v>
      </c>
      <c r="AN109" s="5" t="e">
        <f>IF($O$23=0,NA(),$O$23)</f>
        <v>#N/A</v>
      </c>
      <c r="AO109" s="5" t="e">
        <f>IF(COUNT($O$21:$O$23)=0,NA(),IF(AVERAGE($O$21:$O$23)=0,NA(),AVERAGE($O$21:$O$23)))</f>
        <v>#N/A</v>
      </c>
      <c r="AP109" s="5" t="e">
        <f>AP108</f>
        <v>#N/A</v>
      </c>
      <c r="AQ109" s="5" t="e">
        <f>IF(COUNT($O$21:$O$23)=0,NA(),MIN($O$21:$O$23))</f>
        <v>#N/A</v>
      </c>
      <c r="AR109" s="5" t="e">
        <f>IF(COUNT($O$21:$O$23)=0,NA(),MAX($O$21:$O$23))</f>
        <v>#N/A</v>
      </c>
      <c r="AS109" s="5" t="e">
        <f t="shared" si="26"/>
        <v>#N/A</v>
      </c>
      <c r="AT109" s="5" t="e">
        <f t="shared" si="27"/>
        <v>#N/A</v>
      </c>
    </row>
    <row r="110" spans="1:61">
      <c r="A110" s="33"/>
      <c r="B110" s="183"/>
      <c r="C110" s="183"/>
      <c r="D110" s="183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2"/>
      <c r="Q110" s="43"/>
      <c r="AF110" s="1"/>
      <c r="AG110" s="1"/>
      <c r="AH110" s="1"/>
      <c r="AK110" s="8" t="s">
        <v>112</v>
      </c>
      <c r="AL110" s="5" t="e">
        <f>IF($O$27=0,NA(),$O$27)</f>
        <v>#N/A</v>
      </c>
      <c r="AM110" s="5" t="e">
        <f>IF($O$28=0,NA(),$O$28)</f>
        <v>#N/A</v>
      </c>
      <c r="AN110" s="5" t="e">
        <f>IF($O$29=0,NA(),$O$29)</f>
        <v>#N/A</v>
      </c>
      <c r="AO110" s="5" t="e">
        <f>IF(COUNT($O$27:$O$29)=0,NA(),IF(AVERAGE($O$27:$O$29)=0,NA(),AVERAGE($O$27:$O$29)))</f>
        <v>#N/A</v>
      </c>
      <c r="AP110" s="5" t="e">
        <f>AP108</f>
        <v>#N/A</v>
      </c>
      <c r="AQ110" s="5" t="e">
        <f>IF(COUNT($O$27:$O$29)=0,NA(),MIN($O$27:$O$29))</f>
        <v>#N/A</v>
      </c>
      <c r="AR110" s="5" t="e">
        <f>IF(COUNT($O$27:$O$29)=0,NA(),MAX($O$27:$O$29))</f>
        <v>#N/A</v>
      </c>
      <c r="AS110" s="5" t="e">
        <f t="shared" si="26"/>
        <v>#N/A</v>
      </c>
      <c r="AT110" s="5" t="e">
        <f t="shared" si="27"/>
        <v>#N/A</v>
      </c>
    </row>
    <row r="111" spans="1:61" ht="13.5" thickBot="1">
      <c r="A111" s="33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2"/>
      <c r="Q111" s="43"/>
      <c r="AF111" s="1"/>
      <c r="AG111" s="1"/>
      <c r="AH111" s="1"/>
      <c r="AP111" s="8"/>
    </row>
    <row r="112" spans="1:61">
      <c r="A112" s="33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2"/>
      <c r="Q112" s="178"/>
      <c r="AF112" s="1"/>
      <c r="AG112" s="1"/>
      <c r="AH112" s="1"/>
    </row>
    <row r="113" spans="1:42">
      <c r="A113" s="33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2"/>
      <c r="Q113" s="60"/>
      <c r="AF113" s="1"/>
      <c r="AG113" s="1"/>
      <c r="AH113" s="1"/>
    </row>
    <row r="114" spans="1:42">
      <c r="A114" s="33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2"/>
      <c r="Q114" s="60"/>
      <c r="AF114" s="1"/>
      <c r="AG114" s="1"/>
      <c r="AH114" s="1"/>
    </row>
    <row r="115" spans="1:42">
      <c r="A115" s="33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2"/>
      <c r="Q115" s="60"/>
      <c r="AF115" s="1"/>
      <c r="AG115" s="1"/>
      <c r="AH115" s="1"/>
      <c r="AP115" s="8"/>
    </row>
    <row r="116" spans="1:42">
      <c r="A116" s="33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2"/>
      <c r="Q116" s="60"/>
      <c r="AF116" s="1"/>
      <c r="AG116" s="1"/>
      <c r="AH116" s="1"/>
    </row>
    <row r="117" spans="1:42">
      <c r="A117" s="33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2"/>
      <c r="Q117" s="60" t="s">
        <v>113</v>
      </c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1"/>
      <c r="AH117" s="1"/>
    </row>
    <row r="118" spans="1:42" ht="34.5">
      <c r="A118" s="33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2"/>
      <c r="Q118" s="55" t="s">
        <v>152</v>
      </c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/>
      <c r="AB118" s="223"/>
      <c r="AC118" s="223"/>
      <c r="AD118" s="223"/>
      <c r="AE118" s="223"/>
      <c r="AF118" s="223"/>
      <c r="AG118" s="1"/>
      <c r="AH118" s="1"/>
    </row>
    <row r="119" spans="1:42">
      <c r="A119" s="33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2"/>
      <c r="Q119" s="60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1"/>
      <c r="AH119" s="1"/>
      <c r="AP119" s="8"/>
    </row>
    <row r="120" spans="1:42">
      <c r="A120" s="33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2"/>
      <c r="Q120" s="60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/>
      <c r="AB120" s="223"/>
      <c r="AC120" s="223"/>
      <c r="AD120" s="223"/>
      <c r="AE120" s="223"/>
      <c r="AF120" s="223"/>
      <c r="AG120" s="1"/>
      <c r="AH120" s="1"/>
    </row>
    <row r="121" spans="1:42">
      <c r="A121" s="33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2"/>
      <c r="Q121" s="60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/>
      <c r="AB121" s="223"/>
      <c r="AC121" s="223"/>
      <c r="AD121" s="223"/>
      <c r="AE121" s="223"/>
      <c r="AF121" s="223"/>
      <c r="AG121" s="1"/>
      <c r="AH121" s="1"/>
    </row>
    <row r="122" spans="1:42">
      <c r="A122" s="33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2"/>
      <c r="Q122" s="60" t="s">
        <v>114</v>
      </c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/>
      <c r="AB122" s="223"/>
      <c r="AC122" s="223"/>
      <c r="AD122" s="223"/>
      <c r="AE122" s="223"/>
      <c r="AF122" s="223"/>
      <c r="AG122" s="1"/>
      <c r="AH122" s="1"/>
    </row>
    <row r="123" spans="1:42">
      <c r="A123" s="33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60" t="s">
        <v>115</v>
      </c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223"/>
      <c r="AE123" s="223"/>
      <c r="AF123" s="223"/>
      <c r="AG123" s="1"/>
      <c r="AH123" s="1"/>
      <c r="AP123" s="8"/>
    </row>
    <row r="124" spans="1:42" ht="57.75">
      <c r="A124" s="33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2"/>
      <c r="Q124" s="55" t="s">
        <v>153</v>
      </c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/>
      <c r="AB124" s="223"/>
      <c r="AC124" s="223"/>
      <c r="AD124" s="223"/>
      <c r="AE124" s="223"/>
      <c r="AF124" s="223"/>
      <c r="AG124" s="1"/>
      <c r="AH124" s="1"/>
    </row>
    <row r="125" spans="1:42">
      <c r="A125" s="33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2"/>
      <c r="Q125" s="60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1"/>
      <c r="AH125" s="1"/>
    </row>
    <row r="126" spans="1:42">
      <c r="A126" s="33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2"/>
      <c r="Q126" s="60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/>
      <c r="AB126" s="223"/>
      <c r="AC126" s="223"/>
      <c r="AD126" s="223"/>
      <c r="AE126" s="223"/>
      <c r="AF126" s="223"/>
      <c r="AG126" s="1"/>
      <c r="AH126" s="1"/>
    </row>
    <row r="127" spans="1:42">
      <c r="A127" s="33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2"/>
      <c r="Q127" s="60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/>
      <c r="AB127" s="223"/>
      <c r="AC127" s="223"/>
      <c r="AD127" s="223"/>
      <c r="AE127" s="223"/>
      <c r="AF127" s="223"/>
      <c r="AG127" s="1"/>
      <c r="AH127" s="1"/>
    </row>
    <row r="128" spans="1:4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Q128" s="7"/>
      <c r="AF128" s="1"/>
      <c r="AG128" s="1"/>
      <c r="AH128" s="1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Q129" s="7"/>
      <c r="AF129" s="1"/>
      <c r="AG129" s="1"/>
      <c r="AH129" s="1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Q130" s="7"/>
      <c r="AF130" s="1"/>
      <c r="AG130" s="1"/>
      <c r="AH130" s="1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Q131" s="7"/>
      <c r="AF131" s="1"/>
      <c r="AG131" s="1"/>
      <c r="AH131" s="1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Q132" s="7"/>
      <c r="AF132" s="1"/>
      <c r="AG132" s="1"/>
      <c r="AH132" s="1"/>
    </row>
    <row r="133" spans="1:34" ht="13.5" thickBo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Q133" s="19"/>
      <c r="AF133" s="1"/>
      <c r="AG133" s="1"/>
      <c r="AH133" s="1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AF134" s="1"/>
      <c r="AG134" s="1"/>
      <c r="AH134" s="1"/>
    </row>
    <row r="135" spans="1:34">
      <c r="A135" s="33"/>
      <c r="B135" s="35"/>
      <c r="C135" s="35"/>
      <c r="D135" s="35"/>
      <c r="E135" s="33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20"/>
      <c r="AF135" s="1"/>
      <c r="AG135" s="1"/>
      <c r="AH135" s="1"/>
    </row>
    <row r="136" spans="1:34">
      <c r="A136" s="33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1"/>
      <c r="AF136" s="1"/>
      <c r="AG136" s="1"/>
      <c r="AH136" s="1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AF137" s="1"/>
      <c r="AG137" s="1"/>
      <c r="AH137" s="1"/>
    </row>
    <row r="138" spans="1:3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AF138" s="1"/>
      <c r="AG138" s="1"/>
      <c r="AH138" s="1"/>
    </row>
    <row r="139" spans="1:3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AF139" s="1"/>
      <c r="AG139" s="1"/>
      <c r="AH139" s="1"/>
    </row>
    <row r="140" spans="1:3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AF140" s="1"/>
      <c r="AG140" s="1"/>
      <c r="AH140" s="1"/>
    </row>
    <row r="141" spans="1:3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AF141" s="1"/>
      <c r="AG141" s="1"/>
      <c r="AH141" s="1"/>
    </row>
    <row r="142" spans="1:3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AF142" s="1"/>
      <c r="AG142" s="1"/>
      <c r="AH142" s="1"/>
    </row>
    <row r="143" spans="1:34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AF143" s="1"/>
      <c r="AG143" s="1"/>
      <c r="AH143" s="1"/>
    </row>
    <row r="144" spans="1:3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AF144" s="1"/>
      <c r="AG144" s="1"/>
      <c r="AH144" s="1"/>
    </row>
    <row r="145" spans="1:3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AF145" s="1"/>
      <c r="AG145" s="1"/>
      <c r="AH145" s="1"/>
    </row>
    <row r="146" spans="1:3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AF146" s="1"/>
      <c r="AG146" s="1"/>
      <c r="AH146" s="1"/>
    </row>
    <row r="147" spans="1:3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AF147" s="1"/>
      <c r="AG147" s="1"/>
      <c r="AH147" s="1"/>
    </row>
    <row r="148" spans="1:3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AF148" s="1"/>
      <c r="AG148" s="1"/>
      <c r="AH148" s="1"/>
    </row>
    <row r="149" spans="1:3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AF149" s="1"/>
      <c r="AG149" s="1"/>
      <c r="AH149" s="1"/>
    </row>
    <row r="150" spans="1:3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AF150" s="1"/>
      <c r="AG150" s="1"/>
      <c r="AH150" s="1"/>
    </row>
    <row r="151" spans="1:3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AF151" s="1"/>
      <c r="AG151" s="1"/>
      <c r="AH151" s="1"/>
    </row>
    <row r="152" spans="1:3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AF152" s="1"/>
      <c r="AG152" s="1"/>
      <c r="AH152" s="1"/>
    </row>
    <row r="153" spans="1:3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AF153" s="1"/>
      <c r="AG153" s="1"/>
      <c r="AH153" s="1"/>
    </row>
    <row r="154" spans="1:3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AF154" s="1"/>
      <c r="AG154" s="1"/>
      <c r="AH154" s="1"/>
    </row>
    <row r="155" spans="1:3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AF155" s="1"/>
      <c r="AG155" s="1"/>
      <c r="AH155" s="1"/>
    </row>
    <row r="156" spans="1:3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AF156" s="1"/>
      <c r="AG156" s="1"/>
      <c r="AH156" s="1"/>
    </row>
    <row r="157" spans="1:34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AF157" s="1"/>
      <c r="AG157" s="1"/>
      <c r="AH157" s="1"/>
    </row>
    <row r="158" spans="1:34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AF158" s="1"/>
      <c r="AG158" s="1"/>
      <c r="AH158" s="1"/>
    </row>
    <row r="159" spans="1:34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AF159" s="1"/>
      <c r="AG159" s="1"/>
      <c r="AH159" s="1"/>
    </row>
    <row r="160" spans="1:34">
      <c r="A160" s="33"/>
      <c r="B160" s="35"/>
      <c r="C160" s="35"/>
      <c r="D160" s="35"/>
      <c r="E160" s="33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20"/>
      <c r="AF160" s="1"/>
      <c r="AG160" s="1"/>
      <c r="AH160" s="1"/>
    </row>
    <row r="161" spans="1:72" s="23" customFormat="1" ht="12">
      <c r="A161" s="37" t="s">
        <v>122</v>
      </c>
      <c r="B161" s="37"/>
      <c r="C161" s="37"/>
      <c r="D161" s="37"/>
      <c r="E161" s="37"/>
      <c r="F161" s="37"/>
      <c r="G161" s="37"/>
      <c r="H161" s="37"/>
      <c r="I161" s="37"/>
      <c r="J161" s="37"/>
      <c r="K161" s="37" t="s">
        <v>116</v>
      </c>
      <c r="L161" s="37"/>
      <c r="M161" s="37"/>
      <c r="N161" s="37"/>
      <c r="O161" s="37"/>
      <c r="AF161" s="24"/>
      <c r="AG161" s="24"/>
      <c r="AH161" s="24"/>
      <c r="AI161" s="25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7"/>
      <c r="BQ161" s="27"/>
      <c r="BR161" s="27"/>
      <c r="BS161" s="27"/>
      <c r="BT161" s="27"/>
    </row>
    <row r="162" spans="1:72" s="23" customFormat="1" ht="12">
      <c r="A162" s="38" t="s">
        <v>124</v>
      </c>
      <c r="B162" s="37"/>
      <c r="C162" s="37"/>
      <c r="D162" s="37"/>
      <c r="E162" s="37"/>
      <c r="F162" s="37"/>
      <c r="G162" s="37"/>
      <c r="H162" s="37"/>
      <c r="I162" s="37"/>
      <c r="J162" s="37"/>
      <c r="K162" s="37" t="s">
        <v>125</v>
      </c>
      <c r="L162" s="37"/>
      <c r="M162" s="37"/>
      <c r="N162" s="37"/>
      <c r="O162" s="37"/>
      <c r="AF162" s="24"/>
      <c r="AG162" s="24"/>
      <c r="AH162" s="24"/>
      <c r="AI162" s="25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7"/>
      <c r="BQ162" s="27"/>
      <c r="BR162" s="27"/>
      <c r="BS162" s="27"/>
      <c r="BT162" s="27"/>
    </row>
    <row r="163" spans="1:72" s="23" customFormat="1" ht="12">
      <c r="A163" s="39"/>
      <c r="B163" s="37"/>
      <c r="C163" s="37"/>
      <c r="D163" s="37"/>
      <c r="E163" s="37"/>
      <c r="F163" s="37"/>
      <c r="G163" s="37"/>
      <c r="H163" s="37"/>
      <c r="I163" s="37"/>
      <c r="J163" s="37"/>
      <c r="K163" s="37" t="s">
        <v>120</v>
      </c>
      <c r="L163" s="37"/>
      <c r="M163" s="37"/>
      <c r="N163" s="37"/>
      <c r="O163" s="37"/>
      <c r="AF163" s="24"/>
      <c r="AG163" s="24"/>
      <c r="AH163" s="24"/>
      <c r="AI163" s="25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7"/>
      <c r="BQ163" s="27"/>
      <c r="BR163" s="27"/>
      <c r="BS163" s="27"/>
      <c r="BT163" s="27"/>
    </row>
    <row r="164" spans="1:72" s="23" customFormat="1" ht="12">
      <c r="A164" s="28"/>
      <c r="AF164" s="24"/>
      <c r="AG164" s="24"/>
      <c r="AH164" s="24"/>
      <c r="AI164" s="25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7"/>
      <c r="BQ164" s="27"/>
      <c r="BR164" s="27"/>
      <c r="BS164" s="27"/>
      <c r="BT164" s="27"/>
    </row>
    <row r="165" spans="1:72">
      <c r="AF165" s="1"/>
      <c r="AG165" s="1"/>
      <c r="AH165" s="1"/>
    </row>
    <row r="166" spans="1:72">
      <c r="AF166" s="1"/>
      <c r="AG166" s="1"/>
      <c r="AH166" s="1"/>
    </row>
  </sheetData>
  <sheetProtection password="C75E" sheet="1" objects="1" scenarios="1" selectLockedCells="1"/>
  <mergeCells count="63">
    <mergeCell ref="F13:O13"/>
    <mergeCell ref="B7:O7"/>
    <mergeCell ref="B8:F8"/>
    <mergeCell ref="I8:K8"/>
    <mergeCell ref="L8:M8"/>
    <mergeCell ref="N8:O8"/>
    <mergeCell ref="B9:F9"/>
    <mergeCell ref="I9:K9"/>
    <mergeCell ref="L9:M9"/>
    <mergeCell ref="N9:O9"/>
    <mergeCell ref="B10:F10"/>
    <mergeCell ref="H10:I10"/>
    <mergeCell ref="K10:O10"/>
    <mergeCell ref="B11:O11"/>
    <mergeCell ref="B12:O12"/>
    <mergeCell ref="E42:L42"/>
    <mergeCell ref="R42:AF42"/>
    <mergeCell ref="B14:E14"/>
    <mergeCell ref="Q14:Q25"/>
    <mergeCell ref="C15:C19"/>
    <mergeCell ref="D15:D19"/>
    <mergeCell ref="C21:C25"/>
    <mergeCell ref="D21:D25"/>
    <mergeCell ref="C27:C31"/>
    <mergeCell ref="D27:D31"/>
    <mergeCell ref="R38:AG41"/>
    <mergeCell ref="L39:O40"/>
    <mergeCell ref="B33:E33"/>
    <mergeCell ref="F35:G35"/>
    <mergeCell ref="Q38:Q42"/>
    <mergeCell ref="B43:G43"/>
    <mergeCell ref="L43:M43"/>
    <mergeCell ref="N43:O43"/>
    <mergeCell ref="Q43:Q44"/>
    <mergeCell ref="R43:AF43"/>
    <mergeCell ref="B44:G44"/>
    <mergeCell ref="B45:G45"/>
    <mergeCell ref="Q45:Q46"/>
    <mergeCell ref="R45:AF45"/>
    <mergeCell ref="B46:G46"/>
    <mergeCell ref="B47:G47"/>
    <mergeCell ref="Q47:Q48"/>
    <mergeCell ref="R47:AF48"/>
    <mergeCell ref="B48:G48"/>
    <mergeCell ref="B49:G49"/>
    <mergeCell ref="Q49:Q50"/>
    <mergeCell ref="B50:G50"/>
    <mergeCell ref="B52:O52"/>
    <mergeCell ref="B53:O53"/>
    <mergeCell ref="R117:AF127"/>
    <mergeCell ref="B54:O54"/>
    <mergeCell ref="B55:O55"/>
    <mergeCell ref="B56:O56"/>
    <mergeCell ref="B57:O57"/>
    <mergeCell ref="R67:AF75"/>
    <mergeCell ref="B58:O58"/>
    <mergeCell ref="R92:AF102"/>
    <mergeCell ref="B59:O59"/>
    <mergeCell ref="A1:D1"/>
    <mergeCell ref="E1:P4"/>
    <mergeCell ref="A2:D2"/>
    <mergeCell ref="A3:D3"/>
    <mergeCell ref="A4:D4"/>
  </mergeCells>
  <phoneticPr fontId="5" type="noConversion"/>
  <printOptions horizontalCentered="1" gridLinesSet="0"/>
  <pageMargins left="0.23622047244094491" right="0.23622047244094491" top="0.94488188976377963" bottom="0.27559055118110237" header="0.27559055118110237" footer="0"/>
  <pageSetup scale="45" fitToHeight="0" orientation="portrait" horizontalDpi="4294967292" verticalDpi="1200" r:id="rId1"/>
  <headerFooter alignWithMargins="0">
    <oddHeader>&amp;C&amp;"Arial,粗體"&amp;16Gage Repeatability and Reproducibility Data Sheet&amp;14
&amp;12ANOVA Method</oddHeader>
    <oddFooter>&amp;L&amp;"細明體,標準"保存期限:三年&amp;R&amp;"細明體,標準"表單編號:54-QE80-GEN-047-E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X166"/>
  <sheetViews>
    <sheetView showGridLines="0" zoomScale="80" zoomScaleNormal="80" workbookViewId="0">
      <selection activeCell="D27" sqref="D27:D31"/>
    </sheetView>
  </sheetViews>
  <sheetFormatPr defaultColWidth="8.375" defaultRowHeight="12.75"/>
  <cols>
    <col min="1" max="1" width="2.5" style="3" customWidth="1"/>
    <col min="2" max="2" width="10.625" style="3" customWidth="1"/>
    <col min="3" max="3" width="2.625" style="3" bestFit="1" customWidth="1"/>
    <col min="4" max="4" width="6.875" style="3" customWidth="1"/>
    <col min="5" max="5" width="9" style="3" customWidth="1"/>
    <col min="6" max="15" width="13.625" style="3" customWidth="1"/>
    <col min="16" max="16" width="12.625" style="3" hidden="1" customWidth="1"/>
    <col min="17" max="17" width="37" style="2" customWidth="1"/>
    <col min="18" max="24" width="2.5" style="3" customWidth="1"/>
    <col min="25" max="25" width="1.875" style="3" customWidth="1"/>
    <col min="26" max="34" width="2.5" style="3" customWidth="1"/>
    <col min="35" max="35" width="6.5" style="4" customWidth="1"/>
    <col min="36" max="36" width="5" style="5" customWidth="1"/>
    <col min="37" max="37" width="9.375" style="5" customWidth="1"/>
    <col min="38" max="57" width="6.625" style="5" customWidth="1"/>
    <col min="58" max="67" width="8.375" style="5"/>
    <col min="68" max="72" width="8.375" style="6"/>
    <col min="73" max="16384" width="8.375" style="3"/>
  </cols>
  <sheetData>
    <row r="1" spans="1:72" customFormat="1" ht="24" thickTop="1">
      <c r="A1" s="205"/>
      <c r="B1" s="206"/>
      <c r="C1" s="206"/>
      <c r="D1" s="207"/>
      <c r="E1" s="208" t="s">
        <v>121</v>
      </c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9" t="s">
        <v>118</v>
      </c>
    </row>
    <row r="2" spans="1:72" customFormat="1" ht="23.25">
      <c r="A2" s="217"/>
      <c r="B2" s="218"/>
      <c r="C2" s="218"/>
      <c r="D2" s="219"/>
      <c r="E2" s="211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30" t="s">
        <v>126</v>
      </c>
    </row>
    <row r="3" spans="1:72" customFormat="1" ht="23.25">
      <c r="A3" s="217"/>
      <c r="B3" s="218"/>
      <c r="C3" s="218"/>
      <c r="D3" s="219"/>
      <c r="E3" s="211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  <c r="Q3" s="31" t="s">
        <v>119</v>
      </c>
    </row>
    <row r="4" spans="1:72" customFormat="1" ht="24" thickBot="1">
      <c r="A4" s="220"/>
      <c r="B4" s="221"/>
      <c r="C4" s="221"/>
      <c r="D4" s="222"/>
      <c r="E4" s="214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6"/>
      <c r="Q4" s="40" t="s">
        <v>154</v>
      </c>
    </row>
    <row r="5" spans="1:72" ht="13.5" thickTop="1">
      <c r="A5" s="33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2"/>
      <c r="Q5" s="43"/>
    </row>
    <row r="6" spans="1:72" ht="15" customHeight="1">
      <c r="A6" s="3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5"/>
      <c r="Q6" s="43"/>
      <c r="AF6" s="1"/>
      <c r="AG6" s="1"/>
      <c r="AH6" s="1"/>
    </row>
    <row r="7" spans="1:72" ht="22.5" customHeight="1" thickBot="1">
      <c r="A7" s="33"/>
      <c r="B7" s="295" t="s">
        <v>1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46"/>
      <c r="Q7" s="47" t="s">
        <v>127</v>
      </c>
      <c r="AF7" s="1"/>
      <c r="AG7" s="1"/>
      <c r="AH7" s="1"/>
    </row>
    <row r="8" spans="1:72" ht="31.5" customHeight="1">
      <c r="A8" s="33"/>
      <c r="B8" s="296" t="s">
        <v>2</v>
      </c>
      <c r="C8" s="297"/>
      <c r="D8" s="297"/>
      <c r="E8" s="297"/>
      <c r="F8" s="298"/>
      <c r="G8" s="48">
        <f>COUNT(B17,B23,B29)</f>
        <v>0</v>
      </c>
      <c r="H8" s="49" t="s">
        <v>3</v>
      </c>
      <c r="I8" s="299"/>
      <c r="J8" s="300"/>
      <c r="K8" s="301"/>
      <c r="L8" s="302" t="s">
        <v>4</v>
      </c>
      <c r="M8" s="303"/>
      <c r="N8" s="304"/>
      <c r="O8" s="305"/>
      <c r="P8" s="50"/>
      <c r="Q8" s="51" t="s">
        <v>128</v>
      </c>
      <c r="AF8" s="1"/>
      <c r="AG8" s="1"/>
      <c r="AH8" s="1"/>
    </row>
    <row r="9" spans="1:72" ht="26.25" customHeight="1">
      <c r="A9" s="33"/>
      <c r="B9" s="306" t="s">
        <v>5</v>
      </c>
      <c r="C9" s="307"/>
      <c r="D9" s="307"/>
      <c r="E9" s="307"/>
      <c r="F9" s="308"/>
      <c r="G9" s="52">
        <f>COUNT(F33:O33)</f>
        <v>0</v>
      </c>
      <c r="H9" s="53" t="s">
        <v>6</v>
      </c>
      <c r="I9" s="309"/>
      <c r="J9" s="310"/>
      <c r="K9" s="311"/>
      <c r="L9" s="312" t="s">
        <v>7</v>
      </c>
      <c r="M9" s="313"/>
      <c r="N9" s="314"/>
      <c r="O9" s="315"/>
      <c r="P9" s="54"/>
      <c r="Q9" s="55" t="s">
        <v>129</v>
      </c>
      <c r="AF9" s="1"/>
      <c r="AG9" s="1"/>
      <c r="AH9" s="1"/>
    </row>
    <row r="10" spans="1:72" ht="27.75" customHeight="1" thickBot="1">
      <c r="A10" s="33"/>
      <c r="B10" s="316" t="s">
        <v>8</v>
      </c>
      <c r="C10" s="317"/>
      <c r="D10" s="317"/>
      <c r="E10" s="318"/>
      <c r="F10" s="318"/>
      <c r="G10" s="56">
        <f>MAX(COUNT(F15:F17),COUNT(F21:F23),COUNT(F27:F29))</f>
        <v>0</v>
      </c>
      <c r="H10" s="319" t="s">
        <v>9</v>
      </c>
      <c r="I10" s="320"/>
      <c r="J10" s="57"/>
      <c r="K10" s="321"/>
      <c r="L10" s="322"/>
      <c r="M10" s="322"/>
      <c r="N10" s="322"/>
      <c r="O10" s="323"/>
      <c r="P10" s="58"/>
      <c r="Q10" s="55" t="s">
        <v>130</v>
      </c>
      <c r="AF10" s="1"/>
      <c r="AG10" s="1"/>
      <c r="AH10" s="1"/>
    </row>
    <row r="11" spans="1:72" ht="15.75">
      <c r="A11" s="33"/>
      <c r="B11" s="324" t="s">
        <v>131</v>
      </c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6"/>
      <c r="P11" s="59"/>
      <c r="Q11" s="60"/>
      <c r="X11"/>
      <c r="AF11" s="1"/>
      <c r="AG11" s="1"/>
      <c r="AH11" s="1"/>
      <c r="AL11" s="8" t="s">
        <v>10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72" ht="16.5" thickBot="1">
      <c r="A12" s="33"/>
      <c r="B12" s="327" t="s">
        <v>132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328"/>
      <c r="P12" s="61"/>
      <c r="Q12" s="60"/>
      <c r="AF12" s="1"/>
      <c r="AG12" s="1"/>
      <c r="AH12" s="1"/>
      <c r="AK12" s="8" t="s">
        <v>11</v>
      </c>
      <c r="AL12" s="8">
        <v>2</v>
      </c>
      <c r="AM12" s="8">
        <v>3</v>
      </c>
      <c r="AN12" s="8">
        <v>4</v>
      </c>
      <c r="AO12" s="8">
        <v>5</v>
      </c>
      <c r="AP12" s="8">
        <v>6</v>
      </c>
      <c r="AQ12" s="8">
        <v>7</v>
      </c>
      <c r="AR12" s="8">
        <v>8</v>
      </c>
      <c r="AS12" s="8">
        <v>9</v>
      </c>
      <c r="AT12" s="8">
        <v>10</v>
      </c>
      <c r="AU12" s="8">
        <v>11</v>
      </c>
      <c r="AV12" s="8">
        <v>12</v>
      </c>
      <c r="AW12" s="8">
        <v>13</v>
      </c>
      <c r="AX12" s="8">
        <v>14</v>
      </c>
      <c r="AY12" s="8">
        <v>15</v>
      </c>
      <c r="AZ12" s="8"/>
    </row>
    <row r="13" spans="1:72" s="11" customFormat="1" ht="15">
      <c r="A13" s="36"/>
      <c r="B13" s="62"/>
      <c r="C13" s="63"/>
      <c r="D13" s="63"/>
      <c r="E13" s="64"/>
      <c r="F13" s="292" t="s">
        <v>12</v>
      </c>
      <c r="G13" s="293"/>
      <c r="H13" s="293"/>
      <c r="I13" s="293"/>
      <c r="J13" s="293"/>
      <c r="K13" s="293"/>
      <c r="L13" s="293"/>
      <c r="M13" s="293"/>
      <c r="N13" s="293"/>
      <c r="O13" s="294"/>
      <c r="P13" s="65"/>
      <c r="Q13" s="6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"/>
      <c r="AG13" s="1"/>
      <c r="AH13" s="1"/>
      <c r="AI13" s="4"/>
      <c r="AJ13" s="5"/>
      <c r="AK13" s="8" t="s">
        <v>13</v>
      </c>
      <c r="AL13" s="9">
        <v>1.88</v>
      </c>
      <c r="AM13" s="9">
        <v>1.0229999999999999</v>
      </c>
      <c r="AN13" s="9">
        <v>0.72899999999999998</v>
      </c>
      <c r="AO13" s="9">
        <v>0.57699999999999996</v>
      </c>
      <c r="AP13" s="9">
        <v>0.48299999999999998</v>
      </c>
      <c r="AQ13" s="9">
        <v>0.41899999999999998</v>
      </c>
      <c r="AR13" s="9">
        <v>0.373</v>
      </c>
      <c r="AS13" s="9">
        <v>0.33700000000000002</v>
      </c>
      <c r="AT13" s="9">
        <v>0.308</v>
      </c>
      <c r="AU13" s="9">
        <v>0.28499999999999998</v>
      </c>
      <c r="AV13" s="9">
        <v>0.26600000000000001</v>
      </c>
      <c r="AW13" s="9">
        <v>0.249</v>
      </c>
      <c r="AX13" s="9">
        <v>0.23499999999999999</v>
      </c>
      <c r="AY13" s="9">
        <v>0.223</v>
      </c>
      <c r="AZ13" s="8" t="str">
        <f>IF(COUNT(F15:F17)&lt;2,"Not Available",INDEX($AK$13:$AY$15,1,nTrials))</f>
        <v>Not Available</v>
      </c>
      <c r="BA13" s="5"/>
      <c r="BB13" s="5"/>
      <c r="BC13" s="5"/>
      <c r="BD13" s="5"/>
      <c r="BE13" s="5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10"/>
      <c r="BQ13" s="10"/>
      <c r="BR13" s="10"/>
      <c r="BS13" s="10"/>
      <c r="BT13" s="10"/>
    </row>
    <row r="14" spans="1:72" s="11" customFormat="1" ht="15" thickBot="1">
      <c r="A14" s="36"/>
      <c r="B14" s="268" t="s">
        <v>14</v>
      </c>
      <c r="C14" s="269"/>
      <c r="D14" s="269"/>
      <c r="E14" s="270"/>
      <c r="F14" s="66">
        <v>1</v>
      </c>
      <c r="G14" s="67">
        <v>2</v>
      </c>
      <c r="H14" s="67">
        <v>3</v>
      </c>
      <c r="I14" s="67">
        <v>4</v>
      </c>
      <c r="J14" s="67">
        <v>5</v>
      </c>
      <c r="K14" s="67">
        <v>6</v>
      </c>
      <c r="L14" s="67">
        <v>7</v>
      </c>
      <c r="M14" s="67">
        <v>8</v>
      </c>
      <c r="N14" s="67">
        <v>9</v>
      </c>
      <c r="O14" s="68">
        <v>10</v>
      </c>
      <c r="P14" s="69"/>
      <c r="Q14" s="239" t="s">
        <v>133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4"/>
      <c r="AJ14" s="5"/>
      <c r="AK14" s="8" t="s">
        <v>15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7.5999999999999998E-2</v>
      </c>
      <c r="AR14" s="9">
        <v>0.13600000000000001</v>
      </c>
      <c r="AS14" s="9">
        <v>0.184</v>
      </c>
      <c r="AT14" s="9">
        <v>0.223</v>
      </c>
      <c r="AU14" s="9">
        <v>0.25600000000000001</v>
      </c>
      <c r="AV14" s="9">
        <v>0.28399999999999997</v>
      </c>
      <c r="AW14" s="9">
        <v>0.308</v>
      </c>
      <c r="AX14" s="9">
        <v>0.32900000000000001</v>
      </c>
      <c r="AY14" s="9">
        <v>0.64800000000000002</v>
      </c>
      <c r="AZ14" s="8" t="str">
        <f>IF(COUNT(F15:F17)&lt;2,"Not Available",INDEX($AK$13:$AY$15,2,nTrials))</f>
        <v>Not Available</v>
      </c>
      <c r="BA14" s="5"/>
      <c r="BB14" s="5"/>
      <c r="BC14" s="5"/>
      <c r="BD14" s="5"/>
      <c r="BE14" s="5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10"/>
      <c r="BQ14" s="10"/>
      <c r="BR14" s="10"/>
      <c r="BS14" s="10"/>
      <c r="BT14" s="10"/>
    </row>
    <row r="15" spans="1:72" ht="15" thickTop="1">
      <c r="A15" s="33"/>
      <c r="B15" s="70" t="s">
        <v>16</v>
      </c>
      <c r="C15" s="271" t="s">
        <v>0</v>
      </c>
      <c r="D15" s="274" t="s">
        <v>155</v>
      </c>
      <c r="E15" s="71" t="s">
        <v>17</v>
      </c>
      <c r="F15" s="72"/>
      <c r="G15" s="72"/>
      <c r="H15" s="72"/>
      <c r="I15" s="72"/>
      <c r="J15" s="72"/>
      <c r="K15" s="72"/>
      <c r="L15" s="72"/>
      <c r="M15" s="72"/>
      <c r="N15" s="72"/>
      <c r="O15" s="73"/>
      <c r="P15" s="74"/>
      <c r="Q15" s="23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K15" s="8" t="s">
        <v>18</v>
      </c>
      <c r="AL15" s="9">
        <v>3.2669999999999999</v>
      </c>
      <c r="AM15" s="9">
        <v>2.5750000000000002</v>
      </c>
      <c r="AN15" s="9">
        <v>2.282</v>
      </c>
      <c r="AO15" s="9">
        <v>2.1150000000000002</v>
      </c>
      <c r="AP15" s="9">
        <v>2.004</v>
      </c>
      <c r="AQ15" s="9">
        <v>1.9239999999999999</v>
      </c>
      <c r="AR15" s="9">
        <v>1.8640000000000001</v>
      </c>
      <c r="AS15" s="9">
        <v>1.8160000000000001</v>
      </c>
      <c r="AT15" s="9">
        <v>1.7769999999999999</v>
      </c>
      <c r="AU15" s="9">
        <v>1.744</v>
      </c>
      <c r="AV15" s="9">
        <v>1.716</v>
      </c>
      <c r="AW15" s="9">
        <v>1.6919999999999999</v>
      </c>
      <c r="AX15" s="9">
        <v>1.671</v>
      </c>
      <c r="AY15" s="9">
        <v>1.6519999999999999</v>
      </c>
      <c r="AZ15" s="8" t="str">
        <f>IF(COUNT(F15:F17)&lt;2,"Not Available",INDEX($AK$13:$AY$15,3,nTrials))</f>
        <v>Not Available</v>
      </c>
    </row>
    <row r="16" spans="1:72">
      <c r="A16" s="33"/>
      <c r="B16" s="75" t="s">
        <v>19</v>
      </c>
      <c r="C16" s="272"/>
      <c r="D16" s="275"/>
      <c r="E16" s="76" t="s">
        <v>20</v>
      </c>
      <c r="F16" s="72"/>
      <c r="G16" s="72"/>
      <c r="H16" s="72"/>
      <c r="I16" s="72"/>
      <c r="J16" s="72"/>
      <c r="K16" s="72"/>
      <c r="L16" s="72"/>
      <c r="M16" s="72"/>
      <c r="N16" s="72"/>
      <c r="O16" s="73"/>
      <c r="P16" s="74"/>
      <c r="Q16" s="23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102">
      <c r="A17" s="33"/>
      <c r="B17" s="77" t="str">
        <f>IF(COUNT(F15:O17)=0,"",AVERAGE(F15:O17))</f>
        <v/>
      </c>
      <c r="C17" s="272"/>
      <c r="D17" s="275"/>
      <c r="E17" s="78" t="s">
        <v>21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4"/>
      <c r="Q17" s="23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102">
      <c r="A18" s="33"/>
      <c r="B18" s="79" t="s">
        <v>22</v>
      </c>
      <c r="C18" s="272"/>
      <c r="D18" s="276"/>
      <c r="E18" s="80" t="s">
        <v>23</v>
      </c>
      <c r="F18" s="81" t="str">
        <f t="shared" ref="F18:O18" si="0">IF(COUNT(F15:F17)&lt;2,"",MAX(F15:F17)-MIN(F15:F17))</f>
        <v/>
      </c>
      <c r="G18" s="81" t="str">
        <f t="shared" si="0"/>
        <v/>
      </c>
      <c r="H18" s="81" t="str">
        <f t="shared" si="0"/>
        <v/>
      </c>
      <c r="I18" s="81" t="str">
        <f t="shared" si="0"/>
        <v/>
      </c>
      <c r="J18" s="81" t="str">
        <f t="shared" si="0"/>
        <v/>
      </c>
      <c r="K18" s="81" t="str">
        <f t="shared" si="0"/>
        <v/>
      </c>
      <c r="L18" s="81" t="str">
        <f t="shared" si="0"/>
        <v/>
      </c>
      <c r="M18" s="81" t="str">
        <f t="shared" si="0"/>
        <v/>
      </c>
      <c r="N18" s="81" t="str">
        <f t="shared" si="0"/>
        <v/>
      </c>
      <c r="O18" s="82" t="str">
        <f t="shared" si="0"/>
        <v/>
      </c>
      <c r="P18" s="83"/>
      <c r="Q18" s="23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102" ht="13.5" thickBot="1">
      <c r="A19" s="33"/>
      <c r="B19" s="84" t="str">
        <f>IF(COUNT(F15:O17)=0,"",SUM(F15:O17)^2)</f>
        <v/>
      </c>
      <c r="C19" s="273"/>
      <c r="D19" s="277"/>
      <c r="E19" s="85" t="s">
        <v>24</v>
      </c>
      <c r="F19" s="86" t="str">
        <f t="shared" ref="F19:O19" si="1">IF(COUNT(F15:F17)&lt;2,"",IF(AND(F18&gt;=AVERAGE($F$18:$O$18,$F$24:$O$24,$F$30:$O$30)*RangeCheckD3,F18&lt;=AVERAGE($F$18:$O$18,$F$24:$O$24,$F$30:$O$30)*RangeCheckD4),"","FLAG"))</f>
        <v/>
      </c>
      <c r="G19" s="86" t="str">
        <f t="shared" si="1"/>
        <v/>
      </c>
      <c r="H19" s="86" t="str">
        <f t="shared" si="1"/>
        <v/>
      </c>
      <c r="I19" s="86" t="str">
        <f t="shared" si="1"/>
        <v/>
      </c>
      <c r="J19" s="86" t="str">
        <f t="shared" si="1"/>
        <v/>
      </c>
      <c r="K19" s="86" t="str">
        <f t="shared" si="1"/>
        <v/>
      </c>
      <c r="L19" s="86" t="str">
        <f t="shared" si="1"/>
        <v/>
      </c>
      <c r="M19" s="86" t="str">
        <f t="shared" si="1"/>
        <v/>
      </c>
      <c r="N19" s="86" t="str">
        <f t="shared" si="1"/>
        <v/>
      </c>
      <c r="O19" s="87" t="str">
        <f t="shared" si="1"/>
        <v/>
      </c>
      <c r="P19" s="88"/>
      <c r="Q19" s="23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102" ht="13.5" hidden="1" customHeight="1" thickTop="1" thickBot="1">
      <c r="A20" s="33"/>
      <c r="B20" s="89"/>
      <c r="C20" s="90"/>
      <c r="D20" s="91"/>
      <c r="E20" s="92" t="s">
        <v>25</v>
      </c>
      <c r="F20" s="93" t="str">
        <f>IF(COUNT(F15:F17)=0,"",SUM(F15:F17)^2)</f>
        <v/>
      </c>
      <c r="G20" s="93" t="str">
        <f t="shared" ref="G20:O20" si="2">IF(COUNT(G15:G17)=0,"",SUM(G15:G17)^2)</f>
        <v/>
      </c>
      <c r="H20" s="93" t="str">
        <f t="shared" si="2"/>
        <v/>
      </c>
      <c r="I20" s="93" t="str">
        <f t="shared" si="2"/>
        <v/>
      </c>
      <c r="J20" s="93" t="str">
        <f t="shared" si="2"/>
        <v/>
      </c>
      <c r="K20" s="93" t="str">
        <f t="shared" si="2"/>
        <v/>
      </c>
      <c r="L20" s="93" t="str">
        <f t="shared" si="2"/>
        <v/>
      </c>
      <c r="M20" s="93" t="str">
        <f t="shared" si="2"/>
        <v/>
      </c>
      <c r="N20" s="93" t="str">
        <f t="shared" si="2"/>
        <v/>
      </c>
      <c r="O20" s="94" t="str">
        <f t="shared" si="2"/>
        <v/>
      </c>
      <c r="P20" s="95"/>
      <c r="Q20" s="23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102" ht="13.5" thickTop="1">
      <c r="A21" s="33"/>
      <c r="B21" s="70" t="s">
        <v>16</v>
      </c>
      <c r="C21" s="271" t="s">
        <v>26</v>
      </c>
      <c r="D21" s="274" t="s">
        <v>156</v>
      </c>
      <c r="E21" s="76" t="s">
        <v>17</v>
      </c>
      <c r="F21" s="72"/>
      <c r="G21" s="72"/>
      <c r="H21" s="72"/>
      <c r="I21" s="72"/>
      <c r="J21" s="72"/>
      <c r="K21" s="72"/>
      <c r="L21" s="72"/>
      <c r="M21" s="72"/>
      <c r="N21" s="72"/>
      <c r="O21" s="73"/>
      <c r="P21" s="74"/>
      <c r="Q21" s="23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BP21" s="13"/>
      <c r="BQ21" s="13"/>
      <c r="BR21" s="13"/>
      <c r="BS21" s="13"/>
      <c r="BT21" s="13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>
      <c r="A22" s="33"/>
      <c r="B22" s="75" t="s">
        <v>19</v>
      </c>
      <c r="C22" s="272"/>
      <c r="D22" s="275"/>
      <c r="E22" s="76" t="s">
        <v>20</v>
      </c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74"/>
      <c r="Q22" s="23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BG22" s="8"/>
      <c r="BH22" s="8"/>
      <c r="BI22" s="8"/>
      <c r="BJ22" s="8"/>
      <c r="BK22" s="8"/>
      <c r="BL22" s="8"/>
      <c r="BM22" s="8"/>
      <c r="BN22" s="8"/>
      <c r="BO22" s="8"/>
      <c r="BP22" s="14"/>
      <c r="BQ22" s="13"/>
      <c r="BR22" s="13"/>
      <c r="BS22" s="13"/>
      <c r="BT22" s="13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>
      <c r="A23" s="33"/>
      <c r="B23" s="77" t="str">
        <f>IF(COUNT(F21:O23)=0,"",AVERAGE(F21:O23))</f>
        <v/>
      </c>
      <c r="C23" s="272"/>
      <c r="D23" s="275"/>
      <c r="E23" s="76" t="s">
        <v>21</v>
      </c>
      <c r="F23" s="72"/>
      <c r="G23" s="72"/>
      <c r="H23" s="72"/>
      <c r="I23" s="72"/>
      <c r="J23" s="72"/>
      <c r="K23" s="72"/>
      <c r="L23" s="72"/>
      <c r="M23" s="72"/>
      <c r="N23" s="72"/>
      <c r="O23" s="73"/>
      <c r="P23" s="74"/>
      <c r="Q23" s="23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BG23" s="8"/>
      <c r="BH23" s="8"/>
      <c r="BI23" s="8"/>
      <c r="BJ23" s="8"/>
      <c r="BK23" s="8"/>
      <c r="BL23" s="8"/>
      <c r="BM23" s="8"/>
      <c r="BN23" s="8"/>
      <c r="BO23" s="8"/>
      <c r="BP23" s="14"/>
      <c r="BQ23" s="13"/>
      <c r="BR23" s="13"/>
      <c r="BS23" s="13"/>
      <c r="BT23" s="13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>
      <c r="A24" s="33"/>
      <c r="B24" s="79" t="s">
        <v>27</v>
      </c>
      <c r="C24" s="272"/>
      <c r="D24" s="276"/>
      <c r="E24" s="96" t="s">
        <v>23</v>
      </c>
      <c r="F24" s="81" t="str">
        <f>IF(COUNT(F21:F23)&lt;2,"",MAX(F21:F23)-MIN(F21:F23))</f>
        <v/>
      </c>
      <c r="G24" s="81" t="str">
        <f t="shared" ref="G24:O24" si="3">IF(COUNT(G21:G23)&lt;2,"",MAX(G21:G23)-MIN(G21:G23))</f>
        <v/>
      </c>
      <c r="H24" s="81" t="str">
        <f t="shared" si="3"/>
        <v/>
      </c>
      <c r="I24" s="81" t="str">
        <f t="shared" si="3"/>
        <v/>
      </c>
      <c r="J24" s="81" t="str">
        <f t="shared" si="3"/>
        <v/>
      </c>
      <c r="K24" s="81" t="str">
        <f t="shared" si="3"/>
        <v/>
      </c>
      <c r="L24" s="81" t="str">
        <f t="shared" si="3"/>
        <v/>
      </c>
      <c r="M24" s="81" t="str">
        <f t="shared" si="3"/>
        <v/>
      </c>
      <c r="N24" s="81" t="str">
        <f t="shared" si="3"/>
        <v/>
      </c>
      <c r="O24" s="82" t="str">
        <f t="shared" si="3"/>
        <v/>
      </c>
      <c r="P24" s="83"/>
      <c r="Q24" s="23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102" ht="13.5" thickBot="1">
      <c r="A25" s="33"/>
      <c r="B25" s="84" t="str">
        <f>IF(COUNT(F21:O23)=0,"",SUM(F21:O23)^2)</f>
        <v/>
      </c>
      <c r="C25" s="273"/>
      <c r="D25" s="277"/>
      <c r="E25" s="85" t="s">
        <v>24</v>
      </c>
      <c r="F25" s="86" t="str">
        <f t="shared" ref="F25:O25" si="4">IF(COUNT(F21:F23)&lt;2,"",IF(AND(F24&gt;=AVERAGE($F$18:$O$18,$F$24:$O$24,$F$30:$O$30)*RangeCheckD3,F24&lt;=AVERAGE($F$18:$O$18,$F$24:$O$24,$F$30:$O$30)*RangeCheckD4),"","FLAG"))</f>
        <v/>
      </c>
      <c r="G25" s="86" t="str">
        <f t="shared" si="4"/>
        <v/>
      </c>
      <c r="H25" s="86" t="str">
        <f t="shared" si="4"/>
        <v/>
      </c>
      <c r="I25" s="86" t="str">
        <f t="shared" si="4"/>
        <v/>
      </c>
      <c r="J25" s="86" t="str">
        <f t="shared" si="4"/>
        <v/>
      </c>
      <c r="K25" s="86" t="str">
        <f t="shared" si="4"/>
        <v/>
      </c>
      <c r="L25" s="86" t="str">
        <f t="shared" si="4"/>
        <v/>
      </c>
      <c r="M25" s="86" t="str">
        <f>IF(COUNT(M21:M23)&lt;2,"",IF(AND(M24&gt;=AVERAGE($F$18:$O$18,$F$24:$O$24,$F$30:$O$30)*RangeCheckD3,M24&lt;=AVERAGE($F$18:$O$18,$F$24:$O$24,$F$30:$O$30)*RangeCheckD4),"","FLAG"))</f>
        <v/>
      </c>
      <c r="N25" s="86" t="str">
        <f t="shared" si="4"/>
        <v/>
      </c>
      <c r="O25" s="87" t="str">
        <f t="shared" si="4"/>
        <v/>
      </c>
      <c r="P25" s="88"/>
      <c r="Q25" s="23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102" ht="14.25" hidden="1" thickTop="1" thickBot="1">
      <c r="A26" s="33"/>
      <c r="B26" s="89"/>
      <c r="C26" s="90"/>
      <c r="D26" s="91"/>
      <c r="E26" s="92" t="s">
        <v>28</v>
      </c>
      <c r="F26" s="93" t="str">
        <f t="shared" ref="F26:O26" si="5">IF(COUNT(F21:F23)=0,"",SUM(F21:F23)^2)</f>
        <v/>
      </c>
      <c r="G26" s="93" t="str">
        <f t="shared" si="5"/>
        <v/>
      </c>
      <c r="H26" s="93" t="str">
        <f t="shared" si="5"/>
        <v/>
      </c>
      <c r="I26" s="93" t="str">
        <f t="shared" si="5"/>
        <v/>
      </c>
      <c r="J26" s="93" t="str">
        <f t="shared" si="5"/>
        <v/>
      </c>
      <c r="K26" s="93" t="str">
        <f t="shared" si="5"/>
        <v/>
      </c>
      <c r="L26" s="93" t="str">
        <f t="shared" si="5"/>
        <v/>
      </c>
      <c r="M26" s="93" t="str">
        <f t="shared" si="5"/>
        <v/>
      </c>
      <c r="N26" s="93" t="str">
        <f t="shared" si="5"/>
        <v/>
      </c>
      <c r="O26" s="94" t="str">
        <f t="shared" si="5"/>
        <v/>
      </c>
      <c r="P26" s="95"/>
      <c r="Q26" s="6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102" ht="13.5" thickTop="1">
      <c r="A27" s="33"/>
      <c r="B27" s="70" t="s">
        <v>16</v>
      </c>
      <c r="C27" s="271" t="s">
        <v>29</v>
      </c>
      <c r="D27" s="274" t="s">
        <v>157</v>
      </c>
      <c r="E27" s="76" t="s">
        <v>17</v>
      </c>
      <c r="F27" s="72"/>
      <c r="G27" s="72"/>
      <c r="H27" s="72"/>
      <c r="I27" s="72"/>
      <c r="J27" s="72"/>
      <c r="K27" s="72"/>
      <c r="L27" s="72"/>
      <c r="M27" s="72"/>
      <c r="N27" s="72"/>
      <c r="O27" s="73"/>
      <c r="P27" s="74"/>
      <c r="Q27" s="60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102">
      <c r="A28" s="33"/>
      <c r="B28" s="75" t="s">
        <v>19</v>
      </c>
      <c r="C28" s="272"/>
      <c r="D28" s="278"/>
      <c r="E28" s="76" t="s">
        <v>20</v>
      </c>
      <c r="F28" s="72"/>
      <c r="G28" s="72"/>
      <c r="H28" s="72"/>
      <c r="I28" s="72"/>
      <c r="J28" s="72"/>
      <c r="K28" s="72"/>
      <c r="L28" s="72"/>
      <c r="M28" s="72"/>
      <c r="N28" s="72"/>
      <c r="O28" s="73"/>
      <c r="P28" s="74"/>
      <c r="Q28" s="60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102">
      <c r="A29" s="33"/>
      <c r="B29" s="77" t="str">
        <f>IF(COUNT(F27:O29)=0,"",AVERAGE(F27:O29))</f>
        <v/>
      </c>
      <c r="C29" s="272"/>
      <c r="D29" s="278"/>
      <c r="E29" s="76" t="s">
        <v>21</v>
      </c>
      <c r="F29" s="72"/>
      <c r="G29" s="72"/>
      <c r="H29" s="72"/>
      <c r="I29" s="72"/>
      <c r="J29" s="72"/>
      <c r="K29" s="72"/>
      <c r="L29" s="72"/>
      <c r="M29" s="72"/>
      <c r="N29" s="72"/>
      <c r="O29" s="73"/>
      <c r="P29" s="74"/>
      <c r="Q29" s="60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102">
      <c r="A30" s="33"/>
      <c r="B30" s="79" t="s">
        <v>30</v>
      </c>
      <c r="C30" s="272"/>
      <c r="D30" s="279"/>
      <c r="E30" s="96" t="s">
        <v>23</v>
      </c>
      <c r="F30" s="81" t="str">
        <f>IF(COUNT(F27:F29)&lt;2,"",MAX(F27:F29)-MIN(F27:F29))</f>
        <v/>
      </c>
      <c r="G30" s="81" t="str">
        <f t="shared" ref="G30:O30" si="6">IF(COUNT(G27:G29)&lt;2,"",MAX(G27:G29)-MIN(G27:G29))</f>
        <v/>
      </c>
      <c r="H30" s="81" t="str">
        <f t="shared" si="6"/>
        <v/>
      </c>
      <c r="I30" s="81" t="str">
        <f t="shared" si="6"/>
        <v/>
      </c>
      <c r="J30" s="81" t="str">
        <f t="shared" si="6"/>
        <v/>
      </c>
      <c r="K30" s="81" t="str">
        <f t="shared" si="6"/>
        <v/>
      </c>
      <c r="L30" s="81" t="str">
        <f t="shared" si="6"/>
        <v/>
      </c>
      <c r="M30" s="81" t="str">
        <f t="shared" si="6"/>
        <v/>
      </c>
      <c r="N30" s="81" t="str">
        <f t="shared" si="6"/>
        <v/>
      </c>
      <c r="O30" s="82" t="str">
        <f t="shared" si="6"/>
        <v/>
      </c>
      <c r="P30" s="83"/>
      <c r="Q30" s="9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102" ht="13.5" thickBot="1">
      <c r="A31" s="33"/>
      <c r="B31" s="98" t="str">
        <f>IF(COUNT(F27:O29)=0,"",SUM(F27:O29)^2)</f>
        <v/>
      </c>
      <c r="C31" s="272"/>
      <c r="D31" s="279"/>
      <c r="E31" s="99" t="s">
        <v>24</v>
      </c>
      <c r="F31" s="100" t="str">
        <f t="shared" ref="F31:O31" si="7">IF(COUNT(F27:F29)&lt;2,"",IF(AND(F30&gt;=AVERAGE($F$18:$O$18,$F$24:$O$24,$F$30:$O$30)*RangeCheckD3,F30&lt;=AVERAGE($F$18:$O$18,$F$24:$O$24,$F$30:$O$30)*RangeCheckD4),"","FLAG"))</f>
        <v/>
      </c>
      <c r="G31" s="100" t="str">
        <f t="shared" si="7"/>
        <v/>
      </c>
      <c r="H31" s="100" t="str">
        <f t="shared" si="7"/>
        <v/>
      </c>
      <c r="I31" s="100" t="str">
        <f t="shared" si="7"/>
        <v/>
      </c>
      <c r="J31" s="100" t="str">
        <f t="shared" si="7"/>
        <v/>
      </c>
      <c r="K31" s="100" t="str">
        <f t="shared" si="7"/>
        <v/>
      </c>
      <c r="L31" s="100" t="str">
        <f t="shared" si="7"/>
        <v/>
      </c>
      <c r="M31" s="100" t="str">
        <f t="shared" si="7"/>
        <v/>
      </c>
      <c r="N31" s="100" t="str">
        <f t="shared" si="7"/>
        <v/>
      </c>
      <c r="O31" s="101" t="str">
        <f t="shared" si="7"/>
        <v/>
      </c>
      <c r="P31" s="88"/>
      <c r="Q31" s="60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102" ht="12.95" hidden="1" customHeight="1" thickBot="1">
      <c r="A32" s="33"/>
      <c r="B32" s="102"/>
      <c r="C32" s="91"/>
      <c r="D32" s="91"/>
      <c r="E32" s="103" t="s">
        <v>31</v>
      </c>
      <c r="F32" s="91" t="str">
        <f t="shared" ref="F32:O32" si="8">IF(COUNT(F27:F29)=0,"",SUM(F27:F29)^2)</f>
        <v/>
      </c>
      <c r="G32" s="91" t="str">
        <f t="shared" si="8"/>
        <v/>
      </c>
      <c r="H32" s="91" t="str">
        <f t="shared" si="8"/>
        <v/>
      </c>
      <c r="I32" s="91" t="str">
        <f t="shared" si="8"/>
        <v/>
      </c>
      <c r="J32" s="91" t="str">
        <f t="shared" si="8"/>
        <v/>
      </c>
      <c r="K32" s="91" t="str">
        <f t="shared" si="8"/>
        <v/>
      </c>
      <c r="L32" s="91" t="str">
        <f t="shared" si="8"/>
        <v/>
      </c>
      <c r="M32" s="91" t="str">
        <f t="shared" si="8"/>
        <v/>
      </c>
      <c r="N32" s="91" t="str">
        <f t="shared" si="8"/>
        <v/>
      </c>
      <c r="O32" s="104" t="str">
        <f t="shared" si="8"/>
        <v/>
      </c>
      <c r="P32" s="105"/>
      <c r="Q32" s="60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4.25" thickTop="1" thickBot="1">
      <c r="A33" s="33"/>
      <c r="B33" s="287" t="s">
        <v>32</v>
      </c>
      <c r="C33" s="288"/>
      <c r="D33" s="288"/>
      <c r="E33" s="289"/>
      <c r="F33" s="106" t="str">
        <f>IF(COUNT(F15:F17,F21:F23,F27:F29)=0,"",AVERAGE(F15:F17,F21:F23,F27:F29))</f>
        <v/>
      </c>
      <c r="G33" s="106" t="str">
        <f t="shared" ref="G33:O33" si="9">IF(COUNT(G15:G17,G21:G23,G27:G29)=0,"",AVERAGE(G15:G17,G21:G23,G27:G29))</f>
        <v/>
      </c>
      <c r="H33" s="106" t="str">
        <f t="shared" si="9"/>
        <v/>
      </c>
      <c r="I33" s="106" t="str">
        <f t="shared" si="9"/>
        <v/>
      </c>
      <c r="J33" s="106" t="str">
        <f t="shared" si="9"/>
        <v/>
      </c>
      <c r="K33" s="106" t="str">
        <f t="shared" si="9"/>
        <v/>
      </c>
      <c r="L33" s="106" t="str">
        <f t="shared" si="9"/>
        <v/>
      </c>
      <c r="M33" s="106" t="str">
        <f t="shared" si="9"/>
        <v/>
      </c>
      <c r="N33" s="106" t="str">
        <f t="shared" si="9"/>
        <v/>
      </c>
      <c r="O33" s="107" t="str">
        <f t="shared" si="9"/>
        <v/>
      </c>
      <c r="P33" s="105"/>
      <c r="Q33" s="60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1.25" customHeight="1" thickBot="1">
      <c r="A34" s="33"/>
      <c r="B34" s="44"/>
      <c r="C34" s="44"/>
      <c r="D34" s="44"/>
      <c r="E34" s="108" t="s">
        <v>33</v>
      </c>
      <c r="F34" s="44">
        <f>SUM(F15:F17,F21:F23,F27:F29)^2</f>
        <v>0</v>
      </c>
      <c r="G34" s="44">
        <f t="shared" ref="G34:O34" si="10">SUM(G15:G17,G21:G23,G27:G29)^2</f>
        <v>0</v>
      </c>
      <c r="H34" s="44">
        <f t="shared" si="10"/>
        <v>0</v>
      </c>
      <c r="I34" s="44">
        <f t="shared" si="10"/>
        <v>0</v>
      </c>
      <c r="J34" s="44">
        <f t="shared" si="10"/>
        <v>0</v>
      </c>
      <c r="K34" s="44">
        <f t="shared" si="10"/>
        <v>0</v>
      </c>
      <c r="L34" s="44">
        <f t="shared" si="10"/>
        <v>0</v>
      </c>
      <c r="M34" s="44">
        <f t="shared" si="10"/>
        <v>0</v>
      </c>
      <c r="N34" s="44">
        <f t="shared" si="10"/>
        <v>0</v>
      </c>
      <c r="O34" s="44">
        <f t="shared" si="10"/>
        <v>0</v>
      </c>
      <c r="P34" s="109"/>
      <c r="Q34" s="97"/>
      <c r="AF34" s="1"/>
      <c r="AG34" s="1"/>
      <c r="AH34" s="1"/>
    </row>
    <row r="35" spans="1:34" ht="18" customHeight="1" thickBot="1">
      <c r="A35" s="33"/>
      <c r="B35" s="110" t="s">
        <v>34</v>
      </c>
      <c r="C35" s="111"/>
      <c r="D35" s="112"/>
      <c r="E35" s="113"/>
      <c r="F35" s="290" t="s">
        <v>35</v>
      </c>
      <c r="G35" s="291"/>
      <c r="H35" s="114" t="s">
        <v>36</v>
      </c>
      <c r="I35" s="186"/>
      <c r="J35" s="114" t="s">
        <v>37</v>
      </c>
      <c r="K35" s="116"/>
      <c r="L35" s="114" t="s">
        <v>38</v>
      </c>
      <c r="M35" s="117"/>
      <c r="N35" s="114" t="s">
        <v>39</v>
      </c>
      <c r="O35" s="118"/>
      <c r="P35" s="119"/>
      <c r="Q35" s="60"/>
      <c r="AF35" s="1"/>
      <c r="AG35" s="1"/>
      <c r="AH35" s="1"/>
    </row>
    <row r="36" spans="1:34" ht="18" customHeight="1">
      <c r="A36" s="33"/>
      <c r="B36" s="120" t="s">
        <v>40</v>
      </c>
      <c r="C36" s="121"/>
      <c r="D36" s="121"/>
      <c r="E36" s="122"/>
      <c r="F36" s="123" t="str">
        <f>IF(G8&lt;=1,"",G8-1)</f>
        <v/>
      </c>
      <c r="G36" s="124"/>
      <c r="H36" s="125" t="str">
        <f>IF(G8&lt;2,"",(SUM($B$19,$B$25,$B$31)/($G$9*$G$10))-(SUM($F$15:$O$17,$F$21:$O$23,$F$27:$O$29)^2/($G$8*$G$9*$G$10)))</f>
        <v/>
      </c>
      <c r="I36" s="126"/>
      <c r="J36" s="125" t="str">
        <f>IF(OR(DFappraisers="",SSappraisers=""),"",SSappraisers/DFappraisers)</f>
        <v/>
      </c>
      <c r="K36" s="126"/>
      <c r="L36" s="125" t="str">
        <f>IF(OR(J36="",J38="",J38=0),"",J36/J38)</f>
        <v/>
      </c>
      <c r="M36" s="126"/>
      <c r="N36" s="127" t="str">
        <f>IF(H36="","",FDIST(L36,F36,F38))</f>
        <v/>
      </c>
      <c r="O36" s="128"/>
      <c r="P36" s="129"/>
      <c r="Q36" s="60"/>
      <c r="AF36" s="1"/>
      <c r="AG36" s="1"/>
      <c r="AH36" s="1"/>
    </row>
    <row r="37" spans="1:34" ht="18" customHeight="1" thickBot="1">
      <c r="A37" s="33"/>
      <c r="B37" s="130" t="s">
        <v>41</v>
      </c>
      <c r="C37" s="131"/>
      <c r="D37" s="131"/>
      <c r="E37" s="132"/>
      <c r="F37" s="133" t="str">
        <f>IF(G9=0,"",G9-1)</f>
        <v/>
      </c>
      <c r="G37" s="134"/>
      <c r="H37" s="135" t="str">
        <f>IF(G9&lt;2,"",(SUM($F$34:$O$34)/($G$8*$G$10))-(SUM($F$15:$O$17,$F$21:$O$23,$F$27:$O$29)^2/($G$8*$G$9*$G$10)))</f>
        <v/>
      </c>
      <c r="I37" s="136"/>
      <c r="J37" s="135" t="str">
        <f>IF(OR(DFparts="",SSparts=""),"",SSparts/DFparts)</f>
        <v/>
      </c>
      <c r="K37" s="136"/>
      <c r="L37" s="135" t="str">
        <f>IF(OR(J37="",J38="",J38=0),"",J37/J38)</f>
        <v/>
      </c>
      <c r="M37" s="136"/>
      <c r="N37" s="137" t="str">
        <f>IF(H37="","",FDIST(L37,F37,F38))</f>
        <v/>
      </c>
      <c r="O37" s="138"/>
      <c r="P37" s="129"/>
      <c r="Q37" s="60"/>
      <c r="AF37" s="1"/>
      <c r="AG37" s="1"/>
      <c r="AH37" s="1"/>
    </row>
    <row r="38" spans="1:34" ht="18" customHeight="1">
      <c r="A38" s="33"/>
      <c r="B38" s="130" t="s">
        <v>42</v>
      </c>
      <c r="C38" s="131"/>
      <c r="D38" s="131"/>
      <c r="E38" s="132"/>
      <c r="F38" s="133" t="str">
        <f>IF(OR(G8&lt;=1,G9&lt;=1),"",F36*F37)</f>
        <v/>
      </c>
      <c r="G38" s="134"/>
      <c r="H38" s="135" t="str">
        <f>IF(DFappraisersXparts="","",(SUM($F$20:$O$20,$F$26:$O$26,$F$32:$O$32)/$G$10)-(SUM($F$34:$O$34)/($G$8*$G$10))-(SUM($B$19,$B$25,$B$31)/($G$9*$G$10))+(SUM($F$15:$O$17,$F$21:$O$23,$F$27:$O$29)^2/($G$8*$G$9*$G$10)))</f>
        <v/>
      </c>
      <c r="I38" s="136"/>
      <c r="J38" s="135" t="str">
        <f>IF(OR(DFappraisersXparts="",SSappraisersXparts=""),"",SSappraisersXparts/DFappraisersXparts)</f>
        <v/>
      </c>
      <c r="K38" s="136"/>
      <c r="L38" s="135" t="str">
        <f>IF(SSappraisersXparts="","",MSappraisersXparts/MSerror)</f>
        <v/>
      </c>
      <c r="M38" s="136"/>
      <c r="N38" s="135" t="str">
        <f>IF(H38="","",FDIST(L38,F38,F39))</f>
        <v/>
      </c>
      <c r="O38" s="138"/>
      <c r="P38" s="139"/>
      <c r="Q38" s="251" t="s">
        <v>123</v>
      </c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1"/>
    </row>
    <row r="39" spans="1:34" ht="18" customHeight="1">
      <c r="A39" s="33"/>
      <c r="B39" s="130" t="s">
        <v>43</v>
      </c>
      <c r="C39" s="131"/>
      <c r="D39" s="131"/>
      <c r="E39" s="132"/>
      <c r="F39" s="133" t="str">
        <f>IF(G10&lt;=1,"",G8*G9*(G10-1))</f>
        <v/>
      </c>
      <c r="G39" s="134"/>
      <c r="H39" s="140" t="str">
        <f>IF(DFerror="","",SStotal-SUM(H36:H38))</f>
        <v/>
      </c>
      <c r="I39" s="141"/>
      <c r="J39" s="140" t="str">
        <f>IF(OR(DFerror="",SSerror=""),"",SSerror/DFerror)</f>
        <v/>
      </c>
      <c r="K39" s="141"/>
      <c r="L39" s="281" t="str">
        <f>IF(SSappraisersXparts="","",IF(PappraisersXparts&lt;=0.05,"Appraiser*Part Interaction IS Significant鉴定人与产品交互作用显著","Appraiser*Part Interaction is Not Significant鉴定人与产品交互作用不显著"))</f>
        <v/>
      </c>
      <c r="M39" s="282"/>
      <c r="N39" s="282"/>
      <c r="O39" s="283"/>
      <c r="P39" s="109"/>
      <c r="Q39" s="239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1"/>
    </row>
    <row r="40" spans="1:34" ht="18" customHeight="1" thickBot="1">
      <c r="A40" s="33"/>
      <c r="B40" s="142" t="s">
        <v>44</v>
      </c>
      <c r="C40" s="143"/>
      <c r="D40" s="143"/>
      <c r="E40" s="144"/>
      <c r="F40" s="145" t="str">
        <f>IF(G10=0,"",G8*G9*G10-1)</f>
        <v/>
      </c>
      <c r="G40" s="146"/>
      <c r="H40" s="147" t="str">
        <f>IF(DFtotal="","",SUMSQ($F$15:$O$17,$F$21:$O$23,$F$27:$O$29)-(SUM($F$15:$O$17,$F$21:$O$23,$F$27:$O$29)^2/($G$8*$G$9*$G$10)))</f>
        <v/>
      </c>
      <c r="I40" s="148"/>
      <c r="J40" s="149" t="str">
        <f>IF(H38="",H39,(H38+H39)/(F38+F39))</f>
        <v/>
      </c>
      <c r="K40" s="150"/>
      <c r="L40" s="284"/>
      <c r="M40" s="285"/>
      <c r="N40" s="285"/>
      <c r="O40" s="286"/>
      <c r="P40" s="109"/>
      <c r="Q40" s="239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1"/>
    </row>
    <row r="41" spans="1:34" ht="11.25" customHeight="1">
      <c r="A41" s="3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109"/>
      <c r="Q41" s="239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1"/>
    </row>
    <row r="42" spans="1:34" ht="27" customHeight="1" thickBot="1">
      <c r="A42" s="33"/>
      <c r="B42" s="44"/>
      <c r="C42" s="44"/>
      <c r="D42" s="44"/>
      <c r="E42" s="265" t="s">
        <v>45</v>
      </c>
      <c r="F42" s="266"/>
      <c r="G42" s="266"/>
      <c r="H42" s="266"/>
      <c r="I42" s="266"/>
      <c r="J42" s="266"/>
      <c r="K42" s="266"/>
      <c r="L42" s="267"/>
      <c r="M42" s="151">
        <v>5.15</v>
      </c>
      <c r="N42" s="44"/>
      <c r="O42" s="44"/>
      <c r="P42" s="109"/>
      <c r="Q42" s="24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15"/>
      <c r="AH42" s="1"/>
    </row>
    <row r="43" spans="1:34" ht="27.75" customHeight="1" thickBot="1">
      <c r="A43" s="33"/>
      <c r="B43" s="256" t="s">
        <v>46</v>
      </c>
      <c r="C43" s="257"/>
      <c r="D43" s="257"/>
      <c r="E43" s="257"/>
      <c r="F43" s="257"/>
      <c r="G43" s="258"/>
      <c r="H43" s="152" t="s">
        <v>47</v>
      </c>
      <c r="I43" s="153"/>
      <c r="J43" s="152" t="s">
        <v>48</v>
      </c>
      <c r="K43" s="153"/>
      <c r="L43" s="259" t="s">
        <v>49</v>
      </c>
      <c r="M43" s="260"/>
      <c r="N43" s="259" t="s">
        <v>50</v>
      </c>
      <c r="O43" s="261"/>
      <c r="P43" s="154" t="s">
        <v>51</v>
      </c>
      <c r="Q43" s="251" t="s">
        <v>134</v>
      </c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16"/>
      <c r="AH43" s="1"/>
    </row>
    <row r="44" spans="1:34" ht="18" customHeight="1">
      <c r="A44" s="33"/>
      <c r="B44" s="262" t="s">
        <v>52</v>
      </c>
      <c r="C44" s="263"/>
      <c r="D44" s="263"/>
      <c r="E44" s="263"/>
      <c r="F44" s="263"/>
      <c r="G44" s="264"/>
      <c r="H44" s="155" t="str">
        <f t="shared" ref="H44:H49" si="11">IF(P44="","",SQRT(P44))</f>
        <v/>
      </c>
      <c r="I44" s="156"/>
      <c r="J44" s="155" t="str">
        <f>IF(OR(H44="",M42=""),"",H44*M42)</f>
        <v/>
      </c>
      <c r="K44" s="156"/>
      <c r="L44" s="157" t="str">
        <f>IF(OR(s_Repeatability="",s_TotalVar=""),"",Repeatability/Total_Variation)</f>
        <v/>
      </c>
      <c r="M44" s="134"/>
      <c r="N44" s="157" t="str">
        <f>IF(OR(COUNT(Tolerance)=0,s_Repeatability="",s_TotalVar=""),"",Repeatability/Tolerance)</f>
        <v/>
      </c>
      <c r="O44" s="158"/>
      <c r="P44" s="105" t="str">
        <f>IF(G9&lt;2,"",IF(OR(N38="",N38&lt;=0.05),J39,J40))</f>
        <v/>
      </c>
      <c r="Q44" s="23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"/>
    </row>
    <row r="45" spans="1:34" ht="18" customHeight="1">
      <c r="A45" s="33"/>
      <c r="B45" s="236" t="s">
        <v>53</v>
      </c>
      <c r="C45" s="237"/>
      <c r="D45" s="237"/>
      <c r="E45" s="237"/>
      <c r="F45" s="237"/>
      <c r="G45" s="238"/>
      <c r="H45" s="155" t="str">
        <f t="shared" si="11"/>
        <v/>
      </c>
      <c r="I45" s="156"/>
      <c r="J45" s="155" t="str">
        <f>IF(OR(H45="",M42=""),"",H45*M42)</f>
        <v/>
      </c>
      <c r="K45" s="156"/>
      <c r="L45" s="157" t="str">
        <f>IF(OR(s_Reproducibility="",s_TotalVar=""),"",Reproducibility/Total_Variation)</f>
        <v/>
      </c>
      <c r="M45" s="134"/>
      <c r="N45" s="157" t="str">
        <f>IF(OR(COUNT(Tolerance)=0,s_Reproducibility="",s_TotalVar=""),"",Reproducibility/Tolerance)</f>
        <v/>
      </c>
      <c r="O45" s="158"/>
      <c r="P45" s="105" t="str">
        <f>IF(COUNT(B17,B23,B29)&lt;2,"",IF(N38&lt;=0.05,IF(((J36-J38)/(G9*G10))&lt;0,"",((J36-J38)/(G9*G10))),IF(((J36-J40)/(G9*G10))&lt;0,"",(J36-J40)/(G9*G10))))</f>
        <v/>
      </c>
      <c r="Q45" s="239" t="s">
        <v>135</v>
      </c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1"/>
      <c r="AH45" s="1"/>
    </row>
    <row r="46" spans="1:34" ht="18" customHeight="1" thickBot="1">
      <c r="A46" s="33"/>
      <c r="B46" s="236" t="s">
        <v>54</v>
      </c>
      <c r="C46" s="237"/>
      <c r="D46" s="237"/>
      <c r="E46" s="237"/>
      <c r="F46" s="237"/>
      <c r="G46" s="238"/>
      <c r="H46" s="155" t="str">
        <f t="shared" si="11"/>
        <v/>
      </c>
      <c r="I46" s="156"/>
      <c r="J46" s="155" t="str">
        <f>IF(OR(H46="",M42=""),"",H46*M42)</f>
        <v/>
      </c>
      <c r="K46" s="156"/>
      <c r="L46" s="157" t="str">
        <f>IF(OR(s_Interaction="",s_TotalVar=""),"",Interaction/Total_Variation)</f>
        <v/>
      </c>
      <c r="M46" s="134"/>
      <c r="N46" s="157" t="str">
        <f>IF(s_Interaction="","",Interaction/Tolerance)</f>
        <v/>
      </c>
      <c r="O46" s="158"/>
      <c r="P46" s="105" t="str">
        <f>IF(OR(COUNT(B17,B23,B29)&lt;2,COUNT(F30:O30)&lt;2),"",IF(N38&lt;=0.05,((J38-J39)/G10),""))</f>
        <v/>
      </c>
      <c r="Q46" s="249"/>
      <c r="AF46" s="1"/>
      <c r="AG46" s="1"/>
      <c r="AH46" s="1"/>
    </row>
    <row r="47" spans="1:34" ht="18" customHeight="1">
      <c r="A47" s="33"/>
      <c r="B47" s="236" t="s">
        <v>55</v>
      </c>
      <c r="C47" s="237"/>
      <c r="D47" s="237"/>
      <c r="E47" s="237"/>
      <c r="F47" s="237"/>
      <c r="G47" s="238"/>
      <c r="H47" s="155" t="str">
        <f t="shared" si="11"/>
        <v/>
      </c>
      <c r="I47" s="156"/>
      <c r="J47" s="155" t="str">
        <f>IF(OR(H47="",M42=""),"",H47*M42)</f>
        <v/>
      </c>
      <c r="K47" s="156"/>
      <c r="L47" s="157" t="str">
        <f>IF(OR(s_RR="",s_TotalVar=""),"",RR/Total_Variation)</f>
        <v/>
      </c>
      <c r="M47" s="134"/>
      <c r="N47" s="157" t="str">
        <f>IF(OR(COUNT(Tolerance)=0,s_RR="",s_TotalVar=""),"",RR/Tolerance)</f>
        <v/>
      </c>
      <c r="O47" s="158"/>
      <c r="P47" s="105" t="str">
        <f>IF(P44="","",SUM(P44:P46))</f>
        <v/>
      </c>
      <c r="Q47" s="251" t="s">
        <v>136</v>
      </c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1"/>
      <c r="AH47" s="1"/>
    </row>
    <row r="48" spans="1:34" ht="18" customHeight="1">
      <c r="A48" s="33"/>
      <c r="B48" s="253" t="s">
        <v>56</v>
      </c>
      <c r="C48" s="254"/>
      <c r="D48" s="254"/>
      <c r="E48" s="254"/>
      <c r="F48" s="254"/>
      <c r="G48" s="255"/>
      <c r="H48" s="159" t="str">
        <f t="shared" si="11"/>
        <v/>
      </c>
      <c r="I48" s="160"/>
      <c r="J48" s="159" t="str">
        <f>IF(OR(H48="",M42=""),"",H48*M42)</f>
        <v/>
      </c>
      <c r="K48" s="160"/>
      <c r="L48" s="161" t="str">
        <f>IF(OR(s_PartVariation="",s_TotalVar=""),"",Part_Variation/Total_Variation)</f>
        <v/>
      </c>
      <c r="M48" s="162"/>
      <c r="N48" s="161" t="str">
        <f>IF(OR(COUNT(Tolerance)=0,s_PartVariation="",s_TotalVar=""),"",Part_Variation/Tolerance)</f>
        <v/>
      </c>
      <c r="O48" s="163"/>
      <c r="P48" s="105" t="str">
        <f>IF(J38="","",IF(OR(COUNT(F33:O33)&lt;2,(J37-J38)/(G8*G10)&lt;0,(J37-J40)/(G8*G10)&lt;0),"",IF(N38="","",IF(N38&lt;=0.05,((J37-J38)/(G8*G10)),((J37-J40)/(G8*G10))))))</f>
        <v/>
      </c>
      <c r="Q48" s="239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1"/>
      <c r="AH48" s="1"/>
    </row>
    <row r="49" spans="1:34" ht="18" customHeight="1">
      <c r="A49" s="33"/>
      <c r="B49" s="236" t="s">
        <v>57</v>
      </c>
      <c r="C49" s="237"/>
      <c r="D49" s="237"/>
      <c r="E49" s="237"/>
      <c r="F49" s="237"/>
      <c r="G49" s="238"/>
      <c r="H49" s="155" t="str">
        <f t="shared" si="11"/>
        <v/>
      </c>
      <c r="I49" s="156"/>
      <c r="J49" s="155" t="str">
        <f>IF(OR(H49="",M42=""),"",H49*M42)</f>
        <v/>
      </c>
      <c r="K49" s="156"/>
      <c r="L49" s="164"/>
      <c r="M49" s="134"/>
      <c r="N49" s="165" t="str">
        <f>IF(OR(COUNT(Tolerance)=0,COUNT(F33:O33)&lt;2,s_TotalVar=""),"",Total_Variation/Tolerance)</f>
        <v/>
      </c>
      <c r="O49" s="158"/>
      <c r="P49" s="105" t="str">
        <f>IF(P44="","",SUM(P44,P45,P46,P48))</f>
        <v/>
      </c>
      <c r="Q49" s="239" t="s">
        <v>137</v>
      </c>
      <c r="AF49" s="1"/>
      <c r="AG49" s="1"/>
      <c r="AH49" s="1"/>
    </row>
    <row r="50" spans="1:34" ht="18" customHeight="1" thickBot="1">
      <c r="A50" s="33"/>
      <c r="B50" s="241" t="s">
        <v>58</v>
      </c>
      <c r="C50" s="242"/>
      <c r="D50" s="242"/>
      <c r="E50" s="242"/>
      <c r="F50" s="242"/>
      <c r="G50" s="243"/>
      <c r="H50" s="166" t="str">
        <f>IF(OR(H48="",H47="",H47=0),"",FLOOR((H48/H47)*1.41,1))</f>
        <v/>
      </c>
      <c r="I50" s="167"/>
      <c r="J50" s="168"/>
      <c r="K50" s="168"/>
      <c r="L50" s="168"/>
      <c r="M50" s="168"/>
      <c r="N50" s="169"/>
      <c r="O50" s="170"/>
      <c r="P50" s="109"/>
      <c r="Q50" s="240"/>
      <c r="AF50" s="1"/>
      <c r="AG50" s="1"/>
      <c r="AH50" s="1"/>
    </row>
    <row r="51" spans="1:34" ht="15.75" customHeight="1" thickBot="1">
      <c r="A51" s="33"/>
      <c r="B51" s="41"/>
      <c r="C51" s="41"/>
      <c r="D51" s="41"/>
      <c r="E51" s="171"/>
      <c r="F51" s="44"/>
      <c r="G51" s="44"/>
      <c r="H51" s="44"/>
      <c r="I51" s="44"/>
      <c r="J51" s="172"/>
      <c r="K51" s="44"/>
      <c r="L51" s="41"/>
      <c r="M51" s="44"/>
      <c r="N51" s="44"/>
      <c r="O51" s="44"/>
      <c r="P51" s="109"/>
      <c r="Q51" s="43"/>
      <c r="AF51" s="1"/>
      <c r="AG51" s="1"/>
      <c r="AH51" s="1"/>
    </row>
    <row r="52" spans="1:34" ht="25.5" hidden="1" customHeight="1">
      <c r="A52" s="33"/>
      <c r="B52" s="244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6"/>
      <c r="P52" s="173"/>
      <c r="Q52" s="43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"/>
      <c r="AH52" s="1"/>
    </row>
    <row r="53" spans="1:34" ht="25.5" hidden="1" customHeight="1">
      <c r="A53" s="33"/>
      <c r="B53" s="247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48"/>
      <c r="P53" s="173"/>
      <c r="Q53" s="43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"/>
      <c r="AH53" s="1"/>
    </row>
    <row r="54" spans="1:34" ht="25.5" customHeight="1">
      <c r="A54" s="34"/>
      <c r="B54" s="224" t="s">
        <v>138</v>
      </c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6"/>
      <c r="P54" s="174"/>
      <c r="Q54" s="43"/>
      <c r="AF54" s="1"/>
      <c r="AG54" s="1"/>
      <c r="AH54" s="1"/>
    </row>
    <row r="55" spans="1:34" ht="25.5" customHeight="1">
      <c r="A55" s="34"/>
      <c r="B55" s="227" t="s">
        <v>139</v>
      </c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9"/>
      <c r="P55" s="174"/>
      <c r="Q55" s="43"/>
      <c r="AF55" s="1"/>
      <c r="AG55" s="1"/>
      <c r="AH55" s="1"/>
    </row>
    <row r="56" spans="1:34" ht="25.5" customHeight="1">
      <c r="A56" s="34"/>
      <c r="B56" s="230" t="s">
        <v>140</v>
      </c>
      <c r="C56" s="231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9"/>
      <c r="P56" s="174"/>
      <c r="Q56" s="43"/>
      <c r="AF56" s="1"/>
      <c r="AG56" s="1"/>
      <c r="AH56" s="1"/>
    </row>
    <row r="57" spans="1:34" ht="25.5" customHeight="1">
      <c r="A57" s="34"/>
      <c r="B57" s="227" t="s">
        <v>141</v>
      </c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9"/>
      <c r="P57" s="174"/>
      <c r="Q57" s="43"/>
      <c r="AF57" s="1"/>
      <c r="AG57" s="1"/>
      <c r="AH57" s="1"/>
    </row>
    <row r="58" spans="1:34" ht="25.5" customHeight="1">
      <c r="A58" s="34"/>
      <c r="B58" s="227" t="s">
        <v>142</v>
      </c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9"/>
      <c r="P58" s="174"/>
      <c r="Q58" s="43"/>
      <c r="AF58" s="1"/>
      <c r="AG58" s="1"/>
      <c r="AH58" s="1"/>
    </row>
    <row r="59" spans="1:34" ht="27.6" customHeight="1" thickBot="1">
      <c r="A59" s="34"/>
      <c r="B59" s="233" t="s">
        <v>117</v>
      </c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5"/>
      <c r="P59" s="175"/>
      <c r="Q59" s="43"/>
      <c r="AF59" s="1"/>
      <c r="AG59" s="1"/>
      <c r="AH59" s="1"/>
    </row>
    <row r="60" spans="1:34" ht="20.25" customHeight="1">
      <c r="A60" s="34"/>
      <c r="B60" s="172"/>
      <c r="C60" s="172"/>
      <c r="D60" s="172"/>
      <c r="E60" s="41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7"/>
      <c r="Q60" s="43"/>
      <c r="AF60" s="1"/>
      <c r="AG60" s="1"/>
      <c r="AH60" s="1"/>
    </row>
    <row r="61" spans="1:34" ht="12.75" customHeight="1">
      <c r="A61" s="34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2"/>
      <c r="Q61" s="43"/>
      <c r="AF61" s="1"/>
      <c r="AG61" s="1"/>
      <c r="AH61" s="1"/>
    </row>
    <row r="62" spans="1:34" ht="12.75" customHeight="1">
      <c r="A62" s="34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2"/>
      <c r="Q62" s="43"/>
      <c r="AF62" s="1"/>
      <c r="AG62" s="1"/>
      <c r="AH62" s="1"/>
    </row>
    <row r="63" spans="1:34" ht="12.75" customHeight="1">
      <c r="A63" s="34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43"/>
      <c r="AF63" s="1"/>
      <c r="AG63" s="1"/>
      <c r="AH63" s="1"/>
    </row>
    <row r="64" spans="1:34" ht="12.75" customHeight="1" thickBot="1">
      <c r="A64" s="34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2"/>
      <c r="Q64" s="43"/>
      <c r="AF64" s="1"/>
      <c r="AG64" s="1"/>
      <c r="AH64" s="1"/>
    </row>
    <row r="65" spans="1:66" ht="3" customHeight="1">
      <c r="A65" s="33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2"/>
      <c r="Q65" s="178"/>
      <c r="AF65" s="1"/>
      <c r="AG65" s="1"/>
      <c r="AH65" s="1"/>
    </row>
    <row r="66" spans="1:66" ht="15.75" customHeight="1">
      <c r="A66" s="3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2"/>
      <c r="Q66" s="60"/>
      <c r="AF66" s="1"/>
      <c r="AG66" s="1"/>
      <c r="AH66" s="1"/>
    </row>
    <row r="67" spans="1:66" ht="23.25">
      <c r="A67" s="33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2"/>
      <c r="Q67" s="185" t="s">
        <v>143</v>
      </c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1"/>
      <c r="AH67" s="1"/>
    </row>
    <row r="68" spans="1:66">
      <c r="A68" s="33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2"/>
      <c r="Q68" s="180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1"/>
      <c r="AH68" s="1"/>
      <c r="AT68" s="8"/>
    </row>
    <row r="69" spans="1:66" ht="57.75">
      <c r="A69" s="33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2"/>
      <c r="Q69" s="185" t="s">
        <v>144</v>
      </c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1"/>
      <c r="AH69" s="1"/>
      <c r="AO69" s="8"/>
    </row>
    <row r="70" spans="1:66" ht="23.25">
      <c r="A70" s="33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2"/>
      <c r="Q70" s="185" t="s">
        <v>145</v>
      </c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1"/>
      <c r="AH70" s="1"/>
      <c r="AL70" s="8" t="s">
        <v>59</v>
      </c>
      <c r="AM70" s="8"/>
      <c r="AN70" s="8"/>
      <c r="AO70" s="8" t="s">
        <v>60</v>
      </c>
      <c r="AP70" s="8" t="s">
        <v>61</v>
      </c>
      <c r="AV70" s="8" t="s">
        <v>59</v>
      </c>
      <c r="AW70" s="8"/>
      <c r="AX70" s="8"/>
      <c r="AY70" s="8" t="s">
        <v>60</v>
      </c>
      <c r="AZ70" s="8" t="s">
        <v>62</v>
      </c>
      <c r="BH70" s="8" t="s">
        <v>63</v>
      </c>
      <c r="BI70" s="8" t="s">
        <v>60</v>
      </c>
    </row>
    <row r="71" spans="1:66">
      <c r="A71" s="33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2"/>
      <c r="Q71" s="187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1"/>
      <c r="AH71" s="1"/>
      <c r="AL71" s="8">
        <v>1</v>
      </c>
      <c r="AM71" s="8">
        <v>2</v>
      </c>
      <c r="AN71" s="8">
        <v>3</v>
      </c>
      <c r="AO71" s="8" t="s">
        <v>64</v>
      </c>
      <c r="AP71" s="8" t="s">
        <v>64</v>
      </c>
      <c r="AQ71" s="8" t="s">
        <v>65</v>
      </c>
      <c r="AR71" s="8" t="s">
        <v>66</v>
      </c>
      <c r="AS71" s="18" t="s">
        <v>67</v>
      </c>
      <c r="AT71" s="18" t="s">
        <v>68</v>
      </c>
      <c r="AV71" s="8">
        <v>1</v>
      </c>
      <c r="AW71" s="8">
        <v>2</v>
      </c>
      <c r="AX71" s="8">
        <v>3</v>
      </c>
      <c r="AY71" s="8" t="s">
        <v>64</v>
      </c>
      <c r="AZ71" s="8" t="s">
        <v>64</v>
      </c>
      <c r="BA71" s="8" t="s">
        <v>69</v>
      </c>
      <c r="BB71" s="8" t="s">
        <v>70</v>
      </c>
      <c r="BD71" s="8" t="s">
        <v>65</v>
      </c>
      <c r="BE71" s="8" t="s">
        <v>66</v>
      </c>
      <c r="BF71" s="18" t="s">
        <v>67</v>
      </c>
      <c r="BG71" s="18" t="s">
        <v>68</v>
      </c>
      <c r="BH71" s="8" t="s">
        <v>64</v>
      </c>
      <c r="BI71" s="8" t="s">
        <v>64</v>
      </c>
      <c r="BJ71" s="8"/>
      <c r="BL71" s="8" t="s">
        <v>0</v>
      </c>
      <c r="BM71" s="8" t="s">
        <v>26</v>
      </c>
      <c r="BN71" s="8" t="s">
        <v>29</v>
      </c>
    </row>
    <row r="72" spans="1:66">
      <c r="A72" s="33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2"/>
      <c r="Q72" s="187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1"/>
      <c r="AH72" s="1"/>
      <c r="AJ72" s="5" t="s">
        <v>71</v>
      </c>
      <c r="AK72" s="8" t="s">
        <v>72</v>
      </c>
      <c r="AL72" s="5" t="e">
        <f>IF($F$15=0,NA(),$F$15)</f>
        <v>#N/A</v>
      </c>
      <c r="AM72" s="5" t="e">
        <f>IF($F$16=0,NA(),$F$16)</f>
        <v>#N/A</v>
      </c>
      <c r="AN72" s="5" t="e">
        <f>IF($F$17=0,NA(),$F$17)</f>
        <v>#N/A</v>
      </c>
      <c r="AO72" s="5" t="e">
        <f>IF(COUNT($F$15:$F$17)=0,NA(),IF(AVERAGE($F$15:$F$17)=0,NA(),AVERAGE($F$15:$F$17)))</f>
        <v>#N/A</v>
      </c>
      <c r="AP72" s="5" t="e">
        <f>IF(COUNT(F15:F17,F21:F23,F27:F29)=0,NA(),AVERAGE(F15:F17,F21:F23,F27:F29))</f>
        <v>#N/A</v>
      </c>
      <c r="AQ72" s="5" t="e">
        <f>IF(COUNT($F$15:$F$17)=0,NA(),MIN($F$15:$F$17))</f>
        <v>#N/A</v>
      </c>
      <c r="AR72" s="5" t="e">
        <f>IF(COUNT($F$15:$F$17)=0,NA(),MAX($F$15:$F$17))</f>
        <v>#N/A</v>
      </c>
      <c r="AS72" s="5" t="e">
        <f>AO72-AQ72</f>
        <v>#N/A</v>
      </c>
      <c r="AT72" s="5" t="e">
        <f>AR72-AO72</f>
        <v>#N/A</v>
      </c>
      <c r="AU72" s="8" t="s">
        <v>72</v>
      </c>
      <c r="AV72" s="5" t="e">
        <f>IF($F$15=0,NA(),$F$15)</f>
        <v>#N/A</v>
      </c>
      <c r="AW72" s="5" t="e">
        <f>IF($F$16=0,NA(),$F$16)</f>
        <v>#N/A</v>
      </c>
      <c r="AX72" s="5" t="e">
        <f>IF($F$17=0,NA(),$F$17)</f>
        <v>#N/A</v>
      </c>
      <c r="AY72" s="5" t="e">
        <f>IF(COUNT($F$15:$F$17)=0,NA(),IF(AVERAGE($F$15:$F$17)=0,NA(),AVERAGE($F$15:$F$17)))</f>
        <v>#N/A</v>
      </c>
      <c r="AZ72" s="5" t="e">
        <f>IF(COUNT(F15:O17)=0,NA(),AVERAGE(F15:O17))</f>
        <v>#N/A</v>
      </c>
      <c r="BA72" s="5" t="str">
        <f>IF(COUNT($F$15:$F$17)&lt;2,"",AVERAGE($F$15:$O$17,$F$21:$O$23,$F$27:$O$29)-Control_A2*AVERAGE($F$18:$O$18,$F$24:$O$24,$F$30:$O$30))</f>
        <v/>
      </c>
      <c r="BB72" s="5" t="str">
        <f>IF(COUNT($F$15:$F$17)&lt;2,"",AVERAGE($F$15:$O$17,$F$21:$O$23,$F$27:$O$29)+Control_A2*AVERAGE($F$18:$O$18,$F$24:$O$24,$F$30:$O$30))</f>
        <v/>
      </c>
      <c r="BC72" s="5" t="str">
        <f>IF(ISNA(AY72),"",IF(AND(AY72&gt;BA72,AY72&lt;BB72),0,1))</f>
        <v/>
      </c>
      <c r="BD72" s="5" t="e">
        <f>IF(COUNT($F$15:$F$17)=0,NA(),MIN($F$15:$F$17))</f>
        <v>#N/A</v>
      </c>
      <c r="BE72" s="5" t="e">
        <f>IF(COUNT($F$15:$F$17)=0,NA(),MAX($F$15:$F$17))</f>
        <v>#N/A</v>
      </c>
      <c r="BF72" s="5" t="e">
        <f t="shared" ref="BF72:BF81" si="12">AY72-BD72</f>
        <v>#N/A</v>
      </c>
      <c r="BG72" s="5" t="e">
        <f t="shared" ref="BG72:BG81" si="13">BE72-AY72</f>
        <v>#N/A</v>
      </c>
      <c r="BH72" s="5" t="e">
        <f>IF(COUNT($F$15:$O$17,$F$21:$O$23,$F$27:$O$29)=0,NA(),AVERAGE($F$15:$O$17,$F$21:$O$23,$F$27:$O$29))</f>
        <v>#N/A</v>
      </c>
      <c r="BI72" s="5" t="e">
        <f>IF(COUNT($F$15:$F$17)=0,NA(),IF(AVERAGE($F$15:$F$17)=0,NA(),AVERAGE($F$15:$F$17)))</f>
        <v>#N/A</v>
      </c>
      <c r="BK72" s="8">
        <v>1</v>
      </c>
      <c r="BL72" s="5" t="e">
        <f>IF(COUNT($F$15:$F$17)=0,NA(),IF(AVERAGE($F$15:$F$17)=0,NA(),AVERAGE($F$15:$F$17)))</f>
        <v>#N/A</v>
      </c>
      <c r="BM72" s="5" t="e">
        <f>IF(COUNT($F$21:$F$23)=0,NA(),IF(AVERAGE($F$21:$F$23)=0,NA(),AVERAGE($F$21:$F$23)))</f>
        <v>#N/A</v>
      </c>
      <c r="BN72" s="5" t="e">
        <f>IF(COUNT($F$27:$F$29)=0,NA(),IF(AVERAGE($F$27:$F$29)=0,NA(),AVERAGE($F$27:$F$29)))</f>
        <v>#N/A</v>
      </c>
    </row>
    <row r="73" spans="1:66">
      <c r="A73" s="33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2"/>
      <c r="Q73" s="180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1"/>
      <c r="AH73" s="1"/>
      <c r="AK73" s="8" t="s">
        <v>73</v>
      </c>
      <c r="AL73" s="5" t="e">
        <f>IF($F$21=0,NA(),$F$21)</f>
        <v>#N/A</v>
      </c>
      <c r="AM73" s="5" t="e">
        <f>IF($F$22=0,NA(),$F$22)</f>
        <v>#N/A</v>
      </c>
      <c r="AN73" s="5" t="e">
        <f>IF($F$23=0,NA(),$F$23)</f>
        <v>#N/A</v>
      </c>
      <c r="AO73" s="5" t="e">
        <f>IF(COUNT($F$21:$F$23)=0,NA(),IF(AVERAGE($F$21:$F$23)=0,NA(),AVERAGE($F$21:$F$23)))</f>
        <v>#N/A</v>
      </c>
      <c r="AP73" s="5" t="e">
        <f>AP72</f>
        <v>#N/A</v>
      </c>
      <c r="AQ73" s="5" t="e">
        <f>IF(COUNT($F$21:$F$23)=0,NA(),MIN($F$21:$F$23))</f>
        <v>#N/A</v>
      </c>
      <c r="AR73" s="5" t="e">
        <f>IF(COUNT($F$21:$F$23)=0,NA(),MAX($F$21:$F$23))</f>
        <v>#N/A</v>
      </c>
      <c r="AS73" s="5" t="e">
        <f t="shared" ref="AS73:AS86" si="14">AO73-AQ73</f>
        <v>#N/A</v>
      </c>
      <c r="AT73" s="5" t="e">
        <f t="shared" ref="AT73:AT86" si="15">AR73-AO73</f>
        <v>#N/A</v>
      </c>
      <c r="AU73" s="8" t="s">
        <v>74</v>
      </c>
      <c r="AV73" s="5" t="e">
        <f>IF($G$15=0,NA(),$G$15)</f>
        <v>#N/A</v>
      </c>
      <c r="AW73" s="5" t="e">
        <f>IF($G$16=0,NA(),$G$16)</f>
        <v>#N/A</v>
      </c>
      <c r="AX73" s="5" t="e">
        <f>IF($G$17=0,NA(),$G$17)</f>
        <v>#N/A</v>
      </c>
      <c r="AY73" s="5" t="e">
        <f>IF(COUNT($G$15:$G$17)=0,NA(),IF(AVERAGE($G$15:$G$17)=0,NA(),AVERAGE($G$15:$G$17)))</f>
        <v>#N/A</v>
      </c>
      <c r="AZ73" s="5" t="e">
        <f>AZ72</f>
        <v>#N/A</v>
      </c>
      <c r="BA73" s="5" t="str">
        <f t="shared" ref="BA73:BA103" si="16">$BA$72</f>
        <v/>
      </c>
      <c r="BB73" s="5" t="str">
        <f t="shared" ref="BB73:BB103" si="17">$BB$72</f>
        <v/>
      </c>
      <c r="BC73" s="5" t="str">
        <f t="shared" ref="BC73:BC103" si="18">IF(ISNA(AY73),"",IF(AND(AY73&gt;BA73,AY73&lt;BB73),0,1))</f>
        <v/>
      </c>
      <c r="BD73" s="5" t="e">
        <f>IF(COUNT($G$15:$G$17)=0,NA(),MIN($G$15:$G$17))</f>
        <v>#N/A</v>
      </c>
      <c r="BE73" s="5" t="e">
        <f>IF(COUNT($G$15:$G$17)=0,NA(),MAX($G$15:$G$17))</f>
        <v>#N/A</v>
      </c>
      <c r="BF73" s="5" t="e">
        <f t="shared" si="12"/>
        <v>#N/A</v>
      </c>
      <c r="BG73" s="5" t="e">
        <f t="shared" si="13"/>
        <v>#N/A</v>
      </c>
      <c r="BH73" s="5" t="e">
        <f t="shared" ref="BH73:BH103" si="19">$BH$72</f>
        <v>#N/A</v>
      </c>
      <c r="BI73" s="5" t="e">
        <f>IF(COUNT($G$15:$G$17)=0,NA(),IF(AVERAGE($G$15:$G$17)=0,NA(),AVERAGE($G$15:$G$17)))</f>
        <v>#N/A</v>
      </c>
      <c r="BK73" s="8">
        <v>2</v>
      </c>
      <c r="BL73" s="5" t="e">
        <f>IF(COUNT($G$15:$G$17)=0,NA(),IF(AVERAGE($G$15:$G$17)=0,NA(),AVERAGE($G$15:$G$17)))</f>
        <v>#N/A</v>
      </c>
      <c r="BM73" s="5" t="e">
        <f>IF(COUNT($G$21:$G$23)=0,NA(),IF(AVERAGE($G$21:$G$23)=0,NA(),AVERAGE($G$21:$G$23)))</f>
        <v>#N/A</v>
      </c>
      <c r="BN73" s="5" t="e">
        <f>IF(COUNT($G$27:$G$29)=0,NA(),IF(AVERAGE($G$27:$G$29)=0,NA(),AVERAGE($G$27:$G$29)))</f>
        <v>#N/A</v>
      </c>
    </row>
    <row r="74" spans="1:66" ht="47.25">
      <c r="A74" s="33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2"/>
      <c r="Q74" s="185" t="s">
        <v>146</v>
      </c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1"/>
      <c r="AH74" s="1"/>
      <c r="AK74" s="8" t="s">
        <v>75</v>
      </c>
      <c r="AL74" s="5" t="e">
        <f>IF($F$27=0,NA(),$F$27)</f>
        <v>#N/A</v>
      </c>
      <c r="AM74" s="5" t="e">
        <f>IF($F$28=0,NA(),$F$28)</f>
        <v>#N/A</v>
      </c>
      <c r="AN74" s="5" t="e">
        <f>IF($F$29=0,NA(),$F$29)</f>
        <v>#N/A</v>
      </c>
      <c r="AO74" s="5" t="e">
        <f>IF(COUNT($F$27:$F$29)=0,NA(),IF(AVERAGE($F$27:$F$29)=0,NA(),AVERAGE($F$27:$F$29)))</f>
        <v>#N/A</v>
      </c>
      <c r="AP74" s="5" t="e">
        <f>AP72</f>
        <v>#N/A</v>
      </c>
      <c r="AQ74" s="5" t="e">
        <f>IF(COUNT($F$27:$F$29)=0,NA(),MIN($F$27:$F$29))</f>
        <v>#N/A</v>
      </c>
      <c r="AR74" s="5" t="e">
        <f>IF(COUNT($F$27:$F$29)=0,NA(),MAX($F$27:$F$29))</f>
        <v>#N/A</v>
      </c>
      <c r="AS74" s="5" t="e">
        <f t="shared" si="14"/>
        <v>#N/A</v>
      </c>
      <c r="AT74" s="5" t="e">
        <f t="shared" si="15"/>
        <v>#N/A</v>
      </c>
      <c r="AU74" s="8" t="s">
        <v>76</v>
      </c>
      <c r="AV74" s="5" t="e">
        <f>IF($H$15=0,NA(),$H$15)</f>
        <v>#N/A</v>
      </c>
      <c r="AW74" s="5" t="e">
        <f>IF($H$16=0,NA(),$H$16)</f>
        <v>#N/A</v>
      </c>
      <c r="AX74" s="5" t="e">
        <f>IF($H$17=0,NA(),$H$17)</f>
        <v>#N/A</v>
      </c>
      <c r="AY74" s="5" t="e">
        <f>IF(COUNT($H$15:$H$17)=0,NA(),IF(AVERAGE($H$15:$H$17)=0,NA(),AVERAGE($H$15:$H$17)))</f>
        <v>#N/A</v>
      </c>
      <c r="AZ74" s="5" t="e">
        <f>AZ72</f>
        <v>#N/A</v>
      </c>
      <c r="BA74" s="5" t="str">
        <f t="shared" si="16"/>
        <v/>
      </c>
      <c r="BB74" s="5" t="str">
        <f t="shared" si="17"/>
        <v/>
      </c>
      <c r="BC74" s="5" t="str">
        <f t="shared" si="18"/>
        <v/>
      </c>
      <c r="BD74" s="5" t="e">
        <f>IF(COUNT($H$15:$H$17)=0,NA(),MIN($H$15:$H$17))</f>
        <v>#N/A</v>
      </c>
      <c r="BE74" s="5" t="e">
        <f>IF(COUNT($H$15:$H$17)=0,NA(),MAX($H$15:$H$17))</f>
        <v>#N/A</v>
      </c>
      <c r="BF74" s="5" t="e">
        <f t="shared" si="12"/>
        <v>#N/A</v>
      </c>
      <c r="BG74" s="5" t="e">
        <f t="shared" si="13"/>
        <v>#N/A</v>
      </c>
      <c r="BH74" s="5" t="e">
        <f t="shared" si="19"/>
        <v>#N/A</v>
      </c>
      <c r="BI74" s="5" t="e">
        <f>IF(COUNT($H$15:$H$17)=0,NA(),IF(AVERAGE($H$15:$H$17)=0,NA(),AVERAGE($H$15:$H$17)))</f>
        <v>#N/A</v>
      </c>
      <c r="BK74" s="8">
        <v>3</v>
      </c>
      <c r="BL74" s="5" t="e">
        <f>IF(COUNT($H$15:$H$17)=0,NA(),IF(AVERAGE($H$15:$H$17)=0,NA(),AVERAGE($H$15:$H$17)))</f>
        <v>#N/A</v>
      </c>
      <c r="BM74" s="5" t="e">
        <f>IF(COUNT($H$21:$H$23)=0,NA(),IF(AVERAGE($H$21:$H$23)=0,NA(),AVERAGE($H$21:$H$23)))</f>
        <v>#N/A</v>
      </c>
      <c r="BN74" s="5" t="e">
        <f>IF(COUNT($H$27:$H$29)=0,NA(),IF(AVERAGE($H$27:$H$29)=0,NA(),AVERAGE($H$27:$H$29)))</f>
        <v>#N/A</v>
      </c>
    </row>
    <row r="75" spans="1:66">
      <c r="A75" s="33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2"/>
      <c r="Q75" s="60" t="s">
        <v>77</v>
      </c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1"/>
      <c r="AH75" s="1"/>
      <c r="AK75" s="8"/>
      <c r="AU75" s="8" t="s">
        <v>78</v>
      </c>
      <c r="AV75" s="5" t="e">
        <f>IF($I$15=0,NA(),$I$15)</f>
        <v>#N/A</v>
      </c>
      <c r="AW75" s="5" t="e">
        <f>IF($I$16=0,NA(),$I$16)</f>
        <v>#N/A</v>
      </c>
      <c r="AX75" s="5" t="e">
        <f>IF($I$17=0,NA(),$I$17)</f>
        <v>#N/A</v>
      </c>
      <c r="AY75" s="5" t="e">
        <f>IF(COUNT($I$15:$I$17)=0,NA(),IF(AVERAGE($I$15:$I$17)=0,NA(),AVERAGE($I$15:$I$17)))</f>
        <v>#N/A</v>
      </c>
      <c r="AZ75" s="5" t="e">
        <f>AZ72</f>
        <v>#N/A</v>
      </c>
      <c r="BA75" s="5" t="str">
        <f t="shared" si="16"/>
        <v/>
      </c>
      <c r="BB75" s="5" t="str">
        <f t="shared" si="17"/>
        <v/>
      </c>
      <c r="BC75" s="5" t="str">
        <f t="shared" si="18"/>
        <v/>
      </c>
      <c r="BD75" s="5" t="e">
        <f>IF(COUNT($I$15:$I$17)=0,NA(),MIN($I$15:$I$17))</f>
        <v>#N/A</v>
      </c>
      <c r="BE75" s="5" t="e">
        <f>IF(COUNT($I$15:$I$17)=0,NA(),MAX($I$15:$I$17))</f>
        <v>#N/A</v>
      </c>
      <c r="BF75" s="5" t="e">
        <f t="shared" si="12"/>
        <v>#N/A</v>
      </c>
      <c r="BG75" s="5" t="e">
        <f t="shared" si="13"/>
        <v>#N/A</v>
      </c>
      <c r="BH75" s="5" t="e">
        <f t="shared" si="19"/>
        <v>#N/A</v>
      </c>
      <c r="BI75" s="5" t="e">
        <f>IF(COUNT($I$15:$I$17)=0,NA(),IF(AVERAGE($I$15:$I$17)=0,NA(),AVERAGE($I$15:$I$17)))</f>
        <v>#N/A</v>
      </c>
      <c r="BK75" s="8">
        <v>4</v>
      </c>
      <c r="BL75" s="5" t="e">
        <f>IF(COUNT($I$15:$I$17)=0,NA(),IF(AVERAGE($I$15:$I$17)=0,NA(),AVERAGE($I$15:$I$17)))</f>
        <v>#N/A</v>
      </c>
      <c r="BM75" s="5" t="e">
        <f>IF(COUNT($I$21:$I$23)=0,NA(),IF(AVERAGE($I$21:$I$23)=0,NA(),AVERAGE($I$21:$I$23)))</f>
        <v>#N/A</v>
      </c>
      <c r="BN75" s="5" t="e">
        <f>IF(COUNT($I$27:$I$29)=0,NA(),IF(AVERAGE($I$27:$I$29)=0,NA(),AVERAGE($I$27:$I$29)))</f>
        <v>#N/A</v>
      </c>
    </row>
    <row r="76" spans="1:66">
      <c r="A76" s="33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2"/>
      <c r="Q76" s="60"/>
      <c r="AF76" s="1"/>
      <c r="AG76" s="1"/>
      <c r="AH76" s="1"/>
      <c r="AJ76" s="5" t="s">
        <v>79</v>
      </c>
      <c r="AK76" s="8" t="s">
        <v>74</v>
      </c>
      <c r="AL76" s="5" t="e">
        <f>IF($G$15=0,NA(),$G$15)</f>
        <v>#N/A</v>
      </c>
      <c r="AM76" s="5" t="e">
        <f>IF($G$16=0,NA(),$G$16)</f>
        <v>#N/A</v>
      </c>
      <c r="AN76" s="5" t="e">
        <f>IF($G$17=0,NA(),$G$17)</f>
        <v>#N/A</v>
      </c>
      <c r="AO76" s="5" t="e">
        <f>IF(COUNT($G$15:$G$17)=0,NA(),IF(AVERAGE($G$15:$G$17)=0,NA(),AVERAGE($G$15:$G$17)))</f>
        <v>#N/A</v>
      </c>
      <c r="AP76" s="5" t="e">
        <f>IF(COUNT(G15:G17,G21:G23,G27:G29)=0,NA(),AVERAGE(G15:G17,G21:G23,G27:G29))</f>
        <v>#N/A</v>
      </c>
      <c r="AQ76" s="5" t="e">
        <f>IF(COUNT($G$15:$G$17)=0,NA(),MIN($G$15:$G$17))</f>
        <v>#N/A</v>
      </c>
      <c r="AR76" s="5" t="e">
        <f>IF(COUNT($G$15:$G$17)=0,NA(),MAX($G$15:$G$17))</f>
        <v>#N/A</v>
      </c>
      <c r="AS76" s="5" t="e">
        <f>AO76-AQ76</f>
        <v>#N/A</v>
      </c>
      <c r="AT76" s="5" t="e">
        <f>AR76-AO76</f>
        <v>#N/A</v>
      </c>
      <c r="AU76" s="8" t="s">
        <v>80</v>
      </c>
      <c r="AV76" s="5" t="e">
        <f>IF($J$15=0,NA(),$J$15)</f>
        <v>#N/A</v>
      </c>
      <c r="AW76" s="5" t="e">
        <f>IF($J$16=0,NA(),$J$16)</f>
        <v>#N/A</v>
      </c>
      <c r="AX76" s="5" t="e">
        <f>IF($J$17=0,NA(),$J$17)</f>
        <v>#N/A</v>
      </c>
      <c r="AY76" s="5" t="e">
        <f>IF(COUNT($J$15:$J$17)=0,NA(),IF(AVERAGE($J$15:$J$17)=0,NA(),AVERAGE($J$15:$J$17)))</f>
        <v>#N/A</v>
      </c>
      <c r="AZ76" s="5" t="e">
        <f>AZ72</f>
        <v>#N/A</v>
      </c>
      <c r="BA76" s="5" t="str">
        <f t="shared" si="16"/>
        <v/>
      </c>
      <c r="BB76" s="5" t="str">
        <f t="shared" si="17"/>
        <v/>
      </c>
      <c r="BC76" s="5" t="str">
        <f t="shared" si="18"/>
        <v/>
      </c>
      <c r="BD76" s="5" t="e">
        <f>IF(COUNT($J$15:$J$17)=0,NA(),MIN($J$15:$J$17))</f>
        <v>#N/A</v>
      </c>
      <c r="BE76" s="5" t="e">
        <f>IF(COUNT($J$15:$J$17)=0,NA(),MAX($J$15:$J$17))</f>
        <v>#N/A</v>
      </c>
      <c r="BF76" s="5" t="e">
        <f t="shared" si="12"/>
        <v>#N/A</v>
      </c>
      <c r="BG76" s="5" t="e">
        <f t="shared" si="13"/>
        <v>#N/A</v>
      </c>
      <c r="BH76" s="5" t="e">
        <f t="shared" si="19"/>
        <v>#N/A</v>
      </c>
      <c r="BI76" s="5" t="e">
        <f>IF(COUNT($J$15:$J$17)=0,NA(),IF(AVERAGE($J$15:$J$17)=0,NA(),AVERAGE($J$15:$J$17)))</f>
        <v>#N/A</v>
      </c>
      <c r="BK76" s="8">
        <v>5</v>
      </c>
      <c r="BL76" s="5" t="e">
        <f>IF(COUNT($J$15:$J$17)=0,NA(),IF(AVERAGE($J$15:$J$17)=0,NA(),AVERAGE($J$15:$J$17)))</f>
        <v>#N/A</v>
      </c>
      <c r="BM76" s="5" t="e">
        <f>IF(COUNT($J$21:$J$23)=0,NA(),IF(AVERAGE($J$21:$J$23)=0,NA(),AVERAGE($J$21:$J$23)))</f>
        <v>#N/A</v>
      </c>
      <c r="BN76" s="5" t="e">
        <f>IF(COUNT($J$27:$J$29)=0,NA(),IF(AVERAGE($J$27:$J$29)=0,NA(),AVERAGE($J$27:$J$29)))</f>
        <v>#N/A</v>
      </c>
    </row>
    <row r="77" spans="1:66">
      <c r="A77" s="33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2"/>
      <c r="Q77" s="60"/>
      <c r="AF77" s="1"/>
      <c r="AG77" s="1"/>
      <c r="AH77" s="1"/>
      <c r="AK77" s="8" t="s">
        <v>81</v>
      </c>
      <c r="AL77" s="5" t="e">
        <f>IF($G$21=0,NA(),$G$21)</f>
        <v>#N/A</v>
      </c>
      <c r="AM77" s="5" t="e">
        <f>IF($G$22=0,NA(),$G$22)</f>
        <v>#N/A</v>
      </c>
      <c r="AN77" s="5" t="e">
        <f>IF($G$23=0,NA(),$G$23)</f>
        <v>#N/A</v>
      </c>
      <c r="AO77" s="5" t="e">
        <f>IF(COUNT($G$21:$G$23)=0,NA(),IF(AVERAGE($G$21:$G$23)=0,NA(),AVERAGE($G$21:$G$23)))</f>
        <v>#N/A</v>
      </c>
      <c r="AP77" s="5" t="e">
        <f>AP76</f>
        <v>#N/A</v>
      </c>
      <c r="AQ77" s="5" t="e">
        <f>IF(COUNT($G$21:$G$23)=0,NA(),MIN($G$21:$G$23))</f>
        <v>#N/A</v>
      </c>
      <c r="AR77" s="5" t="e">
        <f>IF(COUNT($G$21:$G$23)=0,NA(),MAX($G$21:$G$23))</f>
        <v>#N/A</v>
      </c>
      <c r="AS77" s="5" t="e">
        <f t="shared" si="14"/>
        <v>#N/A</v>
      </c>
      <c r="AT77" s="5" t="e">
        <f t="shared" si="15"/>
        <v>#N/A</v>
      </c>
      <c r="AU77" s="8" t="s">
        <v>82</v>
      </c>
      <c r="AV77" s="5" t="e">
        <f>IF($K$15=0,NA(),$K$15)</f>
        <v>#N/A</v>
      </c>
      <c r="AW77" s="5" t="e">
        <f>IF($K$16=0,NA(),$K$16)</f>
        <v>#N/A</v>
      </c>
      <c r="AX77" s="5" t="e">
        <f>IF($K$17=0,NA(),$K$17)</f>
        <v>#N/A</v>
      </c>
      <c r="AY77" s="5" t="e">
        <f>IF(COUNT($K$15:$K$17)=0,NA(),IF(AVERAGE($K$15:$K$17)=0,NA(),AVERAGE($K$15:$K$17)))</f>
        <v>#N/A</v>
      </c>
      <c r="AZ77" s="5" t="e">
        <f>AZ72</f>
        <v>#N/A</v>
      </c>
      <c r="BA77" s="5" t="str">
        <f t="shared" si="16"/>
        <v/>
      </c>
      <c r="BB77" s="5" t="str">
        <f t="shared" si="17"/>
        <v/>
      </c>
      <c r="BC77" s="5" t="str">
        <f t="shared" si="18"/>
        <v/>
      </c>
      <c r="BD77" s="5" t="e">
        <f>IF(COUNT($K$15:$K$17)=0,NA(),MIN($K$15:$K$17))</f>
        <v>#N/A</v>
      </c>
      <c r="BE77" s="5" t="e">
        <f>IF(COUNT($K$15:$K$17)=0,NA(),MAX($K$15:$K$17))</f>
        <v>#N/A</v>
      </c>
      <c r="BF77" s="5" t="e">
        <f t="shared" si="12"/>
        <v>#N/A</v>
      </c>
      <c r="BG77" s="5" t="e">
        <f t="shared" si="13"/>
        <v>#N/A</v>
      </c>
      <c r="BH77" s="5" t="e">
        <f t="shared" si="19"/>
        <v>#N/A</v>
      </c>
      <c r="BI77" s="5" t="e">
        <f>IF(COUNT($K$15:$K$17)=0,NA(),IF(AVERAGE($K$15:$K$17)=0,NA(),AVERAGE($K$15:$K$17)))</f>
        <v>#N/A</v>
      </c>
      <c r="BK77" s="8">
        <v>6</v>
      </c>
      <c r="BL77" s="5" t="e">
        <f>IF(COUNT($K$15:$K$17)=0,NA(),IF(AVERAGE($K$15:$K$17)=0,NA(),AVERAGE($K$15:$K$17)))</f>
        <v>#N/A</v>
      </c>
      <c r="BM77" s="5" t="e">
        <f>IF(COUNT($K$21:$K$23)=0,NA(),IF(AVERAGE($K$21:$K$23)=0,NA(),AVERAGE($K$21:$K$23)))</f>
        <v>#N/A</v>
      </c>
      <c r="BN77" s="5" t="e">
        <f>IF(COUNT($K$27:$K$29)=0,NA(),IF(AVERAGE($K$27:$K$29)=0,NA(),AVERAGE($K$27:$K$29)))</f>
        <v>#N/A</v>
      </c>
    </row>
    <row r="78" spans="1:66">
      <c r="A78" s="33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2"/>
      <c r="Q78" s="60"/>
      <c r="AF78" s="1"/>
      <c r="AG78" s="1"/>
      <c r="AH78" s="1"/>
      <c r="AK78" s="8" t="s">
        <v>83</v>
      </c>
      <c r="AL78" s="5" t="e">
        <f>IF($G$27=0,NA(),$G$27)</f>
        <v>#N/A</v>
      </c>
      <c r="AM78" s="5" t="e">
        <f>IF($G$28=0,NA(),$G$28)</f>
        <v>#N/A</v>
      </c>
      <c r="AN78" s="5" t="e">
        <f>IF($G$29=0,NA(),$G$29)</f>
        <v>#N/A</v>
      </c>
      <c r="AO78" s="5" t="e">
        <f>IF(COUNT($G$27:$G$29)=0,NA(),IF(AVERAGE($G$27:$G$29)=0,NA(),AVERAGE($G$27:$G$29)))</f>
        <v>#N/A</v>
      </c>
      <c r="AP78" s="5" t="e">
        <f>AP76</f>
        <v>#N/A</v>
      </c>
      <c r="AQ78" s="5" t="e">
        <f>IF(COUNT($G$27:$G$29)=0,NA(),MIN($G$27:$G$29))</f>
        <v>#N/A</v>
      </c>
      <c r="AR78" s="5" t="e">
        <f>IF(COUNT($G$27:$G$29)=0,NA(),MAX($G$27:$G$29))</f>
        <v>#N/A</v>
      </c>
      <c r="AS78" s="5" t="e">
        <f t="shared" si="14"/>
        <v>#N/A</v>
      </c>
      <c r="AT78" s="5" t="e">
        <f t="shared" si="15"/>
        <v>#N/A</v>
      </c>
      <c r="AU78" s="8" t="s">
        <v>84</v>
      </c>
      <c r="AV78" s="5" t="e">
        <f>IF($L$15=0,NA(),$L$15)</f>
        <v>#N/A</v>
      </c>
      <c r="AW78" s="5" t="e">
        <f>IF($L$16=0,NA(),$L$16)</f>
        <v>#N/A</v>
      </c>
      <c r="AX78" s="5" t="e">
        <f>IF($L$17=0,NA(),$L$17)</f>
        <v>#N/A</v>
      </c>
      <c r="AY78" s="5" t="e">
        <f>IF(COUNT($L$15:$L$17)=0,NA(),IF(AVERAGE($L$15:$L$17)=0,NA(),AVERAGE($L$15:$L$17)))</f>
        <v>#N/A</v>
      </c>
      <c r="AZ78" s="5" t="e">
        <f>AZ72</f>
        <v>#N/A</v>
      </c>
      <c r="BA78" s="5" t="str">
        <f t="shared" si="16"/>
        <v/>
      </c>
      <c r="BB78" s="5" t="str">
        <f t="shared" si="17"/>
        <v/>
      </c>
      <c r="BC78" s="5" t="str">
        <f t="shared" si="18"/>
        <v/>
      </c>
      <c r="BD78" s="5" t="e">
        <f>IF(COUNT($L$15:$L$17)=0,NA(),MIN($L$15:$L$17))</f>
        <v>#N/A</v>
      </c>
      <c r="BE78" s="5" t="e">
        <f>IF(COUNT($L$15:$L$17)=0,NA(),MAX($L$15:$L$17))</f>
        <v>#N/A</v>
      </c>
      <c r="BF78" s="5" t="e">
        <f t="shared" si="12"/>
        <v>#N/A</v>
      </c>
      <c r="BG78" s="5" t="e">
        <f t="shared" si="13"/>
        <v>#N/A</v>
      </c>
      <c r="BH78" s="5" t="e">
        <f t="shared" si="19"/>
        <v>#N/A</v>
      </c>
      <c r="BI78" s="5" t="e">
        <f>IF(COUNT($L$15:$L$17)=0,NA(),IF(AVERAGE($L$15:$L$17)=0,NA(),AVERAGE($L$15:$L$17)))</f>
        <v>#N/A</v>
      </c>
      <c r="BK78" s="8">
        <v>7</v>
      </c>
      <c r="BL78" s="5" t="e">
        <f>IF(COUNT($L$15:$L$17)=0,NA(),IF(AVERAGE($L$15:$L$17)=0,NA(),AVERAGE($L$15:$L$17)))</f>
        <v>#N/A</v>
      </c>
      <c r="BM78" s="5" t="e">
        <f>IF(COUNT($L$21:$L$23)=0,NA(),IF(AVERAGE($L$21:$L$23)=0,NA(),AVERAGE($L$21:$L$23)))</f>
        <v>#N/A</v>
      </c>
      <c r="BN78" s="5" t="e">
        <f>IF(COUNT($L$27:$L$29)=0,NA(),IF(AVERAGE($L$27:$L$29)=0,NA(),AVERAGE($L$27:$L$29)))</f>
        <v>#N/A</v>
      </c>
    </row>
    <row r="79" spans="1:66">
      <c r="A79" s="33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2"/>
      <c r="Q79" s="60"/>
      <c r="AF79" s="1"/>
      <c r="AG79" s="1"/>
      <c r="AH79" s="1"/>
      <c r="AK79" s="8"/>
      <c r="AU79" s="8" t="s">
        <v>85</v>
      </c>
      <c r="AV79" s="5" t="e">
        <f>IF($M$15=0,NA(),$M$15)</f>
        <v>#N/A</v>
      </c>
      <c r="AW79" s="5" t="e">
        <f>IF($M$16=0,NA(),$M$16)</f>
        <v>#N/A</v>
      </c>
      <c r="AX79" s="5" t="e">
        <f>IF($M$17=0,NA(),$M$17)</f>
        <v>#N/A</v>
      </c>
      <c r="AY79" s="5" t="e">
        <f>IF(COUNT($M$15:$M$17)=0,NA(),IF(AVERAGE($M$15:$M$17)=0,NA(),AVERAGE($M$15:$M$17)))</f>
        <v>#N/A</v>
      </c>
      <c r="AZ79" s="5" t="e">
        <f>AZ72</f>
        <v>#N/A</v>
      </c>
      <c r="BA79" s="5" t="str">
        <f t="shared" si="16"/>
        <v/>
      </c>
      <c r="BB79" s="5" t="str">
        <f t="shared" si="17"/>
        <v/>
      </c>
      <c r="BC79" s="5" t="str">
        <f t="shared" si="18"/>
        <v/>
      </c>
      <c r="BD79" s="5" t="e">
        <f>IF(COUNT($M$15:$M$17)=0,NA(),MIN($M$15:$M$17))</f>
        <v>#N/A</v>
      </c>
      <c r="BE79" s="5" t="e">
        <f>IF(COUNT($M$15:$M$17)=0,NA(),MAX($M$15:$M$17))</f>
        <v>#N/A</v>
      </c>
      <c r="BF79" s="5" t="e">
        <f t="shared" si="12"/>
        <v>#N/A</v>
      </c>
      <c r="BG79" s="5" t="e">
        <f t="shared" si="13"/>
        <v>#N/A</v>
      </c>
      <c r="BH79" s="5" t="e">
        <f t="shared" si="19"/>
        <v>#N/A</v>
      </c>
      <c r="BI79" s="5" t="e">
        <f>IF(COUNT($M$15:$M$17)=0,NA(),IF(AVERAGE($M$15:$M$17)=0,NA(),AVERAGE($M$15:$M$17)))</f>
        <v>#N/A</v>
      </c>
      <c r="BK79" s="8">
        <v>8</v>
      </c>
      <c r="BL79" s="5" t="e">
        <f>IF(COUNT($M$15:$M$17)=0,NA(),IF(AVERAGE($M$15:$M$17)=0,NA(),AVERAGE($M$15:$M$17)))</f>
        <v>#N/A</v>
      </c>
      <c r="BM79" s="5" t="e">
        <f>IF(COUNT($M$21:$M$23)=0,NA(),IF(AVERAGE($M$21:$M$23)=0,NA(),AVERAGE($M$21:$M$23)))</f>
        <v>#N/A</v>
      </c>
      <c r="BN79" s="5" t="e">
        <f>IF(COUNT($M$27:$M$29)=0,NA(),IF(AVERAGE($M$27:$M$29)=0,NA(),AVERAGE($M$27:$M$29)))</f>
        <v>#N/A</v>
      </c>
    </row>
    <row r="80" spans="1:66">
      <c r="A80" s="33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2"/>
      <c r="Q80" s="60"/>
      <c r="AF80" s="1"/>
      <c r="AG80" s="1"/>
      <c r="AH80" s="1"/>
      <c r="AK80" s="8" t="s">
        <v>76</v>
      </c>
      <c r="AL80" s="5" t="e">
        <f>IF($H$15=0,NA(),$H$15)</f>
        <v>#N/A</v>
      </c>
      <c r="AM80" s="5" t="e">
        <f>IF($H$16=0,NA(),$H$16)</f>
        <v>#N/A</v>
      </c>
      <c r="AN80" s="5" t="e">
        <f>IF($H$17=0,NA(),$H$17)</f>
        <v>#N/A</v>
      </c>
      <c r="AO80" s="5" t="e">
        <f>IF(COUNT($H$15:$H$17)=0,NA(),IF(AVERAGE($H$15:$H$17)=0,NA(),AVERAGE($H$15:$H$17)))</f>
        <v>#N/A</v>
      </c>
      <c r="AP80" s="5" t="e">
        <f>IF(COUNT(H15:H17,H21:H23,H27:H29)=0,NA(),AVERAGE(H15:H17,H21:H23,H27:H29))</f>
        <v>#N/A</v>
      </c>
      <c r="AQ80" s="5" t="e">
        <f>IF(COUNT($H$15:$H$17)=0,NA(),MIN($H$15:$H$17))</f>
        <v>#N/A</v>
      </c>
      <c r="AR80" s="5" t="e">
        <f>IF(COUNT($H$15:$H$17)=0,NA(),MAX($H$15:$H$17))</f>
        <v>#N/A</v>
      </c>
      <c r="AS80" s="5" t="e">
        <f>AO80-AQ80</f>
        <v>#N/A</v>
      </c>
      <c r="AT80" s="5" t="e">
        <f>AR80-AO80</f>
        <v>#N/A</v>
      </c>
      <c r="AU80" s="8" t="s">
        <v>86</v>
      </c>
      <c r="AV80" s="5" t="e">
        <f>IF($N$15=0,NA(),$N$15)</f>
        <v>#N/A</v>
      </c>
      <c r="AW80" s="5" t="e">
        <f>IF($N$16=0,NA(),$N$16)</f>
        <v>#N/A</v>
      </c>
      <c r="AX80" s="5" t="e">
        <f>IF($N$17=0,NA(),$N$17)</f>
        <v>#N/A</v>
      </c>
      <c r="AY80" s="5" t="e">
        <f>IF(COUNT($N$15:$N$17)=0,NA(),IF(AVERAGE($N$15:$N$17)=0,NA(),AVERAGE($N$15:$N$17)))</f>
        <v>#N/A</v>
      </c>
      <c r="AZ80" s="5" t="e">
        <f>AZ72</f>
        <v>#N/A</v>
      </c>
      <c r="BA80" s="5" t="str">
        <f t="shared" si="16"/>
        <v/>
      </c>
      <c r="BB80" s="5" t="str">
        <f t="shared" si="17"/>
        <v/>
      </c>
      <c r="BC80" s="5" t="str">
        <f t="shared" si="18"/>
        <v/>
      </c>
      <c r="BD80" s="5" t="e">
        <f>IF(COUNT($N$15:$N$17)=0,NA(),MIN($N$15:$N$17))</f>
        <v>#N/A</v>
      </c>
      <c r="BE80" s="5" t="e">
        <f>IF(COUNT($N$15:$N$17)=0,NA(),MAX($N$15:$N$17))</f>
        <v>#N/A</v>
      </c>
      <c r="BF80" s="5" t="e">
        <f t="shared" si="12"/>
        <v>#N/A</v>
      </c>
      <c r="BG80" s="5" t="e">
        <f t="shared" si="13"/>
        <v>#N/A</v>
      </c>
      <c r="BH80" s="5" t="e">
        <f t="shared" si="19"/>
        <v>#N/A</v>
      </c>
      <c r="BI80" s="5" t="e">
        <f>IF(COUNT($N$15:$N$17)=0,NA(),IF(AVERAGE($N$15:$N$17)=0,NA(),AVERAGE($N$15:$N$17)))</f>
        <v>#N/A</v>
      </c>
      <c r="BK80" s="8">
        <v>9</v>
      </c>
      <c r="BL80" s="5" t="e">
        <f>IF(COUNT($N$15:$N$17)=0,NA(),IF(AVERAGE($N$15:$N$17)=0,NA(),AVERAGE($N$15:$N$17)))</f>
        <v>#N/A</v>
      </c>
      <c r="BM80" s="5" t="e">
        <f>IF(COUNT($N$21:$N$23)=0,NA(),IF(AVERAGE($N$21:$N$23)=0,NA(),AVERAGE($N$21:$N$23)))</f>
        <v>#N/A</v>
      </c>
      <c r="BN80" s="5" t="e">
        <f>IF(COUNT($N$27:$N$29)=0,NA(),IF(AVERAGE($N$27:$N$29)=0,NA(),AVERAGE($N$27:$N$29)))</f>
        <v>#N/A</v>
      </c>
    </row>
    <row r="81" spans="1:66">
      <c r="A81" s="33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2"/>
      <c r="Q81" s="60"/>
      <c r="AF81" s="1"/>
      <c r="AG81" s="1"/>
      <c r="AH81" s="1"/>
      <c r="AJ81" s="5" t="s">
        <v>38</v>
      </c>
      <c r="AK81" s="8" t="s">
        <v>87</v>
      </c>
      <c r="AL81" s="5" t="e">
        <f>IF($H$21=0,NA(),$H$21)</f>
        <v>#N/A</v>
      </c>
      <c r="AM81" s="5" t="e">
        <f>IF($H$22=0,NA(),$H$22)</f>
        <v>#N/A</v>
      </c>
      <c r="AN81" s="5" t="e">
        <f>IF($H$23=0,NA(),$H$23)</f>
        <v>#N/A</v>
      </c>
      <c r="AO81" s="5" t="e">
        <f>IF(COUNT($H$21:$H$23)=0,NA(),IF(AVERAGE($H$21:$H$23)=0,NA(),AVERAGE($H$21:$H$23)))</f>
        <v>#N/A</v>
      </c>
      <c r="AP81" s="5" t="e">
        <f>AP80</f>
        <v>#N/A</v>
      </c>
      <c r="AQ81" s="5" t="e">
        <f>IF(COUNT($H$21:$H$23)=0,NA(),MIN($H$21:$H$23))</f>
        <v>#N/A</v>
      </c>
      <c r="AR81" s="5" t="e">
        <f>IF(COUNT($H$21:$H$23)=0,NA(),MAX($H$21:$H$23))</f>
        <v>#N/A</v>
      </c>
      <c r="AS81" s="5" t="e">
        <f t="shared" si="14"/>
        <v>#N/A</v>
      </c>
      <c r="AT81" s="5" t="e">
        <f t="shared" si="15"/>
        <v>#N/A</v>
      </c>
      <c r="AU81" s="8" t="s">
        <v>88</v>
      </c>
      <c r="AV81" s="5" t="e">
        <f>IF($O$15=0,NA(),$O$15)</f>
        <v>#N/A</v>
      </c>
      <c r="AW81" s="5" t="e">
        <f>IF($O$16=0,NA(),$O$16)</f>
        <v>#N/A</v>
      </c>
      <c r="AX81" s="5" t="e">
        <f>IF($O$17=0,NA(),$O$17)</f>
        <v>#N/A</v>
      </c>
      <c r="AY81" s="5" t="e">
        <f>IF(COUNT($O$15:$O$17)=0,NA(),IF(AVERAGE($O$15:$O$17)=0,NA(),AVERAGE($O$15:$O$17)))</f>
        <v>#N/A</v>
      </c>
      <c r="AZ81" s="5" t="e">
        <f>AZ72</f>
        <v>#N/A</v>
      </c>
      <c r="BA81" s="5" t="str">
        <f t="shared" si="16"/>
        <v/>
      </c>
      <c r="BB81" s="5" t="str">
        <f t="shared" si="17"/>
        <v/>
      </c>
      <c r="BC81" s="5" t="str">
        <f t="shared" si="18"/>
        <v/>
      </c>
      <c r="BD81" s="5" t="e">
        <f>IF(COUNT($O$15:$O$17)=0,NA(),MIN($O$15:$O$17))</f>
        <v>#N/A</v>
      </c>
      <c r="BE81" s="5" t="e">
        <f>IF(COUNT($O$15:$O$17)=0,NA(),MAX($O$15:$O$17))</f>
        <v>#N/A</v>
      </c>
      <c r="BF81" s="5" t="e">
        <f t="shared" si="12"/>
        <v>#N/A</v>
      </c>
      <c r="BG81" s="5" t="e">
        <f t="shared" si="13"/>
        <v>#N/A</v>
      </c>
      <c r="BH81" s="5" t="e">
        <f t="shared" si="19"/>
        <v>#N/A</v>
      </c>
      <c r="BI81" s="5" t="e">
        <f>IF(COUNT($O$15:$O$17)=0,NA(),IF(AVERAGE($O$15:$O$17)=0,NA(),AVERAGE($O$15:$O$17)))</f>
        <v>#N/A</v>
      </c>
      <c r="BK81" s="8">
        <v>10</v>
      </c>
      <c r="BL81" s="5" t="e">
        <f>IF(COUNT($O$15:$O$17)=0,NA(),IF(AVERAGE($O$15:$O$17)=0,NA(),AVERAGE($O$15:$O$17)))</f>
        <v>#N/A</v>
      </c>
      <c r="BM81" s="5" t="e">
        <f>IF(COUNT($O$21:$O$23)=0,NA(),IF(AVERAGE($O$21:$O$23)=0,NA(),AVERAGE($O$21:$O$23)))</f>
        <v>#N/A</v>
      </c>
      <c r="BN81" s="5" t="e">
        <f>IF(COUNT($O$27:$O$29)=0,NA(),IF(AVERAGE($O$27:$O$29)=0,NA(),AVERAGE($O$27:$O$29)))</f>
        <v>#N/A</v>
      </c>
    </row>
    <row r="82" spans="1:66">
      <c r="A82" s="33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2"/>
      <c r="Q82" s="60"/>
      <c r="AF82" s="1"/>
      <c r="AG82" s="1"/>
      <c r="AH82" s="1"/>
      <c r="AK82" s="8" t="s">
        <v>89</v>
      </c>
      <c r="AL82" s="5" t="e">
        <f>IF($H$27=0,NA(),$H$27)</f>
        <v>#N/A</v>
      </c>
      <c r="AM82" s="5" t="e">
        <f>IF($H$28=0,NA(),$H$28)</f>
        <v>#N/A</v>
      </c>
      <c r="AN82" s="5" t="e">
        <f>IF($H$29=0,NA(),$H$29)</f>
        <v>#N/A</v>
      </c>
      <c r="AO82" s="5" t="e">
        <f>IF(COUNT($H$27:$H$29)=0,NA(),IF(AVERAGE($H$27:$H$29)=0,NA(),AVERAGE($H$27:$H$29)))</f>
        <v>#N/A</v>
      </c>
      <c r="AP82" s="5" t="e">
        <f>AP80</f>
        <v>#N/A</v>
      </c>
      <c r="AQ82" s="5" t="e">
        <f>IF(COUNT($H$27:$H$29)=0,NA(),MIN($H$27:$H$29))</f>
        <v>#N/A</v>
      </c>
      <c r="AR82" s="5" t="e">
        <f>IF(COUNT($H$27:$H$29)=0,NA(),MAX($H$27:$H$29))</f>
        <v>#N/A</v>
      </c>
      <c r="AS82" s="5" t="e">
        <f t="shared" si="14"/>
        <v>#N/A</v>
      </c>
      <c r="AT82" s="5" t="e">
        <f t="shared" si="15"/>
        <v>#N/A</v>
      </c>
      <c r="BA82" s="5" t="str">
        <f t="shared" si="16"/>
        <v/>
      </c>
      <c r="BB82" s="5" t="str">
        <f t="shared" si="17"/>
        <v/>
      </c>
      <c r="BH82" s="5" t="e">
        <f t="shared" si="19"/>
        <v>#N/A</v>
      </c>
    </row>
    <row r="83" spans="1:66" ht="13.5" thickBot="1">
      <c r="A83" s="33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2"/>
      <c r="Q83" s="182"/>
      <c r="AF83" s="1"/>
      <c r="AG83" s="1"/>
      <c r="AH83" s="1"/>
      <c r="AK83" s="8"/>
      <c r="AU83" s="8" t="s">
        <v>73</v>
      </c>
      <c r="AV83" s="5" t="e">
        <f>IF($F$21=0,NA(),$F$21)</f>
        <v>#N/A</v>
      </c>
      <c r="AW83" s="5" t="e">
        <f>IF($F$22=0,NA(),$F$22)</f>
        <v>#N/A</v>
      </c>
      <c r="AX83" s="5" t="e">
        <f>IF($F$23=0,NA(),$F$23)</f>
        <v>#N/A</v>
      </c>
      <c r="AY83" s="5" t="e">
        <f>IF(COUNT($F$21:$F$23)=0,NA(),IF(AVERAGE($F$21:$F$23)=0,NA(),AVERAGE($F$21:$F$23)))</f>
        <v>#N/A</v>
      </c>
      <c r="AZ83" s="5" t="e">
        <f>IF(COUNT(F21:O23)=0,NA(),AVERAGE(F21:O23))</f>
        <v>#N/A</v>
      </c>
      <c r="BA83" s="5" t="str">
        <f t="shared" si="16"/>
        <v/>
      </c>
      <c r="BB83" s="5" t="str">
        <f t="shared" si="17"/>
        <v/>
      </c>
      <c r="BC83" s="5" t="str">
        <f t="shared" si="18"/>
        <v/>
      </c>
      <c r="BD83" s="5" t="e">
        <f>IF(COUNT($F$21:$F$23)=0,NA(),MIN($F$21:$F$23))</f>
        <v>#N/A</v>
      </c>
      <c r="BE83" s="5" t="e">
        <f>IF(COUNT($F$21:$F$23)=0,NA(),MAX($F$21:$F$23))</f>
        <v>#N/A</v>
      </c>
      <c r="BF83" s="5" t="e">
        <f t="shared" ref="BF83:BF92" si="20">AY83-BD83</f>
        <v>#N/A</v>
      </c>
      <c r="BG83" s="5" t="e">
        <f t="shared" ref="BG83:BG92" si="21">BE83-AY83</f>
        <v>#N/A</v>
      </c>
      <c r="BH83" s="5" t="e">
        <f t="shared" si="19"/>
        <v>#N/A</v>
      </c>
      <c r="BI83" s="5" t="e">
        <f>IF(COUNT($F$21:$F$23)=0,NA(),IF(AVERAGE($F$21:$F$23)=0,NA(),AVERAGE($F$21:$F$23)))</f>
        <v>#N/A</v>
      </c>
    </row>
    <row r="84" spans="1:66">
      <c r="A84" s="33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2"/>
      <c r="Q84" s="43"/>
      <c r="AF84" s="1"/>
      <c r="AG84" s="1"/>
      <c r="AH84" s="1"/>
      <c r="AK84" s="8" t="s">
        <v>78</v>
      </c>
      <c r="AL84" s="5" t="e">
        <f>IF($I$15=0,NA(),$I$15)</f>
        <v>#N/A</v>
      </c>
      <c r="AM84" s="5" t="e">
        <f>IF($I$16=0,NA(),$I$16)</f>
        <v>#N/A</v>
      </c>
      <c r="AN84" s="5" t="e">
        <f>IF($I$17=0,NA(),$I$17)</f>
        <v>#N/A</v>
      </c>
      <c r="AO84" s="5" t="e">
        <f>IF(COUNT($I$15:$I$17)=0,NA(),IF(AVERAGE($I$15:$I$17)=0,NA(),AVERAGE($I$15:$I$17)))</f>
        <v>#N/A</v>
      </c>
      <c r="AP84" s="5" t="e">
        <f>IF(COUNT(I15:I17,I21:I23,I27:I29)=0,NA(),AVERAGE(I15:I17,I21:I23,I27:I29))</f>
        <v>#N/A</v>
      </c>
      <c r="AQ84" s="5" t="e">
        <f>IF(COUNT($I$15:$I$17)=0,NA(),MIN($I$15:$I$17))</f>
        <v>#N/A</v>
      </c>
      <c r="AR84" s="5" t="e">
        <f>IF(COUNT($I$15:$I$17)=0,NA(),MAX($I$15:$I$17))</f>
        <v>#N/A</v>
      </c>
      <c r="AS84" s="5" t="e">
        <f>AO84-AQ84</f>
        <v>#N/A</v>
      </c>
      <c r="AT84" s="5" t="e">
        <f>AR84-AO84</f>
        <v>#N/A</v>
      </c>
      <c r="AU84" s="8" t="s">
        <v>81</v>
      </c>
      <c r="AV84" s="5" t="e">
        <f>IF($G$21=0,NA(),$G$21)</f>
        <v>#N/A</v>
      </c>
      <c r="AW84" s="5" t="e">
        <f>IF($G$22=0,NA(),$G$22)</f>
        <v>#N/A</v>
      </c>
      <c r="AX84" s="5" t="e">
        <f>IF($G$23=0,NA(),$G$23)</f>
        <v>#N/A</v>
      </c>
      <c r="AY84" s="5" t="e">
        <f>IF(COUNT($G$21:$G$23)=0,NA(),IF(AVERAGE($G$21:$G$23)=0,NA(),AVERAGE($G$21:$G$23)))</f>
        <v>#N/A</v>
      </c>
      <c r="AZ84" s="5" t="e">
        <f>AZ83</f>
        <v>#N/A</v>
      </c>
      <c r="BA84" s="5" t="str">
        <f t="shared" si="16"/>
        <v/>
      </c>
      <c r="BB84" s="5" t="str">
        <f t="shared" si="17"/>
        <v/>
      </c>
      <c r="BC84" s="5" t="str">
        <f t="shared" si="18"/>
        <v/>
      </c>
      <c r="BD84" s="5" t="e">
        <f>IF(COUNT($G$21:$G$23)=0,NA(),MIN($G$21:$G$23))</f>
        <v>#N/A</v>
      </c>
      <c r="BE84" s="5" t="e">
        <f>IF(COUNT($G$21:$G$23)=0,NA(),MAX($G$21:$G$23))</f>
        <v>#N/A</v>
      </c>
      <c r="BF84" s="5" t="e">
        <f t="shared" si="20"/>
        <v>#N/A</v>
      </c>
      <c r="BG84" s="5" t="e">
        <f t="shared" si="21"/>
        <v>#N/A</v>
      </c>
      <c r="BH84" s="5" t="e">
        <f t="shared" si="19"/>
        <v>#N/A</v>
      </c>
      <c r="BI84" s="5" t="e">
        <f>IF(COUNT($G$21:$G$23)=0,NA(),IF(AVERAGE($G$21:$G$23)=0,NA(),AVERAGE($G$21:$G$23)))</f>
        <v>#N/A</v>
      </c>
    </row>
    <row r="85" spans="1:66" ht="13.5" thickBot="1">
      <c r="A85" s="33"/>
      <c r="B85" s="183"/>
      <c r="C85" s="183"/>
      <c r="D85" s="183"/>
      <c r="E85" s="4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4"/>
      <c r="Q85" s="43"/>
      <c r="AF85" s="1"/>
      <c r="AG85" s="1"/>
      <c r="AH85" s="1"/>
      <c r="AJ85" s="5" t="s">
        <v>90</v>
      </c>
      <c r="AK85" s="8" t="s">
        <v>91</v>
      </c>
      <c r="AL85" s="5" t="e">
        <f>IF($I$21=0,NA(),$I$21)</f>
        <v>#N/A</v>
      </c>
      <c r="AM85" s="5" t="e">
        <f>IF($I$22=0,NA(),$I$22)</f>
        <v>#N/A</v>
      </c>
      <c r="AN85" s="5" t="e">
        <f>IF($I$23=0,NA(),$I$23)</f>
        <v>#N/A</v>
      </c>
      <c r="AO85" s="5" t="e">
        <f>IF(COUNT($I$21:$I$23)=0,NA(),IF(AVERAGE($I$21:$I$23)=0,NA(),AVERAGE($I$21:$I$23)))</f>
        <v>#N/A</v>
      </c>
      <c r="AP85" s="5" t="e">
        <f>AP84</f>
        <v>#N/A</v>
      </c>
      <c r="AQ85" s="5" t="e">
        <f>IF(COUNT($I$21:$I$23)=0,NA(),MIN($I$21:$I$23))</f>
        <v>#N/A</v>
      </c>
      <c r="AR85" s="5" t="e">
        <f>IF(COUNT($I$21:$I$23)=0,NA(),MAX($I$21:$I$23))</f>
        <v>#N/A</v>
      </c>
      <c r="AS85" s="5" t="e">
        <f t="shared" si="14"/>
        <v>#N/A</v>
      </c>
      <c r="AT85" s="5" t="e">
        <f t="shared" si="15"/>
        <v>#N/A</v>
      </c>
      <c r="AU85" s="8" t="s">
        <v>87</v>
      </c>
      <c r="AV85" s="5" t="e">
        <f>IF($H$21=0,NA(),$H$21)</f>
        <v>#N/A</v>
      </c>
      <c r="AW85" s="5" t="e">
        <f>IF($H$22=0,NA(),$H$22)</f>
        <v>#N/A</v>
      </c>
      <c r="AX85" s="5" t="e">
        <f>IF($H$23=0,NA(),$H$23)</f>
        <v>#N/A</v>
      </c>
      <c r="AY85" s="5" t="e">
        <f>IF(COUNT($H$21:$H$23)=0,NA(),IF(AVERAGE($H$21:$H$23)=0,NA(),AVERAGE($H$21:$H$23)))</f>
        <v>#N/A</v>
      </c>
      <c r="AZ85" s="5" t="e">
        <f>AZ83</f>
        <v>#N/A</v>
      </c>
      <c r="BA85" s="5" t="str">
        <f t="shared" si="16"/>
        <v/>
      </c>
      <c r="BB85" s="5" t="str">
        <f t="shared" si="17"/>
        <v/>
      </c>
      <c r="BC85" s="5" t="str">
        <f t="shared" si="18"/>
        <v/>
      </c>
      <c r="BD85" s="5" t="e">
        <f>IF(COUNT($H$21:$H$23)=0,NA(),MIN($H$21:$H$23))</f>
        <v>#N/A</v>
      </c>
      <c r="BE85" s="5" t="e">
        <f>IF(COUNT($H$21:$H$23)=0,NA(),MAX($H$21:$H$23))</f>
        <v>#N/A</v>
      </c>
      <c r="BF85" s="5" t="e">
        <f t="shared" si="20"/>
        <v>#N/A</v>
      </c>
      <c r="BG85" s="5" t="e">
        <f t="shared" si="21"/>
        <v>#N/A</v>
      </c>
      <c r="BH85" s="5" t="e">
        <f t="shared" si="19"/>
        <v>#N/A</v>
      </c>
      <c r="BI85" s="5" t="e">
        <f>IF(COUNT($H$21:$H$23)=0,NA(),IF(AVERAGE($H$21:$H$23)=0,NA(),AVERAGE($H$21:$H$23)))</f>
        <v>#N/A</v>
      </c>
    </row>
    <row r="86" spans="1:66">
      <c r="A86" s="33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2"/>
      <c r="Q86" s="178"/>
      <c r="AF86" s="1"/>
      <c r="AG86" s="1"/>
      <c r="AH86" s="1"/>
      <c r="AK86" s="8" t="s">
        <v>92</v>
      </c>
      <c r="AL86" s="5" t="e">
        <f>IF($I$27=0,NA(),$I$27)</f>
        <v>#N/A</v>
      </c>
      <c r="AM86" s="5" t="e">
        <f>IF($I$28=0,NA(),$I$28)</f>
        <v>#N/A</v>
      </c>
      <c r="AN86" s="5" t="e">
        <f>IF($I$29=0,NA(),$I$29)</f>
        <v>#N/A</v>
      </c>
      <c r="AO86" s="5" t="e">
        <f>IF(COUNT($I$27:$I$29)=0,NA(),IF(AVERAGE($I$27:$I$29)=0,NA(),AVERAGE($I$27:$I$29)))</f>
        <v>#N/A</v>
      </c>
      <c r="AP86" s="5" t="e">
        <f>AP84</f>
        <v>#N/A</v>
      </c>
      <c r="AQ86" s="5" t="e">
        <f>IF(COUNT($I$27:$I$29)=0,NA(),MIN($I$27:$I$29))</f>
        <v>#N/A</v>
      </c>
      <c r="AR86" s="5" t="e">
        <f>IF(COUNT($I$27:$I$29)=0,NA(),MAX($I$27:$I$29))</f>
        <v>#N/A</v>
      </c>
      <c r="AS86" s="5" t="e">
        <f t="shared" si="14"/>
        <v>#N/A</v>
      </c>
      <c r="AT86" s="5" t="e">
        <f t="shared" si="15"/>
        <v>#N/A</v>
      </c>
      <c r="AU86" s="8" t="s">
        <v>91</v>
      </c>
      <c r="AV86" s="5" t="e">
        <f>IF($I$21=0,NA(),$I$21)</f>
        <v>#N/A</v>
      </c>
      <c r="AW86" s="5" t="e">
        <f>IF($I$22=0,NA(),$I$22)</f>
        <v>#N/A</v>
      </c>
      <c r="AX86" s="5" t="e">
        <f>IF($I$23=0,NA(),$I$23)</f>
        <v>#N/A</v>
      </c>
      <c r="AY86" s="5" t="e">
        <f>IF(COUNT($I$21:$I$23)=0,NA(),IF(AVERAGE($I$21:$I$23)=0,NA(),AVERAGE($I$21:$I$23)))</f>
        <v>#N/A</v>
      </c>
      <c r="AZ86" s="5" t="e">
        <f>AZ83</f>
        <v>#N/A</v>
      </c>
      <c r="BA86" s="5" t="str">
        <f t="shared" si="16"/>
        <v/>
      </c>
      <c r="BB86" s="5" t="str">
        <f t="shared" si="17"/>
        <v/>
      </c>
      <c r="BC86" s="5" t="str">
        <f t="shared" si="18"/>
        <v/>
      </c>
      <c r="BD86" s="5" t="e">
        <f>IF(COUNT($I$21:$I$23)=0,NA(),MIN($I$21:$I$23))</f>
        <v>#N/A</v>
      </c>
      <c r="BE86" s="5" t="e">
        <f>IF(COUNT($I$21:$I$23)=0,NA(),MAX($I$21:$I$23))</f>
        <v>#N/A</v>
      </c>
      <c r="BF86" s="5" t="e">
        <f t="shared" si="20"/>
        <v>#N/A</v>
      </c>
      <c r="BG86" s="5" t="e">
        <f t="shared" si="21"/>
        <v>#N/A</v>
      </c>
      <c r="BH86" s="5" t="e">
        <f t="shared" si="19"/>
        <v>#N/A</v>
      </c>
      <c r="BI86" s="5" t="e">
        <f>IF(COUNT($I$21:$I$23)=0,NA(),IF(AVERAGE($I$21:$I$23)=0,NA(),AVERAGE($I$21:$I$23)))</f>
        <v>#N/A</v>
      </c>
    </row>
    <row r="87" spans="1:66">
      <c r="A87" s="33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2"/>
      <c r="Q87" s="60"/>
      <c r="AF87" s="1"/>
      <c r="AG87" s="1"/>
      <c r="AH87" s="1"/>
      <c r="AK87" s="8"/>
      <c r="AU87" s="8" t="s">
        <v>93</v>
      </c>
      <c r="AV87" s="5" t="e">
        <f>IF($J$21=0,NA(),$J$21)</f>
        <v>#N/A</v>
      </c>
      <c r="AW87" s="5" t="e">
        <f>IF($J$22=0,NA(),$J$22)</f>
        <v>#N/A</v>
      </c>
      <c r="AX87" s="5" t="e">
        <f>IF($J$23=0,NA(),$J$23)</f>
        <v>#N/A</v>
      </c>
      <c r="AY87" s="5" t="e">
        <f>IF(COUNT($J$21:$J$23)=0,NA(),IF(AVERAGE($J$21:$J$23)=0,NA(),AVERAGE($J$21:$J$23)))</f>
        <v>#N/A</v>
      </c>
      <c r="AZ87" s="5" t="e">
        <f>AZ83</f>
        <v>#N/A</v>
      </c>
      <c r="BA87" s="5" t="str">
        <f t="shared" si="16"/>
        <v/>
      </c>
      <c r="BB87" s="5" t="str">
        <f t="shared" si="17"/>
        <v/>
      </c>
      <c r="BC87" s="5" t="str">
        <f t="shared" si="18"/>
        <v/>
      </c>
      <c r="BD87" s="5" t="e">
        <f>IF(COUNT($J$21:$J$23)=0,NA(),MIN($J$21:$J$23))</f>
        <v>#N/A</v>
      </c>
      <c r="BE87" s="5" t="e">
        <f>IF(COUNT($J$21:$J$23)=0,NA(),MAX($J$21:$J$23))</f>
        <v>#N/A</v>
      </c>
      <c r="BF87" s="5" t="e">
        <f t="shared" si="20"/>
        <v>#N/A</v>
      </c>
      <c r="BG87" s="5" t="e">
        <f t="shared" si="21"/>
        <v>#N/A</v>
      </c>
      <c r="BH87" s="5" t="e">
        <f t="shared" si="19"/>
        <v>#N/A</v>
      </c>
      <c r="BI87" s="5" t="e">
        <f>IF(COUNT($J$21:$J$23)=0,NA(),IF(AVERAGE($J$21:$J$23)=0,NA(),AVERAGE($J$21:$J$23)))</f>
        <v>#N/A</v>
      </c>
    </row>
    <row r="88" spans="1:66" ht="23.25">
      <c r="A88" s="33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2"/>
      <c r="Q88" s="55" t="s">
        <v>143</v>
      </c>
      <c r="AF88" s="1"/>
      <c r="AG88" s="1"/>
      <c r="AH88" s="1"/>
      <c r="AK88" s="8" t="s">
        <v>80</v>
      </c>
      <c r="AL88" s="5" t="e">
        <f>IF($J$15=0,NA(),$J$15)</f>
        <v>#N/A</v>
      </c>
      <c r="AM88" s="5" t="e">
        <f>IF($J$16=0,NA(),$J$16)</f>
        <v>#N/A</v>
      </c>
      <c r="AN88" s="5" t="e">
        <f>IF($J$17=0,NA(),$J$17)</f>
        <v>#N/A</v>
      </c>
      <c r="AO88" s="5" t="e">
        <f>IF(COUNT($J$15:$J$17)=0,NA(),IF(AVERAGE($J$15:$J$17)=0,NA(),AVERAGE($J$15:$J$17)))</f>
        <v>#N/A</v>
      </c>
      <c r="AP88" s="5" t="e">
        <f>IF(COUNT(J15:J17,J21:J23,J27:J29)=0,NA(),AVERAGE(J15:J17,J21:J23,J27:J29))</f>
        <v>#N/A</v>
      </c>
      <c r="AQ88" s="5" t="e">
        <f>IF(COUNT($J$15:$J$17)=0,NA(),MIN($J$15:$J$17))</f>
        <v>#N/A</v>
      </c>
      <c r="AR88" s="5" t="e">
        <f>IF(COUNT($J$15:$J$17)=0,NA(),MAX($J$15:$J$17))</f>
        <v>#N/A</v>
      </c>
      <c r="AS88" s="5" t="e">
        <f t="shared" ref="AS88:AS102" si="22">AO88-AQ88</f>
        <v>#N/A</v>
      </c>
      <c r="AT88" s="5" t="e">
        <f t="shared" ref="AT88:AT102" si="23">AR88-AO88</f>
        <v>#N/A</v>
      </c>
      <c r="AU88" s="8" t="s">
        <v>94</v>
      </c>
      <c r="AV88" s="5" t="e">
        <f>IF($K$21=0,NA(),$K$21)</f>
        <v>#N/A</v>
      </c>
      <c r="AW88" s="5" t="e">
        <f>IF($K$22=0,NA(),$K$22)</f>
        <v>#N/A</v>
      </c>
      <c r="AX88" s="5" t="e">
        <f>IF($K$23=0,NA(),$K$23)</f>
        <v>#N/A</v>
      </c>
      <c r="AY88" s="5" t="e">
        <f>IF(COUNT($K$21:$K$23)=0,NA(),IF(AVERAGE($K$21:$K$23)=0,NA(),AVERAGE($K$21:$K$23)))</f>
        <v>#N/A</v>
      </c>
      <c r="AZ88" s="5" t="e">
        <f>AZ83</f>
        <v>#N/A</v>
      </c>
      <c r="BA88" s="5" t="str">
        <f t="shared" si="16"/>
        <v/>
      </c>
      <c r="BB88" s="5" t="str">
        <f t="shared" si="17"/>
        <v/>
      </c>
      <c r="BC88" s="5" t="str">
        <f t="shared" si="18"/>
        <v/>
      </c>
      <c r="BD88" s="5" t="e">
        <f>IF(COUNT($K$21:$K$23)=0,NA(),MIN($K$21:$K$23))</f>
        <v>#N/A</v>
      </c>
      <c r="BE88" s="5" t="e">
        <f>IF(COUNT($K$21:$K$23)=0,NA(),MAX($K$21:$K$23))</f>
        <v>#N/A</v>
      </c>
      <c r="BF88" s="5" t="e">
        <f t="shared" si="20"/>
        <v>#N/A</v>
      </c>
      <c r="BG88" s="5" t="e">
        <f t="shared" si="21"/>
        <v>#N/A</v>
      </c>
      <c r="BH88" s="5" t="e">
        <f t="shared" si="19"/>
        <v>#N/A</v>
      </c>
      <c r="BI88" s="5" t="e">
        <f>IF(COUNT($K$21:$K$23)=0,NA(),IF(AVERAGE($K$21:$K$23)=0,NA(),AVERAGE($K$21:$K$23)))</f>
        <v>#N/A</v>
      </c>
    </row>
    <row r="89" spans="1:66">
      <c r="A89" s="33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2"/>
      <c r="Q89" s="60"/>
      <c r="AF89" s="1"/>
      <c r="AG89" s="1"/>
      <c r="AH89" s="1"/>
      <c r="AJ89" s="5" t="s">
        <v>95</v>
      </c>
      <c r="AK89" s="8" t="s">
        <v>93</v>
      </c>
      <c r="AL89" s="5" t="e">
        <f>IF($J$21=0,NA(),$J$21)</f>
        <v>#N/A</v>
      </c>
      <c r="AM89" s="5" t="e">
        <f>IF($J$22=0,NA(),$J$22)</f>
        <v>#N/A</v>
      </c>
      <c r="AN89" s="5" t="e">
        <f>IF($J$23=0,NA(),$J$23)</f>
        <v>#N/A</v>
      </c>
      <c r="AO89" s="5" t="e">
        <f>IF(COUNT($J$21:$J$23)=0,NA(),IF(AVERAGE($J$21:$J$23)=0,NA(),AVERAGE($J$21:$J$23)))</f>
        <v>#N/A</v>
      </c>
      <c r="AP89" s="5" t="e">
        <f>AP88</f>
        <v>#N/A</v>
      </c>
      <c r="AQ89" s="5" t="e">
        <f>IF(COUNT($J$21:$J$23)=0,NA(),MIN($J$21:$J$23))</f>
        <v>#N/A</v>
      </c>
      <c r="AR89" s="5" t="e">
        <f>IF(COUNT($J$21:$J$23)=0,NA(),MAX($J$21:$J$23))</f>
        <v>#N/A</v>
      </c>
      <c r="AS89" s="5" t="e">
        <f t="shared" si="22"/>
        <v>#N/A</v>
      </c>
      <c r="AT89" s="5" t="e">
        <f t="shared" si="23"/>
        <v>#N/A</v>
      </c>
      <c r="AU89" s="8" t="s">
        <v>96</v>
      </c>
      <c r="AV89" s="5" t="e">
        <f>IF($L$21=0,NA(),$L$21)</f>
        <v>#N/A</v>
      </c>
      <c r="AW89" s="5" t="e">
        <f>IF($L$22=0,NA(),$L$22)</f>
        <v>#N/A</v>
      </c>
      <c r="AX89" s="5" t="e">
        <f>IF($L$23=0,NA(),$L$23)</f>
        <v>#N/A</v>
      </c>
      <c r="AY89" s="5" t="e">
        <f>IF(COUNT($L$21:$L$23)=0,NA(),IF(AVERAGE($L$21:$L$23)=0,NA(),AVERAGE($L$21:$L$23)))</f>
        <v>#N/A</v>
      </c>
      <c r="AZ89" s="5" t="e">
        <f>AZ83</f>
        <v>#N/A</v>
      </c>
      <c r="BA89" s="5" t="str">
        <f t="shared" si="16"/>
        <v/>
      </c>
      <c r="BB89" s="5" t="str">
        <f t="shared" si="17"/>
        <v/>
      </c>
      <c r="BC89" s="5" t="str">
        <f t="shared" si="18"/>
        <v/>
      </c>
      <c r="BD89" s="5" t="e">
        <f>IF(COUNT($L$21:$L$23)=0,NA(),MIN($L$21:$L$23))</f>
        <v>#N/A</v>
      </c>
      <c r="BE89" s="5" t="e">
        <f>IF(COUNT($L$21:$L$23)=0,NA(),MAX($L$21:$L$23))</f>
        <v>#N/A</v>
      </c>
      <c r="BF89" s="5" t="e">
        <f t="shared" si="20"/>
        <v>#N/A</v>
      </c>
      <c r="BG89" s="5" t="e">
        <f t="shared" si="21"/>
        <v>#N/A</v>
      </c>
      <c r="BH89" s="5" t="e">
        <f t="shared" si="19"/>
        <v>#N/A</v>
      </c>
      <c r="BI89" s="5" t="e">
        <f>IF(COUNT($L$21:$L$23)=0,NA(),IF(AVERAGE($L$21:$L$23)=0,NA(),AVERAGE($L$21:$L$23)))</f>
        <v>#N/A</v>
      </c>
    </row>
    <row r="90" spans="1:66">
      <c r="A90" s="33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2"/>
      <c r="Q90" s="60"/>
      <c r="AF90" s="1"/>
      <c r="AG90" s="1"/>
      <c r="AH90" s="1"/>
      <c r="AK90" s="8" t="s">
        <v>97</v>
      </c>
      <c r="AL90" s="5" t="e">
        <f>IF($J$27=0,NA(),$J$27)</f>
        <v>#N/A</v>
      </c>
      <c r="AM90" s="5" t="e">
        <f>IF($J$28=0,NA(),$J$28)</f>
        <v>#N/A</v>
      </c>
      <c r="AN90" s="5" t="e">
        <f>IF($J$29=0,NA(),$J$29)</f>
        <v>#N/A</v>
      </c>
      <c r="AO90" s="5" t="e">
        <f>IF(COUNT($J$27:$J$29)=0,NA(),IF(AVERAGE($J$27:$J$29)=0,NA(),AVERAGE($J$27:$J$29)))</f>
        <v>#N/A</v>
      </c>
      <c r="AP90" s="5" t="e">
        <f>AP88</f>
        <v>#N/A</v>
      </c>
      <c r="AQ90" s="5" t="e">
        <f>IF(COUNT($J$27:$J$29)=0,NA(),MIN($J$27:$J$29))</f>
        <v>#N/A</v>
      </c>
      <c r="AR90" s="5" t="e">
        <f>IF(COUNT($J$27:$J$29)=0,NA(),MAX($J$27:$J$29))</f>
        <v>#N/A</v>
      </c>
      <c r="AS90" s="5" t="e">
        <f t="shared" si="22"/>
        <v>#N/A</v>
      </c>
      <c r="AT90" s="5" t="e">
        <f t="shared" si="23"/>
        <v>#N/A</v>
      </c>
      <c r="AU90" s="8" t="s">
        <v>98</v>
      </c>
      <c r="AV90" s="5" t="e">
        <f>IF($M$21=0,NA(),$M$21)</f>
        <v>#N/A</v>
      </c>
      <c r="AW90" s="5" t="e">
        <f>IF($M$22=0,NA(),$M$22)</f>
        <v>#N/A</v>
      </c>
      <c r="AX90" s="5" t="e">
        <f>IF($M$23=0,NA(),$M$23)</f>
        <v>#N/A</v>
      </c>
      <c r="AY90" s="5" t="e">
        <f>IF(COUNT($M$21:$M$23)=0,NA(),IF(AVERAGE($M$21:$M$23)=0,NA(),AVERAGE($M$21:$M$23)))</f>
        <v>#N/A</v>
      </c>
      <c r="AZ90" s="5" t="e">
        <f>AZ83</f>
        <v>#N/A</v>
      </c>
      <c r="BA90" s="5" t="str">
        <f t="shared" si="16"/>
        <v/>
      </c>
      <c r="BB90" s="5" t="str">
        <f t="shared" si="17"/>
        <v/>
      </c>
      <c r="BC90" s="5" t="str">
        <f t="shared" si="18"/>
        <v/>
      </c>
      <c r="BD90" s="5" t="e">
        <f>IF(COUNT($M$21:$M$23)=0,NA(),MIN($M$21:$M$23))</f>
        <v>#N/A</v>
      </c>
      <c r="BE90" s="5" t="e">
        <f>IF(COUNT($M$21:$M$23)=0,NA(),MAX($M$21:$M$23))</f>
        <v>#N/A</v>
      </c>
      <c r="BF90" s="5" t="e">
        <f t="shared" si="20"/>
        <v>#N/A</v>
      </c>
      <c r="BG90" s="5" t="e">
        <f t="shared" si="21"/>
        <v>#N/A</v>
      </c>
      <c r="BH90" s="5" t="e">
        <f t="shared" si="19"/>
        <v>#N/A</v>
      </c>
      <c r="BI90" s="5" t="e">
        <f>IF(COUNT($M$21:$M$23)=0,NA(),IF(AVERAGE($M$21:$M$23)=0,NA(),AVERAGE($M$21:$M$23)))</f>
        <v>#N/A</v>
      </c>
    </row>
    <row r="91" spans="1:66" ht="35.25">
      <c r="A91" s="33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2"/>
      <c r="Q91" s="55" t="s">
        <v>148</v>
      </c>
      <c r="AF91" s="1"/>
      <c r="AG91" s="1"/>
      <c r="AH91" s="1"/>
      <c r="AK91" s="8"/>
      <c r="AU91" s="8" t="s">
        <v>99</v>
      </c>
      <c r="AV91" s="5" t="e">
        <f>IF($N$21=0,NA(),$N$21)</f>
        <v>#N/A</v>
      </c>
      <c r="AW91" s="5" t="e">
        <f>IF($N$22=0,NA(),$N$22)</f>
        <v>#N/A</v>
      </c>
      <c r="AX91" s="5" t="e">
        <f>IF($N$23=0,NA(),$N$23)</f>
        <v>#N/A</v>
      </c>
      <c r="AY91" s="5" t="e">
        <f>IF(COUNT($N$21:$N$23)=0,NA(),IF(AVERAGE($N$21:$N$23)=0,NA(),AVERAGE($N$21:$N$23)))</f>
        <v>#N/A</v>
      </c>
      <c r="AZ91" s="5" t="e">
        <f>AZ83</f>
        <v>#N/A</v>
      </c>
      <c r="BA91" s="5" t="str">
        <f t="shared" si="16"/>
        <v/>
      </c>
      <c r="BB91" s="5" t="str">
        <f t="shared" si="17"/>
        <v/>
      </c>
      <c r="BC91" s="5" t="str">
        <f t="shared" si="18"/>
        <v/>
      </c>
      <c r="BD91" s="5" t="e">
        <f>IF(COUNT($N$21:$N$23)=0,NA(),MIN($N$21:$N$23))</f>
        <v>#N/A</v>
      </c>
      <c r="BE91" s="5" t="e">
        <f>IF(COUNT($N$21:$N$23)=0,NA(),MAX($N$21:$N$23))</f>
        <v>#N/A</v>
      </c>
      <c r="BF91" s="5" t="e">
        <f t="shared" si="20"/>
        <v>#N/A</v>
      </c>
      <c r="BG91" s="5" t="e">
        <f t="shared" si="21"/>
        <v>#N/A</v>
      </c>
      <c r="BH91" s="5" t="e">
        <f t="shared" si="19"/>
        <v>#N/A</v>
      </c>
      <c r="BI91" s="5" t="e">
        <f>IF(COUNT($N$21:$N$23)=0,NA(),IF(AVERAGE($N$21:$N$23)=0,NA(),AVERAGE($N$21:$N$23)))</f>
        <v>#N/A</v>
      </c>
    </row>
    <row r="92" spans="1:66">
      <c r="A92" s="33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2"/>
      <c r="Q92" s="60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1"/>
      <c r="AH92" s="1"/>
      <c r="AK92" s="8" t="s">
        <v>82</v>
      </c>
      <c r="AL92" s="5" t="e">
        <f>IF($K$15=0,NA(),$K$15)</f>
        <v>#N/A</v>
      </c>
      <c r="AM92" s="5" t="e">
        <f>IF($K$16=0,NA(),$K$16)</f>
        <v>#N/A</v>
      </c>
      <c r="AN92" s="5" t="e">
        <f>IF($K$17=0,NA(),$K$17)</f>
        <v>#N/A</v>
      </c>
      <c r="AO92" s="5" t="e">
        <f>IF(COUNT($K$15:$K$17)=0,NA(),IF(AVERAGE($K$15:$K$17)=0,NA(),AVERAGE($K$15:$K$17)))</f>
        <v>#N/A</v>
      </c>
      <c r="AP92" s="5" t="e">
        <f>IF(COUNT(K15:K17,K21:K23,K27:K29)=0,NA(),AVERAGE(K15:K17,K21:K23,K27:K29))</f>
        <v>#N/A</v>
      </c>
      <c r="AQ92" s="5" t="e">
        <f>IF(COUNT($K$15:$K$17)=0,NA(),MIN($K$15:$K$17))</f>
        <v>#N/A</v>
      </c>
      <c r="AR92" s="5" t="e">
        <f>IF(COUNT($K$15:$K$17)=0,NA(),MAX($K$15:$K$17))</f>
        <v>#N/A</v>
      </c>
      <c r="AS92" s="5" t="e">
        <f>AO92-AQ92</f>
        <v>#N/A</v>
      </c>
      <c r="AT92" s="5" t="e">
        <f>AR92-AO92</f>
        <v>#N/A</v>
      </c>
      <c r="AU92" s="8" t="s">
        <v>100</v>
      </c>
      <c r="AV92" s="5" t="e">
        <f>IF($O$21=0,NA(),$O$21)</f>
        <v>#N/A</v>
      </c>
      <c r="AW92" s="5" t="e">
        <f>IF($O$22=0,NA(),$O$22)</f>
        <v>#N/A</v>
      </c>
      <c r="AX92" s="5" t="e">
        <f>IF($O$23=0,NA(),$O$23)</f>
        <v>#N/A</v>
      </c>
      <c r="AY92" s="5" t="e">
        <f>IF(COUNT($O$21:$O$23)=0,NA(),IF(AVERAGE($O$21:$O$23)=0,NA(),AVERAGE($O$21:$O$23)))</f>
        <v>#N/A</v>
      </c>
      <c r="AZ92" s="5" t="e">
        <f>AZ83</f>
        <v>#N/A</v>
      </c>
      <c r="BA92" s="5" t="str">
        <f t="shared" si="16"/>
        <v/>
      </c>
      <c r="BB92" s="5" t="str">
        <f t="shared" si="17"/>
        <v/>
      </c>
      <c r="BC92" s="5" t="str">
        <f t="shared" si="18"/>
        <v/>
      </c>
      <c r="BD92" s="5" t="e">
        <f>IF(COUNT($O$21:$O$23)=0,NA(),MIN($O$21:$O$23))</f>
        <v>#N/A</v>
      </c>
      <c r="BE92" s="5" t="e">
        <f>IF(COUNT($O$21:$O$23)=0,NA(),MAX($O$21:$O$23))</f>
        <v>#N/A</v>
      </c>
      <c r="BF92" s="5" t="e">
        <f t="shared" si="20"/>
        <v>#N/A</v>
      </c>
      <c r="BG92" s="5" t="e">
        <f t="shared" si="21"/>
        <v>#N/A</v>
      </c>
      <c r="BH92" s="5" t="e">
        <f t="shared" si="19"/>
        <v>#N/A</v>
      </c>
      <c r="BI92" s="5" t="e">
        <f>IF(COUNT($O$21:$O$23)=0,NA(),IF(AVERAGE($O$21:$O$23)=0,NA(),AVERAGE($O$21:$O$23)))</f>
        <v>#N/A</v>
      </c>
    </row>
    <row r="93" spans="1:66">
      <c r="A93" s="33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2"/>
      <c r="Q93" s="60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1"/>
      <c r="AH93" s="1"/>
      <c r="AJ93" s="5" t="s">
        <v>101</v>
      </c>
      <c r="AK93" s="8" t="s">
        <v>94</v>
      </c>
      <c r="AL93" s="5" t="e">
        <f>IF($K$21=0,NA(),$K$21)</f>
        <v>#N/A</v>
      </c>
      <c r="AM93" s="5" t="e">
        <f>IF($K$22=0,NA(),$K$22)</f>
        <v>#N/A</v>
      </c>
      <c r="AN93" s="5" t="e">
        <f>IF($K$23=0,NA(),$K$23)</f>
        <v>#N/A</v>
      </c>
      <c r="AO93" s="5" t="e">
        <f>IF(COUNT($K$21:$K$23)=0,NA(),IF(AVERAGE($K$21:$K$23)=0,NA(),AVERAGE($K$21:$K$23)))</f>
        <v>#N/A</v>
      </c>
      <c r="AP93" s="5" t="e">
        <f>AP92</f>
        <v>#N/A</v>
      </c>
      <c r="AQ93" s="5" t="e">
        <f>IF(COUNT($K$21:$K$23)=0,NA(),MIN($K$21:$K$23))</f>
        <v>#N/A</v>
      </c>
      <c r="AR93" s="5" t="e">
        <f>IF(COUNT($K$21:$K$23)=0,NA(),MAX($K$21:$K$23))</f>
        <v>#N/A</v>
      </c>
      <c r="AS93" s="5" t="e">
        <f t="shared" si="22"/>
        <v>#N/A</v>
      </c>
      <c r="AT93" s="5" t="e">
        <f t="shared" si="23"/>
        <v>#N/A</v>
      </c>
      <c r="BA93" s="5" t="str">
        <f t="shared" si="16"/>
        <v/>
      </c>
      <c r="BB93" s="5" t="str">
        <f t="shared" si="17"/>
        <v/>
      </c>
      <c r="BH93" s="5" t="e">
        <f t="shared" si="19"/>
        <v>#N/A</v>
      </c>
    </row>
    <row r="94" spans="1:66" ht="34.5">
      <c r="A94" s="33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2"/>
      <c r="Q94" s="55" t="s">
        <v>149</v>
      </c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1"/>
      <c r="AH94" s="1"/>
      <c r="AK94" s="8" t="s">
        <v>102</v>
      </c>
      <c r="AL94" s="5" t="e">
        <f>IF($K$27=0,NA(),$K$27)</f>
        <v>#N/A</v>
      </c>
      <c r="AM94" s="5" t="e">
        <f>IF($K$28=0,NA(),$K$28)</f>
        <v>#N/A</v>
      </c>
      <c r="AN94" s="5" t="e">
        <f>IF($K$29=0,NA(),$K$29)</f>
        <v>#N/A</v>
      </c>
      <c r="AO94" s="5" t="e">
        <f>IF(COUNT($K$27:$K$29)=0,NA(),IF(AVERAGE($K$27:$K$29)=0,NA(),AVERAGE($K$27:$K$29)))</f>
        <v>#N/A</v>
      </c>
      <c r="AP94" s="5" t="e">
        <f>AP92</f>
        <v>#N/A</v>
      </c>
      <c r="AQ94" s="5" t="e">
        <f>IF(COUNT($K$27:$K$29)=0,NA(),MIN($K$27:$K$29))</f>
        <v>#N/A</v>
      </c>
      <c r="AR94" s="5" t="e">
        <f>IF(COUNT($K$27:$K$29)=0,NA(),MAX($K$27:$K$29))</f>
        <v>#N/A</v>
      </c>
      <c r="AS94" s="5" t="e">
        <f t="shared" si="22"/>
        <v>#N/A</v>
      </c>
      <c r="AT94" s="5" t="e">
        <f t="shared" si="23"/>
        <v>#N/A</v>
      </c>
      <c r="AU94" s="8" t="s">
        <v>75</v>
      </c>
      <c r="AV94" s="5" t="e">
        <f>IF($F$27=0,NA(),$F$27)</f>
        <v>#N/A</v>
      </c>
      <c r="AW94" s="5" t="e">
        <f>IF($F$28=0,NA(),$F$28)</f>
        <v>#N/A</v>
      </c>
      <c r="AX94" s="5" t="e">
        <f>IF($F$29=0,NA(),$F$29)</f>
        <v>#N/A</v>
      </c>
      <c r="AY94" s="5" t="e">
        <f>IF(COUNT($F$27:$F$29)=0,NA(),IF(AVERAGE($F$27:$F$29)=0,NA(),AVERAGE($F$27:$F$29)))</f>
        <v>#N/A</v>
      </c>
      <c r="AZ94" s="5" t="e">
        <f>IF(COUNT(F27:O29)=0,NA(),AVERAGE(F27:O29))</f>
        <v>#N/A</v>
      </c>
      <c r="BA94" s="5" t="str">
        <f t="shared" si="16"/>
        <v/>
      </c>
      <c r="BB94" s="5" t="str">
        <f t="shared" si="17"/>
        <v/>
      </c>
      <c r="BC94" s="5" t="str">
        <f t="shared" si="18"/>
        <v/>
      </c>
      <c r="BD94" s="5" t="e">
        <f>IF(COUNT($F$27:$F$29)=0,NA(),MIN($F$27:$F$29))</f>
        <v>#N/A</v>
      </c>
      <c r="BE94" s="5" t="e">
        <f>IF(COUNT($F$27:$F$29)=0,NA(),MAX($F$27:$F$29))</f>
        <v>#N/A</v>
      </c>
      <c r="BF94" s="5" t="e">
        <f t="shared" ref="BF94:BF103" si="24">AY94-BD94</f>
        <v>#N/A</v>
      </c>
      <c r="BG94" s="5" t="e">
        <f t="shared" ref="BG94:BG103" si="25">BE94-AY94</f>
        <v>#N/A</v>
      </c>
      <c r="BH94" s="5" t="e">
        <f t="shared" si="19"/>
        <v>#N/A</v>
      </c>
      <c r="BI94" s="5" t="e">
        <f>IF(COUNT($F$27:$F$29)=0,NA(),IF(AVERAGE($F$27:$F$29)=0,NA(),AVERAGE($F$27:$F$29)))</f>
        <v>#N/A</v>
      </c>
    </row>
    <row r="95" spans="1:66">
      <c r="A95" s="33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2"/>
      <c r="Q95" s="60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1"/>
      <c r="AH95" s="1"/>
      <c r="AK95" s="8"/>
      <c r="AU95" s="8" t="s">
        <v>83</v>
      </c>
      <c r="AV95" s="5" t="e">
        <f>IF($G$27=0,NA(),$G$27)</f>
        <v>#N/A</v>
      </c>
      <c r="AW95" s="5" t="e">
        <f>IF($G$28=0,NA(),$G$28)</f>
        <v>#N/A</v>
      </c>
      <c r="AX95" s="5" t="e">
        <f>IF($G$29=0,NA(),$G$29)</f>
        <v>#N/A</v>
      </c>
      <c r="AY95" s="5" t="e">
        <f>IF(COUNT($G$27:$G$29)=0,NA(),IF(AVERAGE($G$27:$G$29)=0,NA(),AVERAGE($G$27:$G$29)))</f>
        <v>#N/A</v>
      </c>
      <c r="AZ95" s="5" t="e">
        <f>AZ94</f>
        <v>#N/A</v>
      </c>
      <c r="BA95" s="5" t="str">
        <f t="shared" si="16"/>
        <v/>
      </c>
      <c r="BB95" s="5" t="str">
        <f t="shared" si="17"/>
        <v/>
      </c>
      <c r="BC95" s="5" t="str">
        <f t="shared" si="18"/>
        <v/>
      </c>
      <c r="BD95" s="5" t="e">
        <f>IF(COUNT($G$27:$G$29)=0,NA(),MIN($G$27:$G$29))</f>
        <v>#N/A</v>
      </c>
      <c r="BE95" s="5" t="e">
        <f>IF(COUNT($G$27:$G$29)=0,NA(),MAX($G$27:$G$29))</f>
        <v>#N/A</v>
      </c>
      <c r="BF95" s="5" t="e">
        <f t="shared" si="24"/>
        <v>#N/A</v>
      </c>
      <c r="BG95" s="5" t="e">
        <f t="shared" si="25"/>
        <v>#N/A</v>
      </c>
      <c r="BH95" s="5" t="e">
        <f t="shared" si="19"/>
        <v>#N/A</v>
      </c>
      <c r="BI95" s="5" t="e">
        <f>IF(COUNT($G$27:$G$29)=0,NA(),IF(AVERAGE($G$27:$G$29)=0,NA(),AVERAGE($G$27:$G$29)))</f>
        <v>#N/A</v>
      </c>
    </row>
    <row r="96" spans="1:66" ht="34.5">
      <c r="A96" s="33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2"/>
      <c r="Q96" s="55" t="s">
        <v>150</v>
      </c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1"/>
      <c r="AH96" s="1"/>
      <c r="AK96" s="8" t="s">
        <v>84</v>
      </c>
      <c r="AL96" s="5" t="e">
        <f>IF($L$15=0,NA(),$L$15)</f>
        <v>#N/A</v>
      </c>
      <c r="AM96" s="5" t="e">
        <f>IF($L$16=0,NA(),$L$16)</f>
        <v>#N/A</v>
      </c>
      <c r="AN96" s="5" t="e">
        <f>IF($L$17=0,NA(),$L$17)</f>
        <v>#N/A</v>
      </c>
      <c r="AO96" s="5" t="e">
        <f>IF(COUNT($L$15:$L$17)=0,NA(),IF(AVERAGE($L$15:$L$17)=0,NA(),AVERAGE($L$15:$L$17)))</f>
        <v>#N/A</v>
      </c>
      <c r="AP96" s="5" t="e">
        <f>IF(COUNT(L15:L17,L21:L23,L27:L29)=0,NA(),AVERAGE(L15:L17,L21:L23,L27:L29))</f>
        <v>#N/A</v>
      </c>
      <c r="AQ96" s="5" t="e">
        <f>IF(COUNT($L$15:$L$17)=0,NA(),MIN($L$15:$L$17))</f>
        <v>#N/A</v>
      </c>
      <c r="AR96" s="5" t="e">
        <f>IF(COUNT($L$15:$L$17)=0,NA(),MAX($L$15:$L$17))</f>
        <v>#N/A</v>
      </c>
      <c r="AS96" s="5" t="e">
        <f>AO96-AQ96</f>
        <v>#N/A</v>
      </c>
      <c r="AT96" s="5" t="e">
        <f>AR96-AO96</f>
        <v>#N/A</v>
      </c>
      <c r="AU96" s="8" t="s">
        <v>89</v>
      </c>
      <c r="AV96" s="5" t="e">
        <f>IF($H$27=0,NA(),$H$27)</f>
        <v>#N/A</v>
      </c>
      <c r="AW96" s="5" t="e">
        <f>IF($H$28=0,NA(),$H$28)</f>
        <v>#N/A</v>
      </c>
      <c r="AX96" s="5" t="e">
        <f>IF($H$29=0,NA(),$H$29)</f>
        <v>#N/A</v>
      </c>
      <c r="AY96" s="5" t="e">
        <f>IF(COUNT($H$27:$H$29)=0,NA(),IF(AVERAGE($H$27:$H$29)=0,NA(),AVERAGE($H$27:$H$29)))</f>
        <v>#N/A</v>
      </c>
      <c r="AZ96" s="5" t="e">
        <f>AZ94</f>
        <v>#N/A</v>
      </c>
      <c r="BA96" s="5" t="str">
        <f t="shared" si="16"/>
        <v/>
      </c>
      <c r="BB96" s="5" t="str">
        <f t="shared" si="17"/>
        <v/>
      </c>
      <c r="BC96" s="5" t="str">
        <f t="shared" si="18"/>
        <v/>
      </c>
      <c r="BD96" s="5" t="e">
        <f>IF(COUNT($H$27:$H$29)=0,NA(),MIN($H$27:$H$29))</f>
        <v>#N/A</v>
      </c>
      <c r="BE96" s="5" t="e">
        <f>IF(COUNT($H$27:$H$29)=0,NA(),MAX($H$27:$H$29))</f>
        <v>#N/A</v>
      </c>
      <c r="BF96" s="5" t="e">
        <f t="shared" si="24"/>
        <v>#N/A</v>
      </c>
      <c r="BG96" s="5" t="e">
        <f t="shared" si="25"/>
        <v>#N/A</v>
      </c>
      <c r="BH96" s="5" t="e">
        <f t="shared" si="19"/>
        <v>#N/A</v>
      </c>
      <c r="BI96" s="5" t="e">
        <f>IF(COUNT($H$27:$H$29)=0,NA(),IF(AVERAGE($H$27:$H$29)=0,NA(),AVERAGE($H$27:$H$29)))</f>
        <v>#N/A</v>
      </c>
    </row>
    <row r="97" spans="1:61">
      <c r="A97" s="33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2"/>
      <c r="Q97" s="60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1"/>
      <c r="AH97" s="1"/>
      <c r="AJ97" s="5" t="s">
        <v>103</v>
      </c>
      <c r="AK97" s="8" t="s">
        <v>96</v>
      </c>
      <c r="AL97" s="5" t="e">
        <f>IF($L$21=0,NA(),$L$21)</f>
        <v>#N/A</v>
      </c>
      <c r="AM97" s="5" t="e">
        <f>IF($L$22=0,NA(),$L$22)</f>
        <v>#N/A</v>
      </c>
      <c r="AN97" s="5" t="e">
        <f>IF($L$23=0,NA(),$L$23)</f>
        <v>#N/A</v>
      </c>
      <c r="AO97" s="5" t="e">
        <f>IF(COUNT($L$21:$L$23)=0,NA(),IF(AVERAGE($L$21:$L$23)=0,NA(),AVERAGE($L$21:$L$23)))</f>
        <v>#N/A</v>
      </c>
      <c r="AP97" s="5" t="e">
        <f>AP96</f>
        <v>#N/A</v>
      </c>
      <c r="AQ97" s="5" t="e">
        <f>IF(COUNT($L$21:$L$23)=0,NA(),MIN($L$21:$L$23))</f>
        <v>#N/A</v>
      </c>
      <c r="AR97" s="5" t="e">
        <f>IF(COUNT($L$21:$L$23)=0,NA(),MAX($L$21:$L$23))</f>
        <v>#N/A</v>
      </c>
      <c r="AS97" s="5" t="e">
        <f t="shared" si="22"/>
        <v>#N/A</v>
      </c>
      <c r="AT97" s="5" t="e">
        <f t="shared" si="23"/>
        <v>#N/A</v>
      </c>
      <c r="AU97" s="8" t="s">
        <v>92</v>
      </c>
      <c r="AV97" s="5" t="e">
        <f>IF($I$27=0,NA(),$I$27)</f>
        <v>#N/A</v>
      </c>
      <c r="AW97" s="5" t="e">
        <f>IF($I$28=0,NA(),$I$28)</f>
        <v>#N/A</v>
      </c>
      <c r="AX97" s="5" t="e">
        <f>IF($I$29=0,NA(),$I$29)</f>
        <v>#N/A</v>
      </c>
      <c r="AY97" s="5" t="e">
        <f>IF(COUNT($I$27:$I$29)=0,NA(),IF(AVERAGE($I$27:$I$29)=0,NA(),AVERAGE($I$27:$I$29)))</f>
        <v>#N/A</v>
      </c>
      <c r="AZ97" s="5" t="e">
        <f>AZ94</f>
        <v>#N/A</v>
      </c>
      <c r="BA97" s="5" t="str">
        <f t="shared" si="16"/>
        <v/>
      </c>
      <c r="BB97" s="5" t="str">
        <f t="shared" si="17"/>
        <v/>
      </c>
      <c r="BC97" s="5" t="str">
        <f t="shared" si="18"/>
        <v/>
      </c>
      <c r="BD97" s="5" t="e">
        <f>IF(COUNT($I$27:$I$29)=0,NA(),MIN($I$27:$I$29))</f>
        <v>#N/A</v>
      </c>
      <c r="BE97" s="5" t="e">
        <f>IF(COUNT($I$27:$I$29)=0,NA(),MAX($I$27:$I$29))</f>
        <v>#N/A</v>
      </c>
      <c r="BF97" s="5" t="e">
        <f t="shared" si="24"/>
        <v>#N/A</v>
      </c>
      <c r="BG97" s="5" t="e">
        <f t="shared" si="25"/>
        <v>#N/A</v>
      </c>
      <c r="BH97" s="5" t="e">
        <f t="shared" si="19"/>
        <v>#N/A</v>
      </c>
      <c r="BI97" s="5" t="e">
        <f>IF(COUNT($I$27:$I$29)=0,NA(),IF(AVERAGE($I$27:$I$29)=0,NA(),AVERAGE($I$27:$I$29)))</f>
        <v>#N/A</v>
      </c>
    </row>
    <row r="98" spans="1:61">
      <c r="A98" s="33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2"/>
      <c r="Q98" s="60" t="s">
        <v>104</v>
      </c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1"/>
      <c r="AH98" s="1"/>
      <c r="AK98" s="8" t="s">
        <v>105</v>
      </c>
      <c r="AL98" s="5" t="e">
        <f>IF($L$27=0,NA(),$L$27)</f>
        <v>#N/A</v>
      </c>
      <c r="AM98" s="5" t="e">
        <f>IF($L$28=0,NA(),$L$28)</f>
        <v>#N/A</v>
      </c>
      <c r="AN98" s="5" t="e">
        <f>IF($L$29=0,NA(),$L$29)</f>
        <v>#N/A</v>
      </c>
      <c r="AO98" s="5" t="e">
        <f>IF(COUNT($L$27:$L$29)=0,NA(),IF(AVERAGE($L$27:$L$29)=0,NA(),AVERAGE($L$27:$L$29)))</f>
        <v>#N/A</v>
      </c>
      <c r="AP98" s="5" t="e">
        <f>AP96</f>
        <v>#N/A</v>
      </c>
      <c r="AQ98" s="5" t="e">
        <f>IF(COUNT($L$27:$L$29)=0,NA(),MIN($L$27:$L$29))</f>
        <v>#N/A</v>
      </c>
      <c r="AR98" s="5" t="e">
        <f>IF(COUNT($L$27:$L$29)=0,NA(),MAX($L$27:$L$29))</f>
        <v>#N/A</v>
      </c>
      <c r="AS98" s="5" t="e">
        <f t="shared" si="22"/>
        <v>#N/A</v>
      </c>
      <c r="AT98" s="5" t="e">
        <f t="shared" si="23"/>
        <v>#N/A</v>
      </c>
      <c r="AU98" s="8" t="s">
        <v>97</v>
      </c>
      <c r="AV98" s="5" t="e">
        <f>IF($J$27=0,NA(),$J$27)</f>
        <v>#N/A</v>
      </c>
      <c r="AW98" s="5" t="e">
        <f>IF($J$28=0,NA(),$J$28)</f>
        <v>#N/A</v>
      </c>
      <c r="AX98" s="5" t="e">
        <f>IF($J$29=0,NA(),$J$29)</f>
        <v>#N/A</v>
      </c>
      <c r="AY98" s="5" t="e">
        <f>IF(COUNT($J$27:$J$29)=0,NA(),IF(AVERAGE($J$27:$J$29)=0,NA(),AVERAGE($J$27:$J$29)))</f>
        <v>#N/A</v>
      </c>
      <c r="AZ98" s="5" t="e">
        <f>AZ94</f>
        <v>#N/A</v>
      </c>
      <c r="BA98" s="5" t="str">
        <f t="shared" si="16"/>
        <v/>
      </c>
      <c r="BB98" s="5" t="str">
        <f t="shared" si="17"/>
        <v/>
      </c>
      <c r="BC98" s="5" t="str">
        <f t="shared" si="18"/>
        <v/>
      </c>
      <c r="BD98" s="5" t="e">
        <f>IF(COUNT($J$27:$J$29)=0,NA(),MIN($J$27:$J$29))</f>
        <v>#N/A</v>
      </c>
      <c r="BE98" s="5" t="e">
        <f>IF(COUNT($J$27:$J$29)=0,NA(),MAX($J$27:$J$29))</f>
        <v>#N/A</v>
      </c>
      <c r="BF98" s="5" t="e">
        <f t="shared" si="24"/>
        <v>#N/A</v>
      </c>
      <c r="BG98" s="5" t="e">
        <f t="shared" si="25"/>
        <v>#N/A</v>
      </c>
      <c r="BH98" s="5" t="e">
        <f t="shared" si="19"/>
        <v>#N/A</v>
      </c>
      <c r="BI98" s="5" t="e">
        <f>IF(COUNT($J$27:$J$29)=0,NA(),IF(AVERAGE($J$27:$J$29)=0,NA(),AVERAGE($J$27:$J$29)))</f>
        <v>#N/A</v>
      </c>
    </row>
    <row r="99" spans="1:61" ht="47.25">
      <c r="A99" s="33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2"/>
      <c r="Q99" s="55" t="s">
        <v>151</v>
      </c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1"/>
      <c r="AH99" s="1"/>
      <c r="AK99" s="8"/>
      <c r="AU99" s="8" t="s">
        <v>102</v>
      </c>
      <c r="AV99" s="5" t="e">
        <f>IF($K$27=0,NA(),$K$27)</f>
        <v>#N/A</v>
      </c>
      <c r="AW99" s="5" t="e">
        <f>IF($K$28=0,NA(),$K$28)</f>
        <v>#N/A</v>
      </c>
      <c r="AX99" s="5" t="e">
        <f>IF($K$29=0,NA(),$K$29)</f>
        <v>#N/A</v>
      </c>
      <c r="AY99" s="5" t="e">
        <f>IF(COUNT($K$27:$K$29)=0,NA(),IF(AVERAGE($K$27:$K$29)=0,NA(),AVERAGE($K$27:$K$29)))</f>
        <v>#N/A</v>
      </c>
      <c r="AZ99" s="5" t="e">
        <f>AZ94</f>
        <v>#N/A</v>
      </c>
      <c r="BA99" s="5" t="str">
        <f t="shared" si="16"/>
        <v/>
      </c>
      <c r="BB99" s="5" t="str">
        <f t="shared" si="17"/>
        <v/>
      </c>
      <c r="BC99" s="5" t="str">
        <f t="shared" si="18"/>
        <v/>
      </c>
      <c r="BD99" s="5" t="e">
        <f>IF(COUNT($K$27:$K$29)=0,NA(),MIN($K$27:$K$29))</f>
        <v>#N/A</v>
      </c>
      <c r="BE99" s="5" t="e">
        <f>IF(COUNT($K$27:$K$29)=0,NA(),MAX($K$27:$K$29))</f>
        <v>#N/A</v>
      </c>
      <c r="BF99" s="5" t="e">
        <f t="shared" si="24"/>
        <v>#N/A</v>
      </c>
      <c r="BG99" s="5" t="e">
        <f t="shared" si="25"/>
        <v>#N/A</v>
      </c>
      <c r="BH99" s="5" t="e">
        <f t="shared" si="19"/>
        <v>#N/A</v>
      </c>
      <c r="BI99" s="5" t="e">
        <f>IF(COUNT($K$27:$K$29)=0,NA(),IF(AVERAGE($K$27:$K$29)=0,NA(),AVERAGE($K$27:$K$29)))</f>
        <v>#N/A</v>
      </c>
    </row>
    <row r="100" spans="1:61">
      <c r="A100" s="33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2"/>
      <c r="Q100" s="60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1"/>
      <c r="AH100" s="1"/>
      <c r="AK100" s="8" t="s">
        <v>85</v>
      </c>
      <c r="AL100" s="5" t="e">
        <f>IF($M$15=0,NA(),$M$15)</f>
        <v>#N/A</v>
      </c>
      <c r="AM100" s="5" t="e">
        <f>IF($M$16=0,NA(),$M$16)</f>
        <v>#N/A</v>
      </c>
      <c r="AN100" s="5" t="e">
        <f>IF($M$17=0,NA(),$M$17)</f>
        <v>#N/A</v>
      </c>
      <c r="AO100" s="5" t="e">
        <f>IF(COUNT($M$15:$M$17)=0,NA(),IF(AVERAGE($M$15:$M$17)=0,NA(),AVERAGE($M$15:$M$17)))</f>
        <v>#N/A</v>
      </c>
      <c r="AP100" s="5" t="e">
        <f>IF(COUNT(M15:M17,M21:M23,M27:M29)=0,NA(),AVERAGE(M15:M17,M21:M23,M27:M29))</f>
        <v>#N/A</v>
      </c>
      <c r="AQ100" s="5" t="e">
        <f>IF(COUNT($M$15:$M$17)=0,NA(),MIN($M$15:$M$17))</f>
        <v>#N/A</v>
      </c>
      <c r="AR100" s="5" t="e">
        <f>IF(COUNT($M$15:$M$17)=0,NA(),MAX($M$15:$M$17))</f>
        <v>#N/A</v>
      </c>
      <c r="AS100" s="5" t="e">
        <f>AO100-AQ100</f>
        <v>#N/A</v>
      </c>
      <c r="AT100" s="5" t="e">
        <f>AR100-AO100</f>
        <v>#N/A</v>
      </c>
      <c r="AU100" s="8" t="s">
        <v>105</v>
      </c>
      <c r="AV100" s="5" t="e">
        <f>IF($L$27=0,NA(),$L$27)</f>
        <v>#N/A</v>
      </c>
      <c r="AW100" s="5" t="e">
        <f>IF($L$28=0,NA(),$L$28)</f>
        <v>#N/A</v>
      </c>
      <c r="AX100" s="5" t="e">
        <f>IF($L$29=0,NA(),$L$29)</f>
        <v>#N/A</v>
      </c>
      <c r="AY100" s="5" t="e">
        <f>IF(COUNT($L$27:$L$29)=0,NA(),IF(AVERAGE($L$27:$L$29)=0,NA(),AVERAGE($L$27:$L$29)))</f>
        <v>#N/A</v>
      </c>
      <c r="AZ100" s="5" t="e">
        <f>AZ94</f>
        <v>#N/A</v>
      </c>
      <c r="BA100" s="5" t="str">
        <f t="shared" si="16"/>
        <v/>
      </c>
      <c r="BB100" s="5" t="str">
        <f t="shared" si="17"/>
        <v/>
      </c>
      <c r="BC100" s="5" t="str">
        <f t="shared" si="18"/>
        <v/>
      </c>
      <c r="BD100" s="5" t="e">
        <f>IF(COUNT($L$27:$L$29)=0,NA(),MIN($L$27:$L$29))</f>
        <v>#N/A</v>
      </c>
      <c r="BE100" s="5" t="e">
        <f>IF(COUNT($L$27:$L$29)=0,NA(),MAX($L$27:$L$29))</f>
        <v>#N/A</v>
      </c>
      <c r="BF100" s="5" t="e">
        <f t="shared" si="24"/>
        <v>#N/A</v>
      </c>
      <c r="BG100" s="5" t="e">
        <f t="shared" si="25"/>
        <v>#N/A</v>
      </c>
      <c r="BH100" s="5" t="e">
        <f t="shared" si="19"/>
        <v>#N/A</v>
      </c>
      <c r="BI100" s="5" t="e">
        <f>IF(COUNT($L$27:$L$29)=0,NA(),IF(AVERAGE($L$27:$L$29)=0,NA(),AVERAGE($L$27:$L$29)))</f>
        <v>#N/A</v>
      </c>
    </row>
    <row r="101" spans="1:61">
      <c r="A101" s="33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2"/>
      <c r="Q101" s="60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1"/>
      <c r="AH101" s="1"/>
      <c r="AJ101" s="5" t="s">
        <v>106</v>
      </c>
      <c r="AK101" s="8" t="s">
        <v>98</v>
      </c>
      <c r="AL101" s="5" t="e">
        <f>IF($M$21=0,NA(),$M$21)</f>
        <v>#N/A</v>
      </c>
      <c r="AM101" s="5" t="e">
        <f>IF($M$22=0,NA(),$M$22)</f>
        <v>#N/A</v>
      </c>
      <c r="AN101" s="5" t="e">
        <f>IF($M$23=0,NA(),$M$23)</f>
        <v>#N/A</v>
      </c>
      <c r="AO101" s="5" t="e">
        <f>IF(COUNT($M$21:$M$23)=0,NA(),IF(AVERAGE($M$21:$M$23)=0,NA(),AVERAGE($M$21:$M$23)))</f>
        <v>#N/A</v>
      </c>
      <c r="AP101" s="5" t="e">
        <f>AP100</f>
        <v>#N/A</v>
      </c>
      <c r="AQ101" s="5" t="e">
        <f>IF(COUNT($M$21:$M$23)=0,NA(),MIN($M$21:$M$23))</f>
        <v>#N/A</v>
      </c>
      <c r="AR101" s="5" t="e">
        <f>IF(COUNT($M$21:$M$23)=0,NA(),MAX($M$21:$M$23))</f>
        <v>#N/A</v>
      </c>
      <c r="AS101" s="5" t="e">
        <f t="shared" si="22"/>
        <v>#N/A</v>
      </c>
      <c r="AT101" s="5" t="e">
        <f t="shared" si="23"/>
        <v>#N/A</v>
      </c>
      <c r="AU101" s="8" t="s">
        <v>107</v>
      </c>
      <c r="AV101" s="5" t="e">
        <f>IF($M$27=0,NA(),$M$27)</f>
        <v>#N/A</v>
      </c>
      <c r="AW101" s="5" t="e">
        <f>IF($M$28=0,NA(),$M$28)</f>
        <v>#N/A</v>
      </c>
      <c r="AX101" s="5" t="e">
        <f>IF($M$29=0,NA(),$M$29)</f>
        <v>#N/A</v>
      </c>
      <c r="AY101" s="5" t="e">
        <f>IF(COUNT($M$27:$M$29)=0,NA(),IF(AVERAGE($M$27:$M$29)=0,NA(),AVERAGE($M$27:$M$29)))</f>
        <v>#N/A</v>
      </c>
      <c r="AZ101" s="5" t="e">
        <f>AZ94</f>
        <v>#N/A</v>
      </c>
      <c r="BA101" s="5" t="str">
        <f t="shared" si="16"/>
        <v/>
      </c>
      <c r="BB101" s="5" t="str">
        <f t="shared" si="17"/>
        <v/>
      </c>
      <c r="BC101" s="5" t="str">
        <f t="shared" si="18"/>
        <v/>
      </c>
      <c r="BD101" s="5" t="e">
        <f>IF(COUNT($M$27:$M$29)=0,NA(),MIN($M$27:$M$29))</f>
        <v>#N/A</v>
      </c>
      <c r="BE101" s="5" t="e">
        <f>IF(COUNT($M$27:$M$29)=0,NA(),MAX($M$27:$M$29))</f>
        <v>#N/A</v>
      </c>
      <c r="BF101" s="5" t="e">
        <f t="shared" si="24"/>
        <v>#N/A</v>
      </c>
      <c r="BG101" s="5" t="e">
        <f t="shared" si="25"/>
        <v>#N/A</v>
      </c>
      <c r="BH101" s="5" t="e">
        <f t="shared" si="19"/>
        <v>#N/A</v>
      </c>
      <c r="BI101" s="5" t="e">
        <f>IF(COUNT($M$27:$M$29)=0,NA(),IF(AVERAGE($M$27:$M$29)=0,NA(),AVERAGE($M$27:$M$29)))</f>
        <v>#N/A</v>
      </c>
    </row>
    <row r="102" spans="1:61">
      <c r="A102" s="33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2"/>
      <c r="Q102" s="60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1"/>
      <c r="AH102" s="1"/>
      <c r="AK102" s="8" t="s">
        <v>107</v>
      </c>
      <c r="AL102" s="5" t="e">
        <f>IF($M$27=0,NA(),$M$27)</f>
        <v>#N/A</v>
      </c>
      <c r="AM102" s="5" t="e">
        <f>IF($M$28=0,NA(),$M$28)</f>
        <v>#N/A</v>
      </c>
      <c r="AN102" s="5" t="e">
        <f>IF($M$29=0,NA(),$M$29)</f>
        <v>#N/A</v>
      </c>
      <c r="AO102" s="5" t="e">
        <f>IF(COUNT($M$27:$M$29)=0,NA(),IF(AVERAGE($M$27:$M$29)=0,NA(),AVERAGE($M$27:$M$29)))</f>
        <v>#N/A</v>
      </c>
      <c r="AP102" s="5" t="e">
        <f>AP100</f>
        <v>#N/A</v>
      </c>
      <c r="AQ102" s="5" t="e">
        <f>IF(COUNT($M$27:$M$29)=0,NA(),MIN($M$27:$M$29))</f>
        <v>#N/A</v>
      </c>
      <c r="AR102" s="5" t="e">
        <f>IF(COUNT($M$27:$M$29)=0,NA(),MAX($M$27:$M$29))</f>
        <v>#N/A</v>
      </c>
      <c r="AS102" s="5" t="e">
        <f t="shared" si="22"/>
        <v>#N/A</v>
      </c>
      <c r="AT102" s="5" t="e">
        <f t="shared" si="23"/>
        <v>#N/A</v>
      </c>
      <c r="AU102" s="8" t="s">
        <v>108</v>
      </c>
      <c r="AV102" s="5" t="e">
        <f>IF($N$27=0,NA(),$N$27)</f>
        <v>#N/A</v>
      </c>
      <c r="AW102" s="5" t="e">
        <f>IF($N$28=0,NA(),$N$28)</f>
        <v>#N/A</v>
      </c>
      <c r="AX102" s="5" t="e">
        <f>IF($N$29=0,NA(),$N$29)</f>
        <v>#N/A</v>
      </c>
      <c r="AY102" s="5" t="e">
        <f>IF(COUNT($N$27:$N$29)=0,NA(),IF(AVERAGE($N$27:$N$29)=0,NA(),AVERAGE($N$27:$N$29)))</f>
        <v>#N/A</v>
      </c>
      <c r="AZ102" s="5" t="e">
        <f>AZ94</f>
        <v>#N/A</v>
      </c>
      <c r="BA102" s="5" t="str">
        <f t="shared" si="16"/>
        <v/>
      </c>
      <c r="BB102" s="5" t="str">
        <f t="shared" si="17"/>
        <v/>
      </c>
      <c r="BC102" s="5" t="str">
        <f t="shared" si="18"/>
        <v/>
      </c>
      <c r="BD102" s="5" t="e">
        <f>IF(COUNT($N$27:$N$29)=0,NA(),MIN($N$27:$N$29))</f>
        <v>#N/A</v>
      </c>
      <c r="BE102" s="5" t="e">
        <f>IF(COUNT($N$27:$N$29)=0,NA(),MAX($N$27:$N$29))</f>
        <v>#N/A</v>
      </c>
      <c r="BF102" s="5" t="e">
        <f t="shared" si="24"/>
        <v>#N/A</v>
      </c>
      <c r="BG102" s="5" t="e">
        <f t="shared" si="25"/>
        <v>#N/A</v>
      </c>
      <c r="BH102" s="5" t="e">
        <f t="shared" si="19"/>
        <v>#N/A</v>
      </c>
      <c r="BI102" s="5" t="e">
        <f>IF(COUNT($N$27:$N$29)=0,NA(),IF(AVERAGE($N$27:$N$29)=0,NA(),AVERAGE($N$27:$N$29)))</f>
        <v>#N/A</v>
      </c>
    </row>
    <row r="103" spans="1:61">
      <c r="A103" s="33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2"/>
      <c r="Q103" s="60"/>
      <c r="AF103" s="1"/>
      <c r="AG103" s="1"/>
      <c r="AH103" s="1"/>
      <c r="AU103" s="8" t="s">
        <v>109</v>
      </c>
      <c r="AV103" s="5" t="e">
        <f>IF($O$27=0,NA(),$O$27)</f>
        <v>#N/A</v>
      </c>
      <c r="AW103" s="5" t="e">
        <f>IF($O$28=0,NA(),$O$28)</f>
        <v>#N/A</v>
      </c>
      <c r="AX103" s="5" t="e">
        <f>IF($O$29=0,NA(),$O$29)</f>
        <v>#N/A</v>
      </c>
      <c r="AY103" s="5" t="e">
        <f>IF(COUNT($O$27:$O$29)=0,NA(),IF(AVERAGE($O$27:$O$29)=0,NA(),AVERAGE($O$27:$O$29)))</f>
        <v>#N/A</v>
      </c>
      <c r="AZ103" s="5" t="e">
        <f>AZ94</f>
        <v>#N/A</v>
      </c>
      <c r="BA103" s="5" t="str">
        <f t="shared" si="16"/>
        <v/>
      </c>
      <c r="BB103" s="5" t="str">
        <f t="shared" si="17"/>
        <v/>
      </c>
      <c r="BC103" s="5" t="str">
        <f t="shared" si="18"/>
        <v/>
      </c>
      <c r="BD103" s="5" t="e">
        <f>IF(COUNT($O$27:$O$29)=0,NA(),MIN($O$27:$O$29))</f>
        <v>#N/A</v>
      </c>
      <c r="BE103" s="5" t="e">
        <f>IF(COUNT($O$27:$O$29)=0,NA(),MAX($O$27:$O$29))</f>
        <v>#N/A</v>
      </c>
      <c r="BF103" s="5" t="e">
        <f t="shared" si="24"/>
        <v>#N/A</v>
      </c>
      <c r="BG103" s="5" t="e">
        <f t="shared" si="25"/>
        <v>#N/A</v>
      </c>
      <c r="BH103" s="5" t="e">
        <f t="shared" si="19"/>
        <v>#N/A</v>
      </c>
      <c r="BI103" s="5" t="e">
        <f>IF(COUNT($O$27:$O$29)=0,NA(),IF(AVERAGE($O$27:$O$29)=0,NA(),AVERAGE($O$27:$O$29)))</f>
        <v>#N/A</v>
      </c>
    </row>
    <row r="104" spans="1:61">
      <c r="A104" s="33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2"/>
      <c r="Q104" s="60"/>
      <c r="AF104" s="1"/>
      <c r="AG104" s="1"/>
      <c r="AH104" s="1"/>
      <c r="AK104" s="8" t="s">
        <v>86</v>
      </c>
      <c r="AL104" s="5" t="e">
        <f>IF($N$15=0,NA(),$N$15)</f>
        <v>#N/A</v>
      </c>
      <c r="AM104" s="5" t="e">
        <f>IF($N$16=0,NA(),$N$16)</f>
        <v>#N/A</v>
      </c>
      <c r="AN104" s="5" t="e">
        <f>IF($N$17=0,NA(),$N$17)</f>
        <v>#N/A</v>
      </c>
      <c r="AO104" s="5" t="e">
        <f>IF(COUNT($N$15:$N$17)=0,NA(),IF(AVERAGE($N$15:$N$17)=0,NA(),AVERAGE($N$15:$N$17)))</f>
        <v>#N/A</v>
      </c>
      <c r="AP104" s="5" t="e">
        <f>IF(COUNT(N15:N17,N21:N23,N27:N29)=0,NA(),AVERAGE(N15:N17,N21:N23,N27:N29))</f>
        <v>#N/A</v>
      </c>
      <c r="AQ104" s="5" t="e">
        <f>IF(COUNT($N$15:$N$17)=0,NA(),MIN($N$15:$N$17))</f>
        <v>#N/A</v>
      </c>
      <c r="AR104" s="5" t="e">
        <f>IF(COUNT($N$15:$N$17)=0,NA(),MAX($N$15:$N$17))</f>
        <v>#N/A</v>
      </c>
      <c r="AS104" s="5" t="e">
        <f t="shared" ref="AS104:AS110" si="26">AO104-AQ104</f>
        <v>#N/A</v>
      </c>
      <c r="AT104" s="5" t="e">
        <f t="shared" ref="AT104:AT110" si="27">AR104-AO104</f>
        <v>#N/A</v>
      </c>
      <c r="BC104" s="21" t="e">
        <f>SUM(BC72:BC103)/COUNT(BC72:BC103)</f>
        <v>#DIV/0!</v>
      </c>
      <c r="BI104" s="21"/>
    </row>
    <row r="105" spans="1:61">
      <c r="A105" s="33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2"/>
      <c r="Q105" s="60"/>
      <c r="AF105" s="1"/>
      <c r="AG105" s="1"/>
      <c r="AH105" s="1"/>
      <c r="AJ105" s="5" t="s">
        <v>110</v>
      </c>
      <c r="AK105" s="8" t="s">
        <v>99</v>
      </c>
      <c r="AL105" s="5" t="e">
        <f>IF($N$21=0,NA(),$N$21)</f>
        <v>#N/A</v>
      </c>
      <c r="AM105" s="5" t="e">
        <f>IF($N$22=0,NA(),$N$22)</f>
        <v>#N/A</v>
      </c>
      <c r="AN105" s="5" t="e">
        <f>IF($N$23=0,NA(),$N$23)</f>
        <v>#N/A</v>
      </c>
      <c r="AO105" s="5" t="e">
        <f>IF(COUNT($N$21:$N$23)=0,NA(),IF(AVERAGE($N$21:$N$23)=0,NA(),AVERAGE($N$21:$N$23)))</f>
        <v>#N/A</v>
      </c>
      <c r="AP105" s="5" t="e">
        <f>AP104</f>
        <v>#N/A</v>
      </c>
      <c r="AQ105" s="5" t="e">
        <f>IF(COUNT($N$21:$N$23)=0,NA(),MIN($N$21:$N$23))</f>
        <v>#N/A</v>
      </c>
      <c r="AR105" s="5" t="e">
        <f>IF(COUNT($N$21:$N$23)=0,NA(),MAX($N$21:$N$23))</f>
        <v>#N/A</v>
      </c>
      <c r="AS105" s="5" t="e">
        <f t="shared" si="26"/>
        <v>#N/A</v>
      </c>
      <c r="AT105" s="5" t="e">
        <f t="shared" si="27"/>
        <v>#N/A</v>
      </c>
      <c r="BC105" s="22" t="str">
        <f>IF(COUNT(BC72:BC103)=0,"",IF(BC104&lt;0.5,"For an adequate measurement system, at least 50% of averages should fall outside control limits. Because " &amp; FIXED(BC104*100,0,1) &amp; "% of averages are outside control limits, the system is NOT adequate to detect part variation.","For an adequate measurement system, at least 50% of averages should fall outside control limits. Because " &amp; FIXED(BC104*100,0,1) &amp;"% of averages are outside control limits system IS adequate to detect part variation."))</f>
        <v/>
      </c>
      <c r="BI105" s="22"/>
    </row>
    <row r="106" spans="1:61">
      <c r="A106" s="33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2"/>
      <c r="Q106" s="60"/>
      <c r="AF106" s="1"/>
      <c r="AG106" s="1"/>
      <c r="AH106" s="1"/>
      <c r="AK106" s="8" t="s">
        <v>108</v>
      </c>
      <c r="AL106" s="5" t="e">
        <f>IF($N$27=0,NA(),$N$27)</f>
        <v>#N/A</v>
      </c>
      <c r="AM106" s="5" t="e">
        <f>IF($N$28=0,NA(),$N$28)</f>
        <v>#N/A</v>
      </c>
      <c r="AN106" s="5" t="e">
        <f>IF($N$29=0,NA(),$N$29)</f>
        <v>#N/A</v>
      </c>
      <c r="AO106" s="5" t="e">
        <f>IF(COUNT($N$27:$N$29)=0,NA(),IF(AVERAGE($N$27:$N$29)=0,NA(),AVERAGE($N$27:$N$29)))</f>
        <v>#N/A</v>
      </c>
      <c r="AP106" s="5" t="e">
        <f>AP104</f>
        <v>#N/A</v>
      </c>
      <c r="AQ106" s="5" t="e">
        <f>IF(COUNT($N$27:$N$29)=0,NA(),MIN($N$27:$N$29))</f>
        <v>#N/A</v>
      </c>
      <c r="AR106" s="5" t="e">
        <f>IF(COUNT($N$27:$N$29)=0,NA(),MAX($N$27:$N$29))</f>
        <v>#N/A</v>
      </c>
      <c r="AS106" s="5" t="e">
        <f t="shared" si="26"/>
        <v>#N/A</v>
      </c>
      <c r="AT106" s="5" t="e">
        <f t="shared" si="27"/>
        <v>#N/A</v>
      </c>
    </row>
    <row r="107" spans="1:61" ht="13.5" thickBot="1">
      <c r="A107" s="33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2"/>
      <c r="Q107" s="182"/>
      <c r="AF107" s="1"/>
      <c r="AG107" s="1"/>
      <c r="AH107" s="1"/>
    </row>
    <row r="108" spans="1:61">
      <c r="A108" s="33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2"/>
      <c r="Q108" s="43"/>
      <c r="AF108" s="1"/>
      <c r="AG108" s="1"/>
      <c r="AH108" s="1"/>
      <c r="AK108" s="8" t="s">
        <v>88</v>
      </c>
      <c r="AL108" s="5" t="e">
        <f>IF($O$15=0,NA(),$O$15)</f>
        <v>#N/A</v>
      </c>
      <c r="AM108" s="5" t="e">
        <f>IF($O$16=0,NA(),$O$16)</f>
        <v>#N/A</v>
      </c>
      <c r="AN108" s="5" t="e">
        <f>IF($O$17=0,NA(),$O$17)</f>
        <v>#N/A</v>
      </c>
      <c r="AO108" s="5" t="e">
        <f>IF(COUNT($O$15:$O$17)=0,NA(),IF(AVERAGE($O$15:$O$17)=0,NA(),AVERAGE($O$15:$O$17)))</f>
        <v>#N/A</v>
      </c>
      <c r="AP108" s="5" t="e">
        <f>IF(COUNT(O15:O17,O21:O23,O27:O29)=0,NA(),AVERAGE(O15:O17,O21:O23,O27:O29))</f>
        <v>#N/A</v>
      </c>
      <c r="AQ108" s="5" t="e">
        <f>IF(COUNT($O$15:$O$17)=0,NA(),MIN($O$15:$O$17))</f>
        <v>#N/A</v>
      </c>
      <c r="AR108" s="5" t="e">
        <f>IF(COUNT($O$15:$O$17)=0,NA(),MAX($O$15:$O$17))</f>
        <v>#N/A</v>
      </c>
      <c r="AS108" s="5" t="e">
        <f>AO108-AQ108</f>
        <v>#N/A</v>
      </c>
      <c r="AT108" s="5" t="e">
        <f>AR108-AO108</f>
        <v>#N/A</v>
      </c>
    </row>
    <row r="109" spans="1:61">
      <c r="A109" s="33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2"/>
      <c r="Q109" s="43"/>
      <c r="AF109" s="1"/>
      <c r="AG109" s="1"/>
      <c r="AH109" s="1"/>
      <c r="AJ109" s="5" t="s">
        <v>111</v>
      </c>
      <c r="AK109" s="8" t="s">
        <v>100</v>
      </c>
      <c r="AL109" s="5" t="e">
        <f>IF($O$21=0,NA(),$O$21)</f>
        <v>#N/A</v>
      </c>
      <c r="AM109" s="5" t="e">
        <f>IF($O$22=0,NA(),$O$22)</f>
        <v>#N/A</v>
      </c>
      <c r="AN109" s="5" t="e">
        <f>IF($O$23=0,NA(),$O$23)</f>
        <v>#N/A</v>
      </c>
      <c r="AO109" s="5" t="e">
        <f>IF(COUNT($O$21:$O$23)=0,NA(),IF(AVERAGE($O$21:$O$23)=0,NA(),AVERAGE($O$21:$O$23)))</f>
        <v>#N/A</v>
      </c>
      <c r="AP109" s="5" t="e">
        <f>AP108</f>
        <v>#N/A</v>
      </c>
      <c r="AQ109" s="5" t="e">
        <f>IF(COUNT($O$21:$O$23)=0,NA(),MIN($O$21:$O$23))</f>
        <v>#N/A</v>
      </c>
      <c r="AR109" s="5" t="e">
        <f>IF(COUNT($O$21:$O$23)=0,NA(),MAX($O$21:$O$23))</f>
        <v>#N/A</v>
      </c>
      <c r="AS109" s="5" t="e">
        <f t="shared" si="26"/>
        <v>#N/A</v>
      </c>
      <c r="AT109" s="5" t="e">
        <f t="shared" si="27"/>
        <v>#N/A</v>
      </c>
    </row>
    <row r="110" spans="1:61">
      <c r="A110" s="33"/>
      <c r="B110" s="183"/>
      <c r="C110" s="183"/>
      <c r="D110" s="183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2"/>
      <c r="Q110" s="43"/>
      <c r="AF110" s="1"/>
      <c r="AG110" s="1"/>
      <c r="AH110" s="1"/>
      <c r="AK110" s="8" t="s">
        <v>112</v>
      </c>
      <c r="AL110" s="5" t="e">
        <f>IF($O$27=0,NA(),$O$27)</f>
        <v>#N/A</v>
      </c>
      <c r="AM110" s="5" t="e">
        <f>IF($O$28=0,NA(),$O$28)</f>
        <v>#N/A</v>
      </c>
      <c r="AN110" s="5" t="e">
        <f>IF($O$29=0,NA(),$O$29)</f>
        <v>#N/A</v>
      </c>
      <c r="AO110" s="5" t="e">
        <f>IF(COUNT($O$27:$O$29)=0,NA(),IF(AVERAGE($O$27:$O$29)=0,NA(),AVERAGE($O$27:$O$29)))</f>
        <v>#N/A</v>
      </c>
      <c r="AP110" s="5" t="e">
        <f>AP108</f>
        <v>#N/A</v>
      </c>
      <c r="AQ110" s="5" t="e">
        <f>IF(COUNT($O$27:$O$29)=0,NA(),MIN($O$27:$O$29))</f>
        <v>#N/A</v>
      </c>
      <c r="AR110" s="5" t="e">
        <f>IF(COUNT($O$27:$O$29)=0,NA(),MAX($O$27:$O$29))</f>
        <v>#N/A</v>
      </c>
      <c r="AS110" s="5" t="e">
        <f t="shared" si="26"/>
        <v>#N/A</v>
      </c>
      <c r="AT110" s="5" t="e">
        <f t="shared" si="27"/>
        <v>#N/A</v>
      </c>
    </row>
    <row r="111" spans="1:61" ht="13.5" thickBot="1">
      <c r="A111" s="33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2"/>
      <c r="Q111" s="43"/>
      <c r="AF111" s="1"/>
      <c r="AG111" s="1"/>
      <c r="AH111" s="1"/>
      <c r="AP111" s="8"/>
    </row>
    <row r="112" spans="1:61">
      <c r="A112" s="33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2"/>
      <c r="Q112" s="178"/>
      <c r="AF112" s="1"/>
      <c r="AG112" s="1"/>
      <c r="AH112" s="1"/>
    </row>
    <row r="113" spans="1:42">
      <c r="A113" s="33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2"/>
      <c r="Q113" s="60"/>
      <c r="AF113" s="1"/>
      <c r="AG113" s="1"/>
      <c r="AH113" s="1"/>
    </row>
    <row r="114" spans="1:42">
      <c r="A114" s="33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2"/>
      <c r="Q114" s="60"/>
      <c r="AF114" s="1"/>
      <c r="AG114" s="1"/>
      <c r="AH114" s="1"/>
    </row>
    <row r="115" spans="1:42">
      <c r="A115" s="33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2"/>
      <c r="Q115" s="60"/>
      <c r="AF115" s="1"/>
      <c r="AG115" s="1"/>
      <c r="AH115" s="1"/>
      <c r="AP115" s="8"/>
    </row>
    <row r="116" spans="1:42">
      <c r="A116" s="33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2"/>
      <c r="Q116" s="60"/>
      <c r="AF116" s="1"/>
      <c r="AG116" s="1"/>
      <c r="AH116" s="1"/>
    </row>
    <row r="117" spans="1:42">
      <c r="A117" s="33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2"/>
      <c r="Q117" s="60" t="s">
        <v>113</v>
      </c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1"/>
      <c r="AH117" s="1"/>
    </row>
    <row r="118" spans="1:42" ht="34.5">
      <c r="A118" s="33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2"/>
      <c r="Q118" s="55" t="s">
        <v>152</v>
      </c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/>
      <c r="AB118" s="223"/>
      <c r="AC118" s="223"/>
      <c r="AD118" s="223"/>
      <c r="AE118" s="223"/>
      <c r="AF118" s="223"/>
      <c r="AG118" s="1"/>
      <c r="AH118" s="1"/>
    </row>
    <row r="119" spans="1:42">
      <c r="A119" s="33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2"/>
      <c r="Q119" s="60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1"/>
      <c r="AH119" s="1"/>
      <c r="AP119" s="8"/>
    </row>
    <row r="120" spans="1:42">
      <c r="A120" s="33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2"/>
      <c r="Q120" s="60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/>
      <c r="AB120" s="223"/>
      <c r="AC120" s="223"/>
      <c r="AD120" s="223"/>
      <c r="AE120" s="223"/>
      <c r="AF120" s="223"/>
      <c r="AG120" s="1"/>
      <c r="AH120" s="1"/>
    </row>
    <row r="121" spans="1:42">
      <c r="A121" s="33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2"/>
      <c r="Q121" s="60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/>
      <c r="AB121" s="223"/>
      <c r="AC121" s="223"/>
      <c r="AD121" s="223"/>
      <c r="AE121" s="223"/>
      <c r="AF121" s="223"/>
      <c r="AG121" s="1"/>
      <c r="AH121" s="1"/>
    </row>
    <row r="122" spans="1:42">
      <c r="A122" s="33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2"/>
      <c r="Q122" s="60" t="s">
        <v>114</v>
      </c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/>
      <c r="AB122" s="223"/>
      <c r="AC122" s="223"/>
      <c r="AD122" s="223"/>
      <c r="AE122" s="223"/>
      <c r="AF122" s="223"/>
      <c r="AG122" s="1"/>
      <c r="AH122" s="1"/>
    </row>
    <row r="123" spans="1:42">
      <c r="A123" s="33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60" t="s">
        <v>115</v>
      </c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223"/>
      <c r="AE123" s="223"/>
      <c r="AF123" s="223"/>
      <c r="AG123" s="1"/>
      <c r="AH123" s="1"/>
      <c r="AP123" s="8"/>
    </row>
    <row r="124" spans="1:42" ht="57.75">
      <c r="A124" s="33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2"/>
      <c r="Q124" s="55" t="s">
        <v>153</v>
      </c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/>
      <c r="AB124" s="223"/>
      <c r="AC124" s="223"/>
      <c r="AD124" s="223"/>
      <c r="AE124" s="223"/>
      <c r="AF124" s="223"/>
      <c r="AG124" s="1"/>
      <c r="AH124" s="1"/>
    </row>
    <row r="125" spans="1:42">
      <c r="A125" s="33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2"/>
      <c r="Q125" s="60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1"/>
      <c r="AH125" s="1"/>
    </row>
    <row r="126" spans="1:42">
      <c r="A126" s="33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2"/>
      <c r="Q126" s="60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/>
      <c r="AB126" s="223"/>
      <c r="AC126" s="223"/>
      <c r="AD126" s="223"/>
      <c r="AE126" s="223"/>
      <c r="AF126" s="223"/>
      <c r="AG126" s="1"/>
      <c r="AH126" s="1"/>
    </row>
    <row r="127" spans="1:42">
      <c r="A127" s="33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2"/>
      <c r="Q127" s="60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/>
      <c r="AB127" s="223"/>
      <c r="AC127" s="223"/>
      <c r="AD127" s="223"/>
      <c r="AE127" s="223"/>
      <c r="AF127" s="223"/>
      <c r="AG127" s="1"/>
      <c r="AH127" s="1"/>
    </row>
    <row r="128" spans="1:4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Q128" s="7"/>
      <c r="AF128" s="1"/>
      <c r="AG128" s="1"/>
      <c r="AH128" s="1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Q129" s="7"/>
      <c r="AF129" s="1"/>
      <c r="AG129" s="1"/>
      <c r="AH129" s="1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Q130" s="7"/>
      <c r="AF130" s="1"/>
      <c r="AG130" s="1"/>
      <c r="AH130" s="1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Q131" s="7"/>
      <c r="AF131" s="1"/>
      <c r="AG131" s="1"/>
      <c r="AH131" s="1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Q132" s="7"/>
      <c r="AF132" s="1"/>
      <c r="AG132" s="1"/>
      <c r="AH132" s="1"/>
    </row>
    <row r="133" spans="1:34" ht="13.5" thickBo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Q133" s="19"/>
      <c r="AF133" s="1"/>
      <c r="AG133" s="1"/>
      <c r="AH133" s="1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AF134" s="1"/>
      <c r="AG134" s="1"/>
      <c r="AH134" s="1"/>
    </row>
    <row r="135" spans="1:34">
      <c r="A135" s="33"/>
      <c r="B135" s="35"/>
      <c r="C135" s="35"/>
      <c r="D135" s="35"/>
      <c r="E135" s="33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20"/>
      <c r="AF135" s="1"/>
      <c r="AG135" s="1"/>
      <c r="AH135" s="1"/>
    </row>
    <row r="136" spans="1:34">
      <c r="A136" s="33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1"/>
      <c r="AF136" s="1"/>
      <c r="AG136" s="1"/>
      <c r="AH136" s="1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AF137" s="1"/>
      <c r="AG137" s="1"/>
      <c r="AH137" s="1"/>
    </row>
    <row r="138" spans="1:3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AF138" s="1"/>
      <c r="AG138" s="1"/>
      <c r="AH138" s="1"/>
    </row>
    <row r="139" spans="1:3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AF139" s="1"/>
      <c r="AG139" s="1"/>
      <c r="AH139" s="1"/>
    </row>
    <row r="140" spans="1:3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AF140" s="1"/>
      <c r="AG140" s="1"/>
      <c r="AH140" s="1"/>
    </row>
    <row r="141" spans="1:3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AF141" s="1"/>
      <c r="AG141" s="1"/>
      <c r="AH141" s="1"/>
    </row>
    <row r="142" spans="1:3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AF142" s="1"/>
      <c r="AG142" s="1"/>
      <c r="AH142" s="1"/>
    </row>
    <row r="143" spans="1:34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AF143" s="1"/>
      <c r="AG143" s="1"/>
      <c r="AH143" s="1"/>
    </row>
    <row r="144" spans="1:3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AF144" s="1"/>
      <c r="AG144" s="1"/>
      <c r="AH144" s="1"/>
    </row>
    <row r="145" spans="1:3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AF145" s="1"/>
      <c r="AG145" s="1"/>
      <c r="AH145" s="1"/>
    </row>
    <row r="146" spans="1:3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AF146" s="1"/>
      <c r="AG146" s="1"/>
      <c r="AH146" s="1"/>
    </row>
    <row r="147" spans="1:3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AF147" s="1"/>
      <c r="AG147" s="1"/>
      <c r="AH147" s="1"/>
    </row>
    <row r="148" spans="1:3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AF148" s="1"/>
      <c r="AG148" s="1"/>
      <c r="AH148" s="1"/>
    </row>
    <row r="149" spans="1:3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AF149" s="1"/>
      <c r="AG149" s="1"/>
      <c r="AH149" s="1"/>
    </row>
    <row r="150" spans="1:3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AF150" s="1"/>
      <c r="AG150" s="1"/>
      <c r="AH150" s="1"/>
    </row>
    <row r="151" spans="1:3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AF151" s="1"/>
      <c r="AG151" s="1"/>
      <c r="AH151" s="1"/>
    </row>
    <row r="152" spans="1:3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AF152" s="1"/>
      <c r="AG152" s="1"/>
      <c r="AH152" s="1"/>
    </row>
    <row r="153" spans="1:3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AF153" s="1"/>
      <c r="AG153" s="1"/>
      <c r="AH153" s="1"/>
    </row>
    <row r="154" spans="1:3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AF154" s="1"/>
      <c r="AG154" s="1"/>
      <c r="AH154" s="1"/>
    </row>
    <row r="155" spans="1:3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AF155" s="1"/>
      <c r="AG155" s="1"/>
      <c r="AH155" s="1"/>
    </row>
    <row r="156" spans="1:3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AF156" s="1"/>
      <c r="AG156" s="1"/>
      <c r="AH156" s="1"/>
    </row>
    <row r="157" spans="1:34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AF157" s="1"/>
      <c r="AG157" s="1"/>
      <c r="AH157" s="1"/>
    </row>
    <row r="158" spans="1:34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AF158" s="1"/>
      <c r="AG158" s="1"/>
      <c r="AH158" s="1"/>
    </row>
    <row r="159" spans="1:34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AF159" s="1"/>
      <c r="AG159" s="1"/>
      <c r="AH159" s="1"/>
    </row>
    <row r="160" spans="1:34">
      <c r="A160" s="33"/>
      <c r="B160" s="35"/>
      <c r="C160" s="35"/>
      <c r="D160" s="35"/>
      <c r="E160" s="33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20"/>
      <c r="AF160" s="1"/>
      <c r="AG160" s="1"/>
      <c r="AH160" s="1"/>
    </row>
    <row r="161" spans="1:72" s="23" customFormat="1" ht="12">
      <c r="A161" s="37" t="s">
        <v>122</v>
      </c>
      <c r="B161" s="37"/>
      <c r="C161" s="37"/>
      <c r="D161" s="37"/>
      <c r="E161" s="37"/>
      <c r="F161" s="37"/>
      <c r="G161" s="37"/>
      <c r="H161" s="37"/>
      <c r="I161" s="37"/>
      <c r="J161" s="37"/>
      <c r="K161" s="37" t="s">
        <v>116</v>
      </c>
      <c r="L161" s="37"/>
      <c r="M161" s="37"/>
      <c r="N161" s="37"/>
      <c r="O161" s="37"/>
      <c r="AF161" s="24"/>
      <c r="AG161" s="24"/>
      <c r="AH161" s="24"/>
      <c r="AI161" s="25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7"/>
      <c r="BQ161" s="27"/>
      <c r="BR161" s="27"/>
      <c r="BS161" s="27"/>
      <c r="BT161" s="27"/>
    </row>
    <row r="162" spans="1:72" s="23" customFormat="1" ht="12">
      <c r="A162" s="38" t="s">
        <v>124</v>
      </c>
      <c r="B162" s="37"/>
      <c r="C162" s="37"/>
      <c r="D162" s="37"/>
      <c r="E162" s="37"/>
      <c r="F162" s="37"/>
      <c r="G162" s="37"/>
      <c r="H162" s="37"/>
      <c r="I162" s="37"/>
      <c r="J162" s="37"/>
      <c r="K162" s="37" t="s">
        <v>125</v>
      </c>
      <c r="L162" s="37"/>
      <c r="M162" s="37"/>
      <c r="N162" s="37"/>
      <c r="O162" s="37"/>
      <c r="AF162" s="24"/>
      <c r="AG162" s="24"/>
      <c r="AH162" s="24"/>
      <c r="AI162" s="25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7"/>
      <c r="BQ162" s="27"/>
      <c r="BR162" s="27"/>
      <c r="BS162" s="27"/>
      <c r="BT162" s="27"/>
    </row>
    <row r="163" spans="1:72" s="23" customFormat="1" ht="12">
      <c r="A163" s="39"/>
      <c r="B163" s="37"/>
      <c r="C163" s="37"/>
      <c r="D163" s="37"/>
      <c r="E163" s="37"/>
      <c r="F163" s="37"/>
      <c r="G163" s="37"/>
      <c r="H163" s="37"/>
      <c r="I163" s="37"/>
      <c r="J163" s="37"/>
      <c r="K163" s="37" t="s">
        <v>120</v>
      </c>
      <c r="L163" s="37"/>
      <c r="M163" s="37"/>
      <c r="N163" s="37"/>
      <c r="O163" s="37"/>
      <c r="AF163" s="24"/>
      <c r="AG163" s="24"/>
      <c r="AH163" s="24"/>
      <c r="AI163" s="25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7"/>
      <c r="BQ163" s="27"/>
      <c r="BR163" s="27"/>
      <c r="BS163" s="27"/>
      <c r="BT163" s="27"/>
    </row>
    <row r="164" spans="1:72" s="23" customFormat="1" ht="12">
      <c r="A164" s="28"/>
      <c r="AF164" s="24"/>
      <c r="AG164" s="24"/>
      <c r="AH164" s="24"/>
      <c r="AI164" s="25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7"/>
      <c r="BQ164" s="27"/>
      <c r="BR164" s="27"/>
      <c r="BS164" s="27"/>
      <c r="BT164" s="27"/>
    </row>
    <row r="165" spans="1:72">
      <c r="AF165" s="1"/>
      <c r="AG165" s="1"/>
      <c r="AH165" s="1"/>
    </row>
    <row r="166" spans="1:72">
      <c r="AF166" s="1"/>
      <c r="AG166" s="1"/>
      <c r="AH166" s="1"/>
    </row>
  </sheetData>
  <sheetProtection password="C75E" sheet="1" objects="1" scenarios="1" selectLockedCells="1"/>
  <mergeCells count="63">
    <mergeCell ref="R92:AF102"/>
    <mergeCell ref="R117:AF127"/>
    <mergeCell ref="B55:O55"/>
    <mergeCell ref="B56:O56"/>
    <mergeCell ref="B57:O57"/>
    <mergeCell ref="B58:O58"/>
    <mergeCell ref="B59:O59"/>
    <mergeCell ref="R67:AF75"/>
    <mergeCell ref="B49:G49"/>
    <mergeCell ref="Q49:Q50"/>
    <mergeCell ref="B50:G50"/>
    <mergeCell ref="B52:O52"/>
    <mergeCell ref="B53:O53"/>
    <mergeCell ref="B54:O54"/>
    <mergeCell ref="B45:G45"/>
    <mergeCell ref="Q45:Q46"/>
    <mergeCell ref="R45:AF45"/>
    <mergeCell ref="B46:G46"/>
    <mergeCell ref="B47:G47"/>
    <mergeCell ref="Q47:Q48"/>
    <mergeCell ref="R47:AF48"/>
    <mergeCell ref="B48:G48"/>
    <mergeCell ref="B43:G43"/>
    <mergeCell ref="L43:M43"/>
    <mergeCell ref="N43:O43"/>
    <mergeCell ref="Q43:Q44"/>
    <mergeCell ref="R43:AF43"/>
    <mergeCell ref="B44:G44"/>
    <mergeCell ref="C27:C31"/>
    <mergeCell ref="D27:D31"/>
    <mergeCell ref="B33:E33"/>
    <mergeCell ref="F35:G35"/>
    <mergeCell ref="Q38:Q42"/>
    <mergeCell ref="R38:AG41"/>
    <mergeCell ref="L39:O40"/>
    <mergeCell ref="E42:L42"/>
    <mergeCell ref="R42:AF42"/>
    <mergeCell ref="B14:E14"/>
    <mergeCell ref="Q14:Q25"/>
    <mergeCell ref="C15:C19"/>
    <mergeCell ref="D15:D19"/>
    <mergeCell ref="C21:C25"/>
    <mergeCell ref="D21:D25"/>
    <mergeCell ref="B10:F10"/>
    <mergeCell ref="H10:I10"/>
    <mergeCell ref="K10:O10"/>
    <mergeCell ref="B11:O11"/>
    <mergeCell ref="B12:O12"/>
    <mergeCell ref="F13:O13"/>
    <mergeCell ref="B8:F8"/>
    <mergeCell ref="I8:K8"/>
    <mergeCell ref="L8:M8"/>
    <mergeCell ref="N8:O8"/>
    <mergeCell ref="B9:F9"/>
    <mergeCell ref="I9:K9"/>
    <mergeCell ref="L9:M9"/>
    <mergeCell ref="N9:O9"/>
    <mergeCell ref="A1:D1"/>
    <mergeCell ref="E1:P4"/>
    <mergeCell ref="A2:D2"/>
    <mergeCell ref="A3:D3"/>
    <mergeCell ref="A4:D4"/>
    <mergeCell ref="B7:O7"/>
  </mergeCells>
  <phoneticPr fontId="5" type="noConversion"/>
  <printOptions horizontalCentered="1" gridLinesSet="0"/>
  <pageMargins left="0.23622047244094491" right="0.23622047244094491" top="0.94488188976377963" bottom="0.27559055118110237" header="0.27559055118110237" footer="0"/>
  <pageSetup scale="45" fitToHeight="0" orientation="portrait" horizontalDpi="4294967292" verticalDpi="1200" r:id="rId1"/>
  <headerFooter alignWithMargins="0">
    <oddHeader>&amp;C&amp;"Arial,粗體"&amp;16Gage Repeatability and Reproducibility Data Sheet&amp;14
&amp;12ANOVA Method</oddHeader>
    <oddFooter>&amp;L&amp;"細明體,標準"保存期限:三年&amp;R&amp;"細明體,標準"表單編號:54-QE80-GEN-047-E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X166"/>
  <sheetViews>
    <sheetView showGridLines="0" tabSelected="1" zoomScale="80" zoomScaleNormal="80" workbookViewId="0">
      <selection activeCell="I8" sqref="I8:K8"/>
    </sheetView>
  </sheetViews>
  <sheetFormatPr defaultColWidth="8.375" defaultRowHeight="12.75"/>
  <cols>
    <col min="1" max="1" width="2.5" style="3" customWidth="1"/>
    <col min="2" max="2" width="10.625" style="3" customWidth="1"/>
    <col min="3" max="3" width="2.625" style="3" bestFit="1" customWidth="1"/>
    <col min="4" max="4" width="6.875" style="3" customWidth="1"/>
    <col min="5" max="5" width="9" style="3" customWidth="1"/>
    <col min="6" max="15" width="13.625" style="3" customWidth="1"/>
    <col min="16" max="16" width="12.625" style="3" hidden="1" customWidth="1"/>
    <col min="17" max="17" width="37" style="2" customWidth="1"/>
    <col min="18" max="24" width="2.5" style="3" customWidth="1"/>
    <col min="25" max="25" width="1.875" style="3" customWidth="1"/>
    <col min="26" max="34" width="2.5" style="3" customWidth="1"/>
    <col min="35" max="35" width="6.5" style="4" customWidth="1"/>
    <col min="36" max="36" width="5" style="5" customWidth="1"/>
    <col min="37" max="37" width="9.375" style="5" customWidth="1"/>
    <col min="38" max="57" width="6.625" style="5" customWidth="1"/>
    <col min="58" max="67" width="8.375" style="5"/>
    <col min="68" max="72" width="8.375" style="6"/>
    <col min="73" max="16384" width="8.375" style="3"/>
  </cols>
  <sheetData>
    <row r="1" spans="1:72" customFormat="1" ht="24" thickTop="1">
      <c r="A1" s="205"/>
      <c r="B1" s="206"/>
      <c r="C1" s="206"/>
      <c r="D1" s="207"/>
      <c r="E1" s="208" t="s">
        <v>121</v>
      </c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9" t="s">
        <v>118</v>
      </c>
    </row>
    <row r="2" spans="1:72" customFormat="1" ht="23.25">
      <c r="A2" s="217"/>
      <c r="B2" s="218"/>
      <c r="C2" s="218"/>
      <c r="D2" s="219"/>
      <c r="E2" s="211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30" t="s">
        <v>126</v>
      </c>
    </row>
    <row r="3" spans="1:72" customFormat="1" ht="23.25">
      <c r="A3" s="217"/>
      <c r="B3" s="218"/>
      <c r="C3" s="218"/>
      <c r="D3" s="219"/>
      <c r="E3" s="211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  <c r="Q3" s="31" t="s">
        <v>119</v>
      </c>
    </row>
    <row r="4" spans="1:72" customFormat="1" ht="24" thickBot="1">
      <c r="A4" s="220"/>
      <c r="B4" s="221"/>
      <c r="C4" s="221"/>
      <c r="D4" s="222"/>
      <c r="E4" s="214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6"/>
      <c r="Q4" s="40" t="s">
        <v>154</v>
      </c>
    </row>
    <row r="5" spans="1:72" ht="13.5" thickTop="1">
      <c r="A5" s="33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2"/>
      <c r="Q5" s="43"/>
    </row>
    <row r="6" spans="1:72" ht="15" customHeight="1">
      <c r="A6" s="3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5"/>
      <c r="Q6" s="43"/>
      <c r="AF6" s="1"/>
      <c r="AG6" s="1"/>
      <c r="AH6" s="1"/>
    </row>
    <row r="7" spans="1:72" ht="22.5" customHeight="1" thickBot="1">
      <c r="A7" s="33"/>
      <c r="B7" s="295" t="s">
        <v>1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46"/>
      <c r="Q7" s="47" t="s">
        <v>127</v>
      </c>
      <c r="AF7" s="1"/>
      <c r="AG7" s="1"/>
      <c r="AH7" s="1"/>
    </row>
    <row r="8" spans="1:72" ht="31.5" customHeight="1">
      <c r="A8" s="33"/>
      <c r="B8" s="296" t="s">
        <v>2</v>
      </c>
      <c r="C8" s="297"/>
      <c r="D8" s="297"/>
      <c r="E8" s="297"/>
      <c r="F8" s="298"/>
      <c r="G8" s="48">
        <f>COUNT(B17,B23,B29)</f>
        <v>0</v>
      </c>
      <c r="H8" s="49" t="s">
        <v>3</v>
      </c>
      <c r="I8" s="299" t="s">
        <v>281</v>
      </c>
      <c r="J8" s="300"/>
      <c r="K8" s="301"/>
      <c r="L8" s="302" t="s">
        <v>4</v>
      </c>
      <c r="M8" s="303"/>
      <c r="N8" s="304"/>
      <c r="O8" s="305"/>
      <c r="P8" s="50"/>
      <c r="Q8" s="51" t="s">
        <v>128</v>
      </c>
      <c r="AF8" s="1"/>
      <c r="AG8" s="1"/>
      <c r="AH8" s="1"/>
    </row>
    <row r="9" spans="1:72" ht="26.25" customHeight="1">
      <c r="A9" s="33"/>
      <c r="B9" s="306" t="s">
        <v>5</v>
      </c>
      <c r="C9" s="307"/>
      <c r="D9" s="307"/>
      <c r="E9" s="307"/>
      <c r="F9" s="308"/>
      <c r="G9" s="52">
        <f>COUNT(F33:O33)</f>
        <v>0</v>
      </c>
      <c r="H9" s="53" t="s">
        <v>6</v>
      </c>
      <c r="I9" s="309"/>
      <c r="J9" s="310"/>
      <c r="K9" s="311"/>
      <c r="L9" s="312" t="s">
        <v>7</v>
      </c>
      <c r="M9" s="313"/>
      <c r="N9" s="314"/>
      <c r="O9" s="315"/>
      <c r="P9" s="54"/>
      <c r="Q9" s="55" t="s">
        <v>129</v>
      </c>
      <c r="AF9" s="1"/>
      <c r="AG9" s="1"/>
      <c r="AH9" s="1"/>
    </row>
    <row r="10" spans="1:72" ht="27.75" customHeight="1" thickBot="1">
      <c r="A10" s="33"/>
      <c r="B10" s="316" t="s">
        <v>8</v>
      </c>
      <c r="C10" s="317"/>
      <c r="D10" s="317"/>
      <c r="E10" s="318"/>
      <c r="F10" s="318"/>
      <c r="G10" s="56">
        <f>MAX(COUNT(F15:F17),COUNT(F21:F23),COUNT(F27:F29))</f>
        <v>0</v>
      </c>
      <c r="H10" s="319" t="s">
        <v>9</v>
      </c>
      <c r="I10" s="320"/>
      <c r="J10" s="57"/>
      <c r="K10" s="321"/>
      <c r="L10" s="322"/>
      <c r="M10" s="322"/>
      <c r="N10" s="322"/>
      <c r="O10" s="323"/>
      <c r="P10" s="58"/>
      <c r="Q10" s="55" t="s">
        <v>130</v>
      </c>
      <c r="AF10" s="1"/>
      <c r="AG10" s="1"/>
      <c r="AH10" s="1"/>
    </row>
    <row r="11" spans="1:72" ht="15.75">
      <c r="A11" s="33"/>
      <c r="B11" s="324" t="s">
        <v>131</v>
      </c>
      <c r="C11" s="325"/>
      <c r="D11" s="325"/>
      <c r="E11" s="325"/>
      <c r="F11" s="325"/>
      <c r="G11" s="325"/>
      <c r="H11" s="325"/>
      <c r="I11" s="325"/>
      <c r="J11" s="325"/>
      <c r="K11" s="325"/>
      <c r="L11" s="325"/>
      <c r="M11" s="325"/>
      <c r="N11" s="325"/>
      <c r="O11" s="326"/>
      <c r="P11" s="59"/>
      <c r="Q11" s="60"/>
      <c r="X11"/>
      <c r="AF11" s="1"/>
      <c r="AG11" s="1"/>
      <c r="AH11" s="1"/>
      <c r="AL11" s="8" t="s">
        <v>10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72" ht="16.5" thickBot="1">
      <c r="A12" s="33"/>
      <c r="B12" s="327" t="s">
        <v>132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328"/>
      <c r="P12" s="61"/>
      <c r="Q12" s="60"/>
      <c r="AF12" s="1"/>
      <c r="AG12" s="1"/>
      <c r="AH12" s="1"/>
      <c r="AK12" s="8" t="s">
        <v>11</v>
      </c>
      <c r="AL12" s="8">
        <v>2</v>
      </c>
      <c r="AM12" s="8">
        <v>3</v>
      </c>
      <c r="AN12" s="8">
        <v>4</v>
      </c>
      <c r="AO12" s="8">
        <v>5</v>
      </c>
      <c r="AP12" s="8">
        <v>6</v>
      </c>
      <c r="AQ12" s="8">
        <v>7</v>
      </c>
      <c r="AR12" s="8">
        <v>8</v>
      </c>
      <c r="AS12" s="8">
        <v>9</v>
      </c>
      <c r="AT12" s="8">
        <v>10</v>
      </c>
      <c r="AU12" s="8">
        <v>11</v>
      </c>
      <c r="AV12" s="8">
        <v>12</v>
      </c>
      <c r="AW12" s="8">
        <v>13</v>
      </c>
      <c r="AX12" s="8">
        <v>14</v>
      </c>
      <c r="AY12" s="8">
        <v>15</v>
      </c>
      <c r="AZ12" s="8"/>
    </row>
    <row r="13" spans="1:72" s="11" customFormat="1" ht="15">
      <c r="A13" s="36"/>
      <c r="B13" s="62"/>
      <c r="C13" s="63"/>
      <c r="D13" s="63"/>
      <c r="E13" s="64"/>
      <c r="F13" s="292" t="s">
        <v>12</v>
      </c>
      <c r="G13" s="293"/>
      <c r="H13" s="293"/>
      <c r="I13" s="293"/>
      <c r="J13" s="293"/>
      <c r="K13" s="293"/>
      <c r="L13" s="293"/>
      <c r="M13" s="293"/>
      <c r="N13" s="293"/>
      <c r="O13" s="294"/>
      <c r="P13" s="65"/>
      <c r="Q13" s="6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"/>
      <c r="AG13" s="1"/>
      <c r="AH13" s="1"/>
      <c r="AI13" s="4"/>
      <c r="AJ13" s="5"/>
      <c r="AK13" s="8" t="s">
        <v>13</v>
      </c>
      <c r="AL13" s="9">
        <v>1.88</v>
      </c>
      <c r="AM13" s="9">
        <v>1.0229999999999999</v>
      </c>
      <c r="AN13" s="9">
        <v>0.72899999999999998</v>
      </c>
      <c r="AO13" s="9">
        <v>0.57699999999999996</v>
      </c>
      <c r="AP13" s="9">
        <v>0.48299999999999998</v>
      </c>
      <c r="AQ13" s="9">
        <v>0.41899999999999998</v>
      </c>
      <c r="AR13" s="9">
        <v>0.373</v>
      </c>
      <c r="AS13" s="9">
        <v>0.33700000000000002</v>
      </c>
      <c r="AT13" s="9">
        <v>0.308</v>
      </c>
      <c r="AU13" s="9">
        <v>0.28499999999999998</v>
      </c>
      <c r="AV13" s="9">
        <v>0.26600000000000001</v>
      </c>
      <c r="AW13" s="9">
        <v>0.249</v>
      </c>
      <c r="AX13" s="9">
        <v>0.23499999999999999</v>
      </c>
      <c r="AY13" s="9">
        <v>0.223</v>
      </c>
      <c r="AZ13" s="8" t="str">
        <f>IF(COUNT(F15:F17)&lt;2,"Not Available",INDEX($AK$13:$AY$15,1,nTrials))</f>
        <v>Not Available</v>
      </c>
      <c r="BA13" s="5"/>
      <c r="BB13" s="5"/>
      <c r="BC13" s="5"/>
      <c r="BD13" s="5"/>
      <c r="BE13" s="5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10"/>
      <c r="BQ13" s="10"/>
      <c r="BR13" s="10"/>
      <c r="BS13" s="10"/>
      <c r="BT13" s="10"/>
    </row>
    <row r="14" spans="1:72" s="11" customFormat="1" ht="15" thickBot="1">
      <c r="A14" s="36"/>
      <c r="B14" s="268" t="s">
        <v>14</v>
      </c>
      <c r="C14" s="269"/>
      <c r="D14" s="269"/>
      <c r="E14" s="270"/>
      <c r="F14" s="66">
        <v>1</v>
      </c>
      <c r="G14" s="67">
        <v>2</v>
      </c>
      <c r="H14" s="67">
        <v>3</v>
      </c>
      <c r="I14" s="67">
        <v>4</v>
      </c>
      <c r="J14" s="67">
        <v>5</v>
      </c>
      <c r="K14" s="67">
        <v>6</v>
      </c>
      <c r="L14" s="67">
        <v>7</v>
      </c>
      <c r="M14" s="67">
        <v>8</v>
      </c>
      <c r="N14" s="67">
        <v>9</v>
      </c>
      <c r="O14" s="68">
        <v>10</v>
      </c>
      <c r="P14" s="69"/>
      <c r="Q14" s="239" t="s">
        <v>133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4"/>
      <c r="AJ14" s="5"/>
      <c r="AK14" s="8" t="s">
        <v>15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7.5999999999999998E-2</v>
      </c>
      <c r="AR14" s="9">
        <v>0.13600000000000001</v>
      </c>
      <c r="AS14" s="9">
        <v>0.184</v>
      </c>
      <c r="AT14" s="9">
        <v>0.223</v>
      </c>
      <c r="AU14" s="9">
        <v>0.25600000000000001</v>
      </c>
      <c r="AV14" s="9">
        <v>0.28399999999999997</v>
      </c>
      <c r="AW14" s="9">
        <v>0.308</v>
      </c>
      <c r="AX14" s="9">
        <v>0.32900000000000001</v>
      </c>
      <c r="AY14" s="9">
        <v>0.64800000000000002</v>
      </c>
      <c r="AZ14" s="8" t="str">
        <f>IF(COUNT(F15:F17)&lt;2,"Not Available",INDEX($AK$13:$AY$15,2,nTrials))</f>
        <v>Not Available</v>
      </c>
      <c r="BA14" s="5"/>
      <c r="BB14" s="5"/>
      <c r="BC14" s="5"/>
      <c r="BD14" s="5"/>
      <c r="BE14" s="5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10"/>
      <c r="BQ14" s="10"/>
      <c r="BR14" s="10"/>
      <c r="BS14" s="10"/>
      <c r="BT14" s="10"/>
    </row>
    <row r="15" spans="1:72" ht="15" thickTop="1">
      <c r="A15" s="33"/>
      <c r="B15" s="70" t="s">
        <v>16</v>
      </c>
      <c r="C15" s="271" t="s">
        <v>0</v>
      </c>
      <c r="D15" s="274" t="s">
        <v>155</v>
      </c>
      <c r="E15" s="71" t="s">
        <v>17</v>
      </c>
      <c r="F15" s="72"/>
      <c r="G15" s="72"/>
      <c r="H15" s="72"/>
      <c r="I15" s="72"/>
      <c r="J15" s="72"/>
      <c r="K15" s="72"/>
      <c r="L15" s="72"/>
      <c r="M15" s="72"/>
      <c r="N15" s="72"/>
      <c r="O15" s="73"/>
      <c r="P15" s="74"/>
      <c r="Q15" s="239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K15" s="8" t="s">
        <v>18</v>
      </c>
      <c r="AL15" s="9">
        <v>3.2669999999999999</v>
      </c>
      <c r="AM15" s="9">
        <v>2.5750000000000002</v>
      </c>
      <c r="AN15" s="9">
        <v>2.282</v>
      </c>
      <c r="AO15" s="9">
        <v>2.1150000000000002</v>
      </c>
      <c r="AP15" s="9">
        <v>2.004</v>
      </c>
      <c r="AQ15" s="9">
        <v>1.9239999999999999</v>
      </c>
      <c r="AR15" s="9">
        <v>1.8640000000000001</v>
      </c>
      <c r="AS15" s="9">
        <v>1.8160000000000001</v>
      </c>
      <c r="AT15" s="9">
        <v>1.7769999999999999</v>
      </c>
      <c r="AU15" s="9">
        <v>1.744</v>
      </c>
      <c r="AV15" s="9">
        <v>1.716</v>
      </c>
      <c r="AW15" s="9">
        <v>1.6919999999999999</v>
      </c>
      <c r="AX15" s="9">
        <v>1.671</v>
      </c>
      <c r="AY15" s="9">
        <v>1.6519999999999999</v>
      </c>
      <c r="AZ15" s="8" t="str">
        <f>IF(COUNT(F15:F17)&lt;2,"Not Available",INDEX($AK$13:$AY$15,3,nTrials))</f>
        <v>Not Available</v>
      </c>
    </row>
    <row r="16" spans="1:72">
      <c r="A16" s="33"/>
      <c r="B16" s="75" t="s">
        <v>19</v>
      </c>
      <c r="C16" s="272"/>
      <c r="D16" s="275"/>
      <c r="E16" s="76" t="s">
        <v>20</v>
      </c>
      <c r="F16" s="72"/>
      <c r="G16" s="72"/>
      <c r="H16" s="72"/>
      <c r="I16" s="72"/>
      <c r="J16" s="72"/>
      <c r="K16" s="72"/>
      <c r="L16" s="72"/>
      <c r="M16" s="72"/>
      <c r="N16" s="72"/>
      <c r="O16" s="73"/>
      <c r="P16" s="74"/>
      <c r="Q16" s="23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102">
      <c r="A17" s="33"/>
      <c r="B17" s="77" t="str">
        <f>IF(COUNT(F15:O17)=0,"",AVERAGE(F15:O17))</f>
        <v/>
      </c>
      <c r="C17" s="272"/>
      <c r="D17" s="275"/>
      <c r="E17" s="78" t="s">
        <v>21</v>
      </c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4"/>
      <c r="Q17" s="239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102">
      <c r="A18" s="33"/>
      <c r="B18" s="79" t="s">
        <v>22</v>
      </c>
      <c r="C18" s="272"/>
      <c r="D18" s="276"/>
      <c r="E18" s="80" t="s">
        <v>23</v>
      </c>
      <c r="F18" s="81" t="str">
        <f t="shared" ref="F18:O18" si="0">IF(COUNT(F15:F17)&lt;2,"",MAX(F15:F17)-MIN(F15:F17))</f>
        <v/>
      </c>
      <c r="G18" s="81" t="str">
        <f t="shared" si="0"/>
        <v/>
      </c>
      <c r="H18" s="81" t="str">
        <f t="shared" si="0"/>
        <v/>
      </c>
      <c r="I18" s="81" t="str">
        <f t="shared" si="0"/>
        <v/>
      </c>
      <c r="J18" s="81" t="str">
        <f t="shared" si="0"/>
        <v/>
      </c>
      <c r="K18" s="81" t="str">
        <f t="shared" si="0"/>
        <v/>
      </c>
      <c r="L18" s="81" t="str">
        <f t="shared" si="0"/>
        <v/>
      </c>
      <c r="M18" s="81" t="str">
        <f t="shared" si="0"/>
        <v/>
      </c>
      <c r="N18" s="81" t="str">
        <f t="shared" si="0"/>
        <v/>
      </c>
      <c r="O18" s="82" t="str">
        <f t="shared" si="0"/>
        <v/>
      </c>
      <c r="P18" s="83"/>
      <c r="Q18" s="239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102" ht="13.5" thickBot="1">
      <c r="A19" s="33"/>
      <c r="B19" s="84" t="str">
        <f>IF(COUNT(F15:O17)=0,"",SUM(F15:O17)^2)</f>
        <v/>
      </c>
      <c r="C19" s="273"/>
      <c r="D19" s="277"/>
      <c r="E19" s="85" t="s">
        <v>24</v>
      </c>
      <c r="F19" s="86" t="str">
        <f t="shared" ref="F19:O19" si="1">IF(COUNT(F15:F17)&lt;2,"",IF(AND(F18&gt;=AVERAGE($F$18:$O$18,$F$24:$O$24,$F$30:$O$30)*RangeCheckD3,F18&lt;=AVERAGE($F$18:$O$18,$F$24:$O$24,$F$30:$O$30)*RangeCheckD4),"","FLAG"))</f>
        <v/>
      </c>
      <c r="G19" s="86" t="str">
        <f t="shared" si="1"/>
        <v/>
      </c>
      <c r="H19" s="86" t="str">
        <f t="shared" si="1"/>
        <v/>
      </c>
      <c r="I19" s="86" t="str">
        <f t="shared" si="1"/>
        <v/>
      </c>
      <c r="J19" s="86" t="str">
        <f t="shared" si="1"/>
        <v/>
      </c>
      <c r="K19" s="86" t="str">
        <f t="shared" si="1"/>
        <v/>
      </c>
      <c r="L19" s="86" t="str">
        <f t="shared" si="1"/>
        <v/>
      </c>
      <c r="M19" s="86" t="str">
        <f t="shared" si="1"/>
        <v/>
      </c>
      <c r="N19" s="86" t="str">
        <f t="shared" si="1"/>
        <v/>
      </c>
      <c r="O19" s="87" t="str">
        <f t="shared" si="1"/>
        <v/>
      </c>
      <c r="P19" s="88"/>
      <c r="Q19" s="239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102" ht="13.5" hidden="1" customHeight="1" thickTop="1" thickBot="1">
      <c r="A20" s="33"/>
      <c r="B20" s="89"/>
      <c r="C20" s="90"/>
      <c r="D20" s="91"/>
      <c r="E20" s="92" t="s">
        <v>25</v>
      </c>
      <c r="F20" s="93" t="str">
        <f>IF(COUNT(F15:F17)=0,"",SUM(F15:F17)^2)</f>
        <v/>
      </c>
      <c r="G20" s="93" t="str">
        <f t="shared" ref="G20:O20" si="2">IF(COUNT(G15:G17)=0,"",SUM(G15:G17)^2)</f>
        <v/>
      </c>
      <c r="H20" s="93" t="str">
        <f t="shared" si="2"/>
        <v/>
      </c>
      <c r="I20" s="93" t="str">
        <f t="shared" si="2"/>
        <v/>
      </c>
      <c r="J20" s="93" t="str">
        <f t="shared" si="2"/>
        <v/>
      </c>
      <c r="K20" s="93" t="str">
        <f t="shared" si="2"/>
        <v/>
      </c>
      <c r="L20" s="93" t="str">
        <f t="shared" si="2"/>
        <v/>
      </c>
      <c r="M20" s="93" t="str">
        <f t="shared" si="2"/>
        <v/>
      </c>
      <c r="N20" s="93" t="str">
        <f t="shared" si="2"/>
        <v/>
      </c>
      <c r="O20" s="94" t="str">
        <f t="shared" si="2"/>
        <v/>
      </c>
      <c r="P20" s="95"/>
      <c r="Q20" s="23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102" ht="13.5" thickTop="1">
      <c r="A21" s="33"/>
      <c r="B21" s="70" t="s">
        <v>16</v>
      </c>
      <c r="C21" s="271" t="s">
        <v>26</v>
      </c>
      <c r="D21" s="274" t="s">
        <v>156</v>
      </c>
      <c r="E21" s="76" t="s">
        <v>17</v>
      </c>
      <c r="F21" s="72"/>
      <c r="G21" s="72"/>
      <c r="H21" s="72"/>
      <c r="I21" s="72"/>
      <c r="J21" s="72"/>
      <c r="K21" s="72"/>
      <c r="L21" s="72"/>
      <c r="M21" s="72"/>
      <c r="N21" s="72"/>
      <c r="O21" s="73"/>
      <c r="P21" s="74"/>
      <c r="Q21" s="23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BP21" s="13"/>
      <c r="BQ21" s="13"/>
      <c r="BR21" s="13"/>
      <c r="BS21" s="13"/>
      <c r="BT21" s="13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>
      <c r="A22" s="33"/>
      <c r="B22" s="75" t="s">
        <v>19</v>
      </c>
      <c r="C22" s="272"/>
      <c r="D22" s="275"/>
      <c r="E22" s="76" t="s">
        <v>20</v>
      </c>
      <c r="F22" s="72"/>
      <c r="G22" s="72"/>
      <c r="H22" s="72"/>
      <c r="I22" s="72"/>
      <c r="J22" s="72"/>
      <c r="K22" s="72"/>
      <c r="L22" s="72"/>
      <c r="M22" s="72"/>
      <c r="N22" s="72"/>
      <c r="O22" s="73"/>
      <c r="P22" s="74"/>
      <c r="Q22" s="239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BG22" s="8"/>
      <c r="BH22" s="8"/>
      <c r="BI22" s="8"/>
      <c r="BJ22" s="8"/>
      <c r="BK22" s="8"/>
      <c r="BL22" s="8"/>
      <c r="BM22" s="8"/>
      <c r="BN22" s="8"/>
      <c r="BO22" s="8"/>
      <c r="BP22" s="14"/>
      <c r="BQ22" s="13"/>
      <c r="BR22" s="13"/>
      <c r="BS22" s="13"/>
      <c r="BT22" s="13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>
      <c r="A23" s="33"/>
      <c r="B23" s="77" t="str">
        <f>IF(COUNT(F21:O23)=0,"",AVERAGE(F21:O23))</f>
        <v/>
      </c>
      <c r="C23" s="272"/>
      <c r="D23" s="275"/>
      <c r="E23" s="76" t="s">
        <v>21</v>
      </c>
      <c r="F23" s="72"/>
      <c r="G23" s="72"/>
      <c r="H23" s="72"/>
      <c r="I23" s="72"/>
      <c r="J23" s="72"/>
      <c r="K23" s="72"/>
      <c r="L23" s="72"/>
      <c r="M23" s="72"/>
      <c r="N23" s="72"/>
      <c r="O23" s="73"/>
      <c r="P23" s="74"/>
      <c r="Q23" s="239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BG23" s="8"/>
      <c r="BH23" s="8"/>
      <c r="BI23" s="8"/>
      <c r="BJ23" s="8"/>
      <c r="BK23" s="8"/>
      <c r="BL23" s="8"/>
      <c r="BM23" s="8"/>
      <c r="BN23" s="8"/>
      <c r="BO23" s="8"/>
      <c r="BP23" s="14"/>
      <c r="BQ23" s="13"/>
      <c r="BR23" s="13"/>
      <c r="BS23" s="13"/>
      <c r="BT23" s="13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>
      <c r="A24" s="33"/>
      <c r="B24" s="79" t="s">
        <v>27</v>
      </c>
      <c r="C24" s="272"/>
      <c r="D24" s="276"/>
      <c r="E24" s="96" t="s">
        <v>23</v>
      </c>
      <c r="F24" s="81" t="str">
        <f>IF(COUNT(F21:F23)&lt;2,"",MAX(F21:F23)-MIN(F21:F23))</f>
        <v/>
      </c>
      <c r="G24" s="81" t="str">
        <f t="shared" ref="G24:O24" si="3">IF(COUNT(G21:G23)&lt;2,"",MAX(G21:G23)-MIN(G21:G23))</f>
        <v/>
      </c>
      <c r="H24" s="81" t="str">
        <f t="shared" si="3"/>
        <v/>
      </c>
      <c r="I24" s="81" t="str">
        <f t="shared" si="3"/>
        <v/>
      </c>
      <c r="J24" s="81" t="str">
        <f t="shared" si="3"/>
        <v/>
      </c>
      <c r="K24" s="81" t="str">
        <f t="shared" si="3"/>
        <v/>
      </c>
      <c r="L24" s="81" t="str">
        <f t="shared" si="3"/>
        <v/>
      </c>
      <c r="M24" s="81" t="str">
        <f t="shared" si="3"/>
        <v/>
      </c>
      <c r="N24" s="81" t="str">
        <f t="shared" si="3"/>
        <v/>
      </c>
      <c r="O24" s="82" t="str">
        <f t="shared" si="3"/>
        <v/>
      </c>
      <c r="P24" s="83"/>
      <c r="Q24" s="239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102" ht="13.5" thickBot="1">
      <c r="A25" s="33"/>
      <c r="B25" s="84" t="str">
        <f>IF(COUNT(F21:O23)=0,"",SUM(F21:O23)^2)</f>
        <v/>
      </c>
      <c r="C25" s="273"/>
      <c r="D25" s="277"/>
      <c r="E25" s="85" t="s">
        <v>24</v>
      </c>
      <c r="F25" s="86" t="str">
        <f t="shared" ref="F25:O25" si="4">IF(COUNT(F21:F23)&lt;2,"",IF(AND(F24&gt;=AVERAGE($F$18:$O$18,$F$24:$O$24,$F$30:$O$30)*RangeCheckD3,F24&lt;=AVERAGE($F$18:$O$18,$F$24:$O$24,$F$30:$O$30)*RangeCheckD4),"","FLAG"))</f>
        <v/>
      </c>
      <c r="G25" s="86" t="str">
        <f t="shared" si="4"/>
        <v/>
      </c>
      <c r="H25" s="86" t="str">
        <f t="shared" si="4"/>
        <v/>
      </c>
      <c r="I25" s="86" t="str">
        <f t="shared" si="4"/>
        <v/>
      </c>
      <c r="J25" s="86" t="str">
        <f t="shared" si="4"/>
        <v/>
      </c>
      <c r="K25" s="86" t="str">
        <f t="shared" si="4"/>
        <v/>
      </c>
      <c r="L25" s="86" t="str">
        <f t="shared" si="4"/>
        <v/>
      </c>
      <c r="M25" s="86" t="str">
        <f>IF(COUNT(M21:M23)&lt;2,"",IF(AND(M24&gt;=AVERAGE($F$18:$O$18,$F$24:$O$24,$F$30:$O$30)*RangeCheckD3,M24&lt;=AVERAGE($F$18:$O$18,$F$24:$O$24,$F$30:$O$30)*RangeCheckD4),"","FLAG"))</f>
        <v/>
      </c>
      <c r="N25" s="86" t="str">
        <f t="shared" si="4"/>
        <v/>
      </c>
      <c r="O25" s="87" t="str">
        <f t="shared" si="4"/>
        <v/>
      </c>
      <c r="P25" s="88"/>
      <c r="Q25" s="239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102" ht="14.25" hidden="1" thickTop="1" thickBot="1">
      <c r="A26" s="33"/>
      <c r="B26" s="89"/>
      <c r="C26" s="90"/>
      <c r="D26" s="91"/>
      <c r="E26" s="92" t="s">
        <v>28</v>
      </c>
      <c r="F26" s="93" t="str">
        <f t="shared" ref="F26:O26" si="5">IF(COUNT(F21:F23)=0,"",SUM(F21:F23)^2)</f>
        <v/>
      </c>
      <c r="G26" s="93" t="str">
        <f t="shared" si="5"/>
        <v/>
      </c>
      <c r="H26" s="93" t="str">
        <f t="shared" si="5"/>
        <v/>
      </c>
      <c r="I26" s="93" t="str">
        <f t="shared" si="5"/>
        <v/>
      </c>
      <c r="J26" s="93" t="str">
        <f t="shared" si="5"/>
        <v/>
      </c>
      <c r="K26" s="93" t="str">
        <f t="shared" si="5"/>
        <v/>
      </c>
      <c r="L26" s="93" t="str">
        <f t="shared" si="5"/>
        <v/>
      </c>
      <c r="M26" s="93" t="str">
        <f t="shared" si="5"/>
        <v/>
      </c>
      <c r="N26" s="93" t="str">
        <f t="shared" si="5"/>
        <v/>
      </c>
      <c r="O26" s="94" t="str">
        <f t="shared" si="5"/>
        <v/>
      </c>
      <c r="P26" s="95"/>
      <c r="Q26" s="6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102" ht="13.5" thickTop="1">
      <c r="A27" s="33"/>
      <c r="B27" s="70" t="s">
        <v>16</v>
      </c>
      <c r="C27" s="271" t="s">
        <v>29</v>
      </c>
      <c r="D27" s="274" t="s">
        <v>157</v>
      </c>
      <c r="E27" s="76" t="s">
        <v>17</v>
      </c>
      <c r="F27" s="72"/>
      <c r="G27" s="72"/>
      <c r="H27" s="72"/>
      <c r="I27" s="72"/>
      <c r="J27" s="72"/>
      <c r="K27" s="72"/>
      <c r="L27" s="72"/>
      <c r="M27" s="72"/>
      <c r="N27" s="72"/>
      <c r="O27" s="73"/>
      <c r="P27" s="74"/>
      <c r="Q27" s="60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102">
      <c r="A28" s="33"/>
      <c r="B28" s="75" t="s">
        <v>19</v>
      </c>
      <c r="C28" s="272"/>
      <c r="D28" s="278"/>
      <c r="E28" s="76" t="s">
        <v>20</v>
      </c>
      <c r="F28" s="72"/>
      <c r="G28" s="72"/>
      <c r="H28" s="72"/>
      <c r="I28" s="72"/>
      <c r="J28" s="72"/>
      <c r="K28" s="72"/>
      <c r="L28" s="72"/>
      <c r="M28" s="72"/>
      <c r="N28" s="72"/>
      <c r="O28" s="73"/>
      <c r="P28" s="74"/>
      <c r="Q28" s="60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102">
      <c r="A29" s="33"/>
      <c r="B29" s="77" t="str">
        <f>IF(COUNT(F27:O29)=0,"",AVERAGE(F27:O29))</f>
        <v/>
      </c>
      <c r="C29" s="272"/>
      <c r="D29" s="278"/>
      <c r="E29" s="76" t="s">
        <v>21</v>
      </c>
      <c r="F29" s="72"/>
      <c r="G29" s="72"/>
      <c r="H29" s="72"/>
      <c r="I29" s="72"/>
      <c r="J29" s="72"/>
      <c r="K29" s="72"/>
      <c r="L29" s="72"/>
      <c r="M29" s="72"/>
      <c r="N29" s="72"/>
      <c r="O29" s="73"/>
      <c r="P29" s="74"/>
      <c r="Q29" s="60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102">
      <c r="A30" s="33"/>
      <c r="B30" s="79" t="s">
        <v>30</v>
      </c>
      <c r="C30" s="272"/>
      <c r="D30" s="279"/>
      <c r="E30" s="96" t="s">
        <v>23</v>
      </c>
      <c r="F30" s="81" t="str">
        <f>IF(COUNT(F27:F29)&lt;2,"",MAX(F27:F29)-MIN(F27:F29))</f>
        <v/>
      </c>
      <c r="G30" s="81" t="str">
        <f t="shared" ref="G30:O30" si="6">IF(COUNT(G27:G29)&lt;2,"",MAX(G27:G29)-MIN(G27:G29))</f>
        <v/>
      </c>
      <c r="H30" s="81" t="str">
        <f t="shared" si="6"/>
        <v/>
      </c>
      <c r="I30" s="81" t="str">
        <f t="shared" si="6"/>
        <v/>
      </c>
      <c r="J30" s="81" t="str">
        <f t="shared" si="6"/>
        <v/>
      </c>
      <c r="K30" s="81" t="str">
        <f t="shared" si="6"/>
        <v/>
      </c>
      <c r="L30" s="81" t="str">
        <f t="shared" si="6"/>
        <v/>
      </c>
      <c r="M30" s="81" t="str">
        <f t="shared" si="6"/>
        <v/>
      </c>
      <c r="N30" s="81" t="str">
        <f t="shared" si="6"/>
        <v/>
      </c>
      <c r="O30" s="82" t="str">
        <f t="shared" si="6"/>
        <v/>
      </c>
      <c r="P30" s="83"/>
      <c r="Q30" s="9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102" ht="13.5" thickBot="1">
      <c r="A31" s="33"/>
      <c r="B31" s="98" t="str">
        <f>IF(COUNT(F27:O29)=0,"",SUM(F27:O29)^2)</f>
        <v/>
      </c>
      <c r="C31" s="272"/>
      <c r="D31" s="279"/>
      <c r="E31" s="99" t="s">
        <v>24</v>
      </c>
      <c r="F31" s="100" t="str">
        <f t="shared" ref="F31:O31" si="7">IF(COUNT(F27:F29)&lt;2,"",IF(AND(F30&gt;=AVERAGE($F$18:$O$18,$F$24:$O$24,$F$30:$O$30)*RangeCheckD3,F30&lt;=AVERAGE($F$18:$O$18,$F$24:$O$24,$F$30:$O$30)*RangeCheckD4),"","FLAG"))</f>
        <v/>
      </c>
      <c r="G31" s="100" t="str">
        <f t="shared" si="7"/>
        <v/>
      </c>
      <c r="H31" s="100" t="str">
        <f t="shared" si="7"/>
        <v/>
      </c>
      <c r="I31" s="100" t="str">
        <f t="shared" si="7"/>
        <v/>
      </c>
      <c r="J31" s="100" t="str">
        <f t="shared" si="7"/>
        <v/>
      </c>
      <c r="K31" s="100" t="str">
        <f t="shared" si="7"/>
        <v/>
      </c>
      <c r="L31" s="100" t="str">
        <f t="shared" si="7"/>
        <v/>
      </c>
      <c r="M31" s="100" t="str">
        <f t="shared" si="7"/>
        <v/>
      </c>
      <c r="N31" s="100" t="str">
        <f t="shared" si="7"/>
        <v/>
      </c>
      <c r="O31" s="101" t="str">
        <f t="shared" si="7"/>
        <v/>
      </c>
      <c r="P31" s="88"/>
      <c r="Q31" s="60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102" ht="12.95" hidden="1" customHeight="1" thickBot="1">
      <c r="A32" s="33"/>
      <c r="B32" s="102"/>
      <c r="C32" s="91"/>
      <c r="D32" s="91"/>
      <c r="E32" s="103" t="s">
        <v>31</v>
      </c>
      <c r="F32" s="91" t="str">
        <f t="shared" ref="F32:O32" si="8">IF(COUNT(F27:F29)=0,"",SUM(F27:F29)^2)</f>
        <v/>
      </c>
      <c r="G32" s="91" t="str">
        <f t="shared" si="8"/>
        <v/>
      </c>
      <c r="H32" s="91" t="str">
        <f t="shared" si="8"/>
        <v/>
      </c>
      <c r="I32" s="91" t="str">
        <f t="shared" si="8"/>
        <v/>
      </c>
      <c r="J32" s="91" t="str">
        <f t="shared" si="8"/>
        <v/>
      </c>
      <c r="K32" s="91" t="str">
        <f t="shared" si="8"/>
        <v/>
      </c>
      <c r="L32" s="91" t="str">
        <f t="shared" si="8"/>
        <v/>
      </c>
      <c r="M32" s="91" t="str">
        <f t="shared" si="8"/>
        <v/>
      </c>
      <c r="N32" s="91" t="str">
        <f t="shared" si="8"/>
        <v/>
      </c>
      <c r="O32" s="104" t="str">
        <f t="shared" si="8"/>
        <v/>
      </c>
      <c r="P32" s="105"/>
      <c r="Q32" s="60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4.25" thickTop="1" thickBot="1">
      <c r="A33" s="33"/>
      <c r="B33" s="287" t="s">
        <v>32</v>
      </c>
      <c r="C33" s="288"/>
      <c r="D33" s="288"/>
      <c r="E33" s="289"/>
      <c r="F33" s="106" t="str">
        <f>IF(COUNT(F15:F17,F21:F23,F27:F29)=0,"",AVERAGE(F15:F17,F21:F23,F27:F29))</f>
        <v/>
      </c>
      <c r="G33" s="106" t="str">
        <f t="shared" ref="G33:O33" si="9">IF(COUNT(G15:G17,G21:G23,G27:G29)=0,"",AVERAGE(G15:G17,G21:G23,G27:G29))</f>
        <v/>
      </c>
      <c r="H33" s="106" t="str">
        <f t="shared" si="9"/>
        <v/>
      </c>
      <c r="I33" s="106" t="str">
        <f t="shared" si="9"/>
        <v/>
      </c>
      <c r="J33" s="106" t="str">
        <f t="shared" si="9"/>
        <v/>
      </c>
      <c r="K33" s="106" t="str">
        <f t="shared" si="9"/>
        <v/>
      </c>
      <c r="L33" s="106" t="str">
        <f t="shared" si="9"/>
        <v/>
      </c>
      <c r="M33" s="106" t="str">
        <f t="shared" si="9"/>
        <v/>
      </c>
      <c r="N33" s="106" t="str">
        <f t="shared" si="9"/>
        <v/>
      </c>
      <c r="O33" s="107" t="str">
        <f t="shared" si="9"/>
        <v/>
      </c>
      <c r="P33" s="105"/>
      <c r="Q33" s="60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1.25" customHeight="1" thickBot="1">
      <c r="A34" s="33"/>
      <c r="B34" s="44"/>
      <c r="C34" s="44"/>
      <c r="D34" s="44"/>
      <c r="E34" s="108" t="s">
        <v>33</v>
      </c>
      <c r="F34" s="44">
        <f>SUM(F15:F17,F21:F23,F27:F29)^2</f>
        <v>0</v>
      </c>
      <c r="G34" s="44">
        <f t="shared" ref="G34:O34" si="10">SUM(G15:G17,G21:G23,G27:G29)^2</f>
        <v>0</v>
      </c>
      <c r="H34" s="44">
        <f t="shared" si="10"/>
        <v>0</v>
      </c>
      <c r="I34" s="44">
        <f t="shared" si="10"/>
        <v>0</v>
      </c>
      <c r="J34" s="44">
        <f t="shared" si="10"/>
        <v>0</v>
      </c>
      <c r="K34" s="44">
        <f t="shared" si="10"/>
        <v>0</v>
      </c>
      <c r="L34" s="44">
        <f t="shared" si="10"/>
        <v>0</v>
      </c>
      <c r="M34" s="44">
        <f t="shared" si="10"/>
        <v>0</v>
      </c>
      <c r="N34" s="44">
        <f t="shared" si="10"/>
        <v>0</v>
      </c>
      <c r="O34" s="44">
        <f t="shared" si="10"/>
        <v>0</v>
      </c>
      <c r="P34" s="109"/>
      <c r="Q34" s="97"/>
      <c r="AF34" s="1"/>
      <c r="AG34" s="1"/>
      <c r="AH34" s="1"/>
    </row>
    <row r="35" spans="1:34" ht="18" customHeight="1" thickBot="1">
      <c r="A35" s="33"/>
      <c r="B35" s="110" t="s">
        <v>34</v>
      </c>
      <c r="C35" s="111"/>
      <c r="D35" s="112"/>
      <c r="E35" s="113"/>
      <c r="F35" s="290" t="s">
        <v>35</v>
      </c>
      <c r="G35" s="291"/>
      <c r="H35" s="114" t="s">
        <v>36</v>
      </c>
      <c r="I35" s="186"/>
      <c r="J35" s="114" t="s">
        <v>37</v>
      </c>
      <c r="K35" s="116"/>
      <c r="L35" s="114" t="s">
        <v>38</v>
      </c>
      <c r="M35" s="117"/>
      <c r="N35" s="114" t="s">
        <v>39</v>
      </c>
      <c r="O35" s="118"/>
      <c r="P35" s="119"/>
      <c r="Q35" s="60"/>
      <c r="AF35" s="1"/>
      <c r="AG35" s="1"/>
      <c r="AH35" s="1"/>
    </row>
    <row r="36" spans="1:34" ht="18" customHeight="1">
      <c r="A36" s="33"/>
      <c r="B36" s="120" t="s">
        <v>40</v>
      </c>
      <c r="C36" s="121"/>
      <c r="D36" s="121"/>
      <c r="E36" s="122"/>
      <c r="F36" s="123" t="str">
        <f>IF(G8&lt;=1,"",G8-1)</f>
        <v/>
      </c>
      <c r="G36" s="124"/>
      <c r="H36" s="125" t="str">
        <f>IF(G8&lt;2,"",(SUM($B$19,$B$25,$B$31)/($G$9*$G$10))-(SUM($F$15:$O$17,$F$21:$O$23,$F$27:$O$29)^2/($G$8*$G$9*$G$10)))</f>
        <v/>
      </c>
      <c r="I36" s="126"/>
      <c r="J36" s="125" t="str">
        <f>IF(OR(DFappraisers="",SSappraisers=""),"",SSappraisers/DFappraisers)</f>
        <v/>
      </c>
      <c r="K36" s="126"/>
      <c r="L36" s="125" t="str">
        <f>IF(OR(J36="",J38="",J38=0),"",J36/J38)</f>
        <v/>
      </c>
      <c r="M36" s="126"/>
      <c r="N36" s="127" t="str">
        <f>IF(H36="","",FDIST(L36,F36,F38))</f>
        <v/>
      </c>
      <c r="O36" s="128"/>
      <c r="P36" s="129"/>
      <c r="Q36" s="60"/>
      <c r="AF36" s="1"/>
      <c r="AG36" s="1"/>
      <c r="AH36" s="1"/>
    </row>
    <row r="37" spans="1:34" ht="18" customHeight="1" thickBot="1">
      <c r="A37" s="33"/>
      <c r="B37" s="130" t="s">
        <v>41</v>
      </c>
      <c r="C37" s="131"/>
      <c r="D37" s="131"/>
      <c r="E37" s="132"/>
      <c r="F37" s="133" t="str">
        <f>IF(G9=0,"",G9-1)</f>
        <v/>
      </c>
      <c r="G37" s="134"/>
      <c r="H37" s="135" t="str">
        <f>IF(G9&lt;2,"",(SUM($F$34:$O$34)/($G$8*$G$10))-(SUM($F$15:$O$17,$F$21:$O$23,$F$27:$O$29)^2/($G$8*$G$9*$G$10)))</f>
        <v/>
      </c>
      <c r="I37" s="136"/>
      <c r="J37" s="135" t="str">
        <f>IF(OR(DFparts="",SSparts=""),"",SSparts/DFparts)</f>
        <v/>
      </c>
      <c r="K37" s="136"/>
      <c r="L37" s="135" t="str">
        <f>IF(OR(J37="",J38="",J38=0),"",J37/J38)</f>
        <v/>
      </c>
      <c r="M37" s="136"/>
      <c r="N37" s="137" t="str">
        <f>IF(H37="","",FDIST(L37,F37,F38))</f>
        <v/>
      </c>
      <c r="O37" s="138"/>
      <c r="P37" s="129"/>
      <c r="Q37" s="60"/>
      <c r="AF37" s="1"/>
      <c r="AG37" s="1"/>
      <c r="AH37" s="1"/>
    </row>
    <row r="38" spans="1:34" ht="18" customHeight="1">
      <c r="A38" s="33"/>
      <c r="B38" s="130" t="s">
        <v>42</v>
      </c>
      <c r="C38" s="131"/>
      <c r="D38" s="131"/>
      <c r="E38" s="132"/>
      <c r="F38" s="133" t="str">
        <f>IF(OR(G8&lt;=1,G9&lt;=1),"",F36*F37)</f>
        <v/>
      </c>
      <c r="G38" s="134"/>
      <c r="H38" s="135" t="str">
        <f>IF(DFappraisersXparts="","",(SUM($F$20:$O$20,$F$26:$O$26,$F$32:$O$32)/$G$10)-(SUM($F$34:$O$34)/($G$8*$G$10))-(SUM($B$19,$B$25,$B$31)/($G$9*$G$10))+(SUM($F$15:$O$17,$F$21:$O$23,$F$27:$O$29)^2/($G$8*$G$9*$G$10)))</f>
        <v/>
      </c>
      <c r="I38" s="136"/>
      <c r="J38" s="135" t="str">
        <f>IF(OR(DFappraisersXparts="",SSappraisersXparts=""),"",SSappraisersXparts/DFappraisersXparts)</f>
        <v/>
      </c>
      <c r="K38" s="136"/>
      <c r="L38" s="135" t="str">
        <f>IF(SSappraisersXparts="","",MSappraisersXparts/MSerror)</f>
        <v/>
      </c>
      <c r="M38" s="136"/>
      <c r="N38" s="135" t="str">
        <f>IF(H38="","",FDIST(L38,F38,F39))</f>
        <v/>
      </c>
      <c r="O38" s="138"/>
      <c r="P38" s="139"/>
      <c r="Q38" s="251" t="s">
        <v>123</v>
      </c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1"/>
    </row>
    <row r="39" spans="1:34" ht="18" customHeight="1">
      <c r="A39" s="33"/>
      <c r="B39" s="130" t="s">
        <v>43</v>
      </c>
      <c r="C39" s="131"/>
      <c r="D39" s="131"/>
      <c r="E39" s="132"/>
      <c r="F39" s="133" t="str">
        <f>IF(G10&lt;=1,"",G8*G9*(G10-1))</f>
        <v/>
      </c>
      <c r="G39" s="134"/>
      <c r="H39" s="140" t="str">
        <f>IF(DFerror="","",SStotal-SUM(H36:H38))</f>
        <v/>
      </c>
      <c r="I39" s="141"/>
      <c r="J39" s="140" t="str">
        <f>IF(OR(DFerror="",SSerror=""),"",SSerror/DFerror)</f>
        <v/>
      </c>
      <c r="K39" s="141"/>
      <c r="L39" s="281" t="str">
        <f>IF(SSappraisersXparts="","",IF(PappraisersXparts&lt;=0.05,"Appraiser*Part Interaction IS Significant鉴定人与产品交互作用显著","Appraiser*Part Interaction is Not Significant鉴定人与产品交互作用不显著"))</f>
        <v/>
      </c>
      <c r="M39" s="282"/>
      <c r="N39" s="282"/>
      <c r="O39" s="283"/>
      <c r="P39" s="109"/>
      <c r="Q39" s="239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1"/>
    </row>
    <row r="40" spans="1:34" ht="18" customHeight="1" thickBot="1">
      <c r="A40" s="33"/>
      <c r="B40" s="142" t="s">
        <v>44</v>
      </c>
      <c r="C40" s="143"/>
      <c r="D40" s="143"/>
      <c r="E40" s="144"/>
      <c r="F40" s="145" t="str">
        <f>IF(G10=0,"",G8*G9*G10-1)</f>
        <v/>
      </c>
      <c r="G40" s="146"/>
      <c r="H40" s="147" t="str">
        <f>IF(DFtotal="","",SUMSQ($F$15:$O$17,$F$21:$O$23,$F$27:$O$29)-(SUM($F$15:$O$17,$F$21:$O$23,$F$27:$O$29)^2/($G$8*$G$9*$G$10)))</f>
        <v/>
      </c>
      <c r="I40" s="148"/>
      <c r="J40" s="149" t="str">
        <f>IF(H38="",H39,(H38+H39)/(F38+F39))</f>
        <v/>
      </c>
      <c r="K40" s="150"/>
      <c r="L40" s="284"/>
      <c r="M40" s="285"/>
      <c r="N40" s="285"/>
      <c r="O40" s="286"/>
      <c r="P40" s="109"/>
      <c r="Q40" s="239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1"/>
    </row>
    <row r="41" spans="1:34" ht="11.25" customHeight="1">
      <c r="A41" s="3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109"/>
      <c r="Q41" s="239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1"/>
    </row>
    <row r="42" spans="1:34" ht="27" customHeight="1" thickBot="1">
      <c r="A42" s="33"/>
      <c r="B42" s="44"/>
      <c r="C42" s="44"/>
      <c r="D42" s="44"/>
      <c r="E42" s="265" t="s">
        <v>45</v>
      </c>
      <c r="F42" s="266"/>
      <c r="G42" s="266"/>
      <c r="H42" s="266"/>
      <c r="I42" s="266"/>
      <c r="J42" s="266"/>
      <c r="K42" s="266"/>
      <c r="L42" s="267"/>
      <c r="M42" s="151">
        <v>5.15</v>
      </c>
      <c r="N42" s="44"/>
      <c r="O42" s="44"/>
      <c r="P42" s="109"/>
      <c r="Q42" s="24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15"/>
      <c r="AH42" s="1"/>
    </row>
    <row r="43" spans="1:34" ht="27.75" customHeight="1" thickBot="1">
      <c r="A43" s="33"/>
      <c r="B43" s="256" t="s">
        <v>46</v>
      </c>
      <c r="C43" s="257"/>
      <c r="D43" s="257"/>
      <c r="E43" s="257"/>
      <c r="F43" s="257"/>
      <c r="G43" s="258"/>
      <c r="H43" s="152" t="s">
        <v>47</v>
      </c>
      <c r="I43" s="153"/>
      <c r="J43" s="152" t="s">
        <v>48</v>
      </c>
      <c r="K43" s="153"/>
      <c r="L43" s="259" t="s">
        <v>49</v>
      </c>
      <c r="M43" s="260"/>
      <c r="N43" s="259" t="s">
        <v>50</v>
      </c>
      <c r="O43" s="261"/>
      <c r="P43" s="154" t="s">
        <v>51</v>
      </c>
      <c r="Q43" s="251" t="s">
        <v>134</v>
      </c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50"/>
      <c r="AD43" s="250"/>
      <c r="AE43" s="250"/>
      <c r="AF43" s="250"/>
      <c r="AG43" s="16"/>
      <c r="AH43" s="1"/>
    </row>
    <row r="44" spans="1:34" ht="18" customHeight="1">
      <c r="A44" s="33"/>
      <c r="B44" s="262" t="s">
        <v>52</v>
      </c>
      <c r="C44" s="263"/>
      <c r="D44" s="263"/>
      <c r="E44" s="263"/>
      <c r="F44" s="263"/>
      <c r="G44" s="264"/>
      <c r="H44" s="155" t="str">
        <f t="shared" ref="H44:H49" si="11">IF(P44="","",SQRT(P44))</f>
        <v/>
      </c>
      <c r="I44" s="156"/>
      <c r="J44" s="155" t="str">
        <f>IF(OR(H44="",M42=""),"",H44*M42)</f>
        <v/>
      </c>
      <c r="K44" s="156"/>
      <c r="L44" s="157" t="str">
        <f>IF(OR(s_Repeatability="",s_TotalVar=""),"",Repeatability/Total_Variation)</f>
        <v/>
      </c>
      <c r="M44" s="134"/>
      <c r="N44" s="157" t="str">
        <f>IF(OR(COUNT(Tolerance)=0,s_Repeatability="",s_TotalVar=""),"",Repeatability/Tolerance)</f>
        <v/>
      </c>
      <c r="O44" s="158"/>
      <c r="P44" s="105" t="str">
        <f>IF(G9&lt;2,"",IF(OR(N38="",N38&lt;=0.05),J39,J40))</f>
        <v/>
      </c>
      <c r="Q44" s="23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"/>
    </row>
    <row r="45" spans="1:34" ht="18" customHeight="1">
      <c r="A45" s="33"/>
      <c r="B45" s="236" t="s">
        <v>53</v>
      </c>
      <c r="C45" s="237"/>
      <c r="D45" s="237"/>
      <c r="E45" s="237"/>
      <c r="F45" s="237"/>
      <c r="G45" s="238"/>
      <c r="H45" s="155" t="str">
        <f t="shared" si="11"/>
        <v/>
      </c>
      <c r="I45" s="156"/>
      <c r="J45" s="155" t="str">
        <f>IF(OR(H45="",M42=""),"",H45*M42)</f>
        <v/>
      </c>
      <c r="K45" s="156"/>
      <c r="L45" s="157" t="str">
        <f>IF(OR(s_Reproducibility="",s_TotalVar=""),"",Reproducibility/Total_Variation)</f>
        <v/>
      </c>
      <c r="M45" s="134"/>
      <c r="N45" s="157" t="str">
        <f>IF(OR(COUNT(Tolerance)=0,s_Reproducibility="",s_TotalVar=""),"",Reproducibility/Tolerance)</f>
        <v/>
      </c>
      <c r="O45" s="158"/>
      <c r="P45" s="105" t="str">
        <f>IF(COUNT(B17,B23,B29)&lt;2,"",IF(N38&lt;=0.05,IF(((J36-J38)/(G9*G10))&lt;0,"",((J36-J38)/(G9*G10))),IF(((J36-J40)/(G9*G10))&lt;0,"",(J36-J40)/(G9*G10))))</f>
        <v/>
      </c>
      <c r="Q45" s="239" t="s">
        <v>135</v>
      </c>
      <c r="R45" s="250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1"/>
      <c r="AH45" s="1"/>
    </row>
    <row r="46" spans="1:34" ht="18" customHeight="1" thickBot="1">
      <c r="A46" s="33"/>
      <c r="B46" s="236" t="s">
        <v>54</v>
      </c>
      <c r="C46" s="237"/>
      <c r="D46" s="237"/>
      <c r="E46" s="237"/>
      <c r="F46" s="237"/>
      <c r="G46" s="238"/>
      <c r="H46" s="155" t="str">
        <f t="shared" si="11"/>
        <v/>
      </c>
      <c r="I46" s="156"/>
      <c r="J46" s="155" t="str">
        <f>IF(OR(H46="",M42=""),"",H46*M42)</f>
        <v/>
      </c>
      <c r="K46" s="156"/>
      <c r="L46" s="157" t="str">
        <f>IF(OR(s_Interaction="",s_TotalVar=""),"",Interaction/Total_Variation)</f>
        <v/>
      </c>
      <c r="M46" s="134"/>
      <c r="N46" s="157" t="str">
        <f>IF(s_Interaction="","",Interaction/Tolerance)</f>
        <v/>
      </c>
      <c r="O46" s="158"/>
      <c r="P46" s="105" t="str">
        <f>IF(OR(COUNT(B17,B23,B29)&lt;2,COUNT(F30:O30)&lt;2),"",IF(N38&lt;=0.05,((J38-J39)/G10),""))</f>
        <v/>
      </c>
      <c r="Q46" s="249"/>
      <c r="AF46" s="1"/>
      <c r="AG46" s="1"/>
      <c r="AH46" s="1"/>
    </row>
    <row r="47" spans="1:34" ht="18" customHeight="1">
      <c r="A47" s="33"/>
      <c r="B47" s="236" t="s">
        <v>55</v>
      </c>
      <c r="C47" s="237"/>
      <c r="D47" s="237"/>
      <c r="E47" s="237"/>
      <c r="F47" s="237"/>
      <c r="G47" s="238"/>
      <c r="H47" s="155" t="str">
        <f t="shared" si="11"/>
        <v/>
      </c>
      <c r="I47" s="156"/>
      <c r="J47" s="155" t="str">
        <f>IF(OR(H47="",M42=""),"",H47*M42)</f>
        <v/>
      </c>
      <c r="K47" s="156"/>
      <c r="L47" s="157" t="str">
        <f>IF(OR(s_RR="",s_TotalVar=""),"",RR/Total_Variation)</f>
        <v/>
      </c>
      <c r="M47" s="134"/>
      <c r="N47" s="157" t="str">
        <f>IF(OR(COUNT(Tolerance)=0,s_RR="",s_TotalVar=""),"",RR/Tolerance)</f>
        <v/>
      </c>
      <c r="O47" s="158"/>
      <c r="P47" s="105" t="str">
        <f>IF(P44="","",SUM(P44:P46))</f>
        <v/>
      </c>
      <c r="Q47" s="251" t="s">
        <v>136</v>
      </c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1"/>
      <c r="AH47" s="1"/>
    </row>
    <row r="48" spans="1:34" ht="18" customHeight="1">
      <c r="A48" s="33"/>
      <c r="B48" s="253" t="s">
        <v>56</v>
      </c>
      <c r="C48" s="254"/>
      <c r="D48" s="254"/>
      <c r="E48" s="254"/>
      <c r="F48" s="254"/>
      <c r="G48" s="255"/>
      <c r="H48" s="159" t="str">
        <f t="shared" si="11"/>
        <v/>
      </c>
      <c r="I48" s="160"/>
      <c r="J48" s="159" t="str">
        <f>IF(OR(H48="",M42=""),"",H48*M42)</f>
        <v/>
      </c>
      <c r="K48" s="160"/>
      <c r="L48" s="161" t="str">
        <f>IF(OR(s_PartVariation="",s_TotalVar=""),"",Part_Variation/Total_Variation)</f>
        <v/>
      </c>
      <c r="M48" s="162"/>
      <c r="N48" s="161" t="str">
        <f>IF(OR(COUNT(Tolerance)=0,s_PartVariation="",s_TotalVar=""),"",Part_Variation/Tolerance)</f>
        <v/>
      </c>
      <c r="O48" s="163"/>
      <c r="P48" s="105" t="str">
        <f>IF(J38="","",IF(OR(COUNT(F33:O33)&lt;2,(J37-J38)/(G8*G10)&lt;0,(J37-J40)/(G8*G10)&lt;0),"",IF(N38="","",IF(N38&lt;=0.05,((J37-J38)/(G8*G10)),((J37-J40)/(G8*G10))))))</f>
        <v/>
      </c>
      <c r="Q48" s="239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1"/>
      <c r="AH48" s="1"/>
    </row>
    <row r="49" spans="1:34" ht="18" customHeight="1">
      <c r="A49" s="33"/>
      <c r="B49" s="236" t="s">
        <v>57</v>
      </c>
      <c r="C49" s="237"/>
      <c r="D49" s="237"/>
      <c r="E49" s="237"/>
      <c r="F49" s="237"/>
      <c r="G49" s="238"/>
      <c r="H49" s="155" t="str">
        <f t="shared" si="11"/>
        <v/>
      </c>
      <c r="I49" s="156"/>
      <c r="J49" s="155" t="str">
        <f>IF(OR(H49="",M42=""),"",H49*M42)</f>
        <v/>
      </c>
      <c r="K49" s="156"/>
      <c r="L49" s="164"/>
      <c r="M49" s="134"/>
      <c r="N49" s="165" t="str">
        <f>IF(OR(COUNT(Tolerance)=0,COUNT(F33:O33)&lt;2,s_TotalVar=""),"",Total_Variation/Tolerance)</f>
        <v/>
      </c>
      <c r="O49" s="158"/>
      <c r="P49" s="105" t="str">
        <f>IF(P44="","",SUM(P44,P45,P46,P48))</f>
        <v/>
      </c>
      <c r="Q49" s="239" t="s">
        <v>137</v>
      </c>
      <c r="AF49" s="1"/>
      <c r="AG49" s="1"/>
      <c r="AH49" s="1"/>
    </row>
    <row r="50" spans="1:34" ht="18" customHeight="1" thickBot="1">
      <c r="A50" s="33"/>
      <c r="B50" s="241" t="s">
        <v>58</v>
      </c>
      <c r="C50" s="242"/>
      <c r="D50" s="242"/>
      <c r="E50" s="242"/>
      <c r="F50" s="242"/>
      <c r="G50" s="243"/>
      <c r="H50" s="166" t="str">
        <f>IF(OR(H48="",H47="",H47=0),"",FLOOR((H48/H47)*1.41,1))</f>
        <v/>
      </c>
      <c r="I50" s="167"/>
      <c r="J50" s="168"/>
      <c r="K50" s="168"/>
      <c r="L50" s="168"/>
      <c r="M50" s="168"/>
      <c r="N50" s="169"/>
      <c r="O50" s="170"/>
      <c r="P50" s="109"/>
      <c r="Q50" s="240"/>
      <c r="AF50" s="1"/>
      <c r="AG50" s="1"/>
      <c r="AH50" s="1"/>
    </row>
    <row r="51" spans="1:34" ht="15.75" customHeight="1" thickBot="1">
      <c r="A51" s="33"/>
      <c r="B51" s="41"/>
      <c r="C51" s="41"/>
      <c r="D51" s="41"/>
      <c r="E51" s="171"/>
      <c r="F51" s="44"/>
      <c r="G51" s="44"/>
      <c r="H51" s="44"/>
      <c r="I51" s="44"/>
      <c r="J51" s="172"/>
      <c r="K51" s="44"/>
      <c r="L51" s="41"/>
      <c r="M51" s="44"/>
      <c r="N51" s="44"/>
      <c r="O51" s="44"/>
      <c r="P51" s="109"/>
      <c r="Q51" s="43"/>
      <c r="AF51" s="1"/>
      <c r="AG51" s="1"/>
      <c r="AH51" s="1"/>
    </row>
    <row r="52" spans="1:34" ht="25.5" hidden="1" customHeight="1">
      <c r="A52" s="33"/>
      <c r="B52" s="244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6"/>
      <c r="P52" s="173"/>
      <c r="Q52" s="43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"/>
      <c r="AH52" s="1"/>
    </row>
    <row r="53" spans="1:34" ht="25.5" hidden="1" customHeight="1">
      <c r="A53" s="33"/>
      <c r="B53" s="247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48"/>
      <c r="P53" s="173"/>
      <c r="Q53" s="43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"/>
      <c r="AH53" s="1"/>
    </row>
    <row r="54" spans="1:34" ht="25.5" customHeight="1">
      <c r="A54" s="34"/>
      <c r="B54" s="224" t="s">
        <v>138</v>
      </c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6"/>
      <c r="P54" s="174"/>
      <c r="Q54" s="43"/>
      <c r="AF54" s="1"/>
      <c r="AG54" s="1"/>
      <c r="AH54" s="1"/>
    </row>
    <row r="55" spans="1:34" ht="25.5" customHeight="1">
      <c r="A55" s="34"/>
      <c r="B55" s="227" t="s">
        <v>139</v>
      </c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9"/>
      <c r="P55" s="174"/>
      <c r="Q55" s="43"/>
      <c r="AF55" s="1"/>
      <c r="AG55" s="1"/>
      <c r="AH55" s="1"/>
    </row>
    <row r="56" spans="1:34" ht="25.5" customHeight="1">
      <c r="A56" s="34"/>
      <c r="B56" s="230" t="s">
        <v>140</v>
      </c>
      <c r="C56" s="231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9"/>
      <c r="P56" s="174"/>
      <c r="Q56" s="43"/>
      <c r="AF56" s="1"/>
      <c r="AG56" s="1"/>
      <c r="AH56" s="1"/>
    </row>
    <row r="57" spans="1:34" ht="25.5" customHeight="1">
      <c r="A57" s="34"/>
      <c r="B57" s="227" t="s">
        <v>141</v>
      </c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9"/>
      <c r="P57" s="174"/>
      <c r="Q57" s="43"/>
      <c r="AF57" s="1"/>
      <c r="AG57" s="1"/>
      <c r="AH57" s="1"/>
    </row>
    <row r="58" spans="1:34" ht="25.5" customHeight="1">
      <c r="A58" s="34"/>
      <c r="B58" s="227" t="s">
        <v>142</v>
      </c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9"/>
      <c r="P58" s="174"/>
      <c r="Q58" s="43"/>
      <c r="AF58" s="1"/>
      <c r="AG58" s="1"/>
      <c r="AH58" s="1"/>
    </row>
    <row r="59" spans="1:34" ht="27.6" customHeight="1" thickBot="1">
      <c r="A59" s="34"/>
      <c r="B59" s="233" t="s">
        <v>117</v>
      </c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5"/>
      <c r="P59" s="175"/>
      <c r="Q59" s="43"/>
      <c r="AF59" s="1"/>
      <c r="AG59" s="1"/>
      <c r="AH59" s="1"/>
    </row>
    <row r="60" spans="1:34" ht="20.25" customHeight="1">
      <c r="A60" s="34"/>
      <c r="B60" s="172"/>
      <c r="C60" s="172"/>
      <c r="D60" s="172"/>
      <c r="E60" s="41"/>
      <c r="F60" s="176"/>
      <c r="G60" s="176"/>
      <c r="H60" s="176"/>
      <c r="I60" s="176"/>
      <c r="J60" s="176"/>
      <c r="K60" s="176"/>
      <c r="L60" s="176"/>
      <c r="M60" s="176"/>
      <c r="N60" s="176"/>
      <c r="O60" s="176"/>
      <c r="P60" s="177"/>
      <c r="Q60" s="43"/>
      <c r="AF60" s="1"/>
      <c r="AG60" s="1"/>
      <c r="AH60" s="1"/>
    </row>
    <row r="61" spans="1:34" ht="12.75" customHeight="1">
      <c r="A61" s="34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2"/>
      <c r="Q61" s="43"/>
      <c r="AF61" s="1"/>
      <c r="AG61" s="1"/>
      <c r="AH61" s="1"/>
    </row>
    <row r="62" spans="1:34" ht="12.75" customHeight="1">
      <c r="A62" s="34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2"/>
      <c r="Q62" s="43"/>
      <c r="AF62" s="1"/>
      <c r="AG62" s="1"/>
      <c r="AH62" s="1"/>
    </row>
    <row r="63" spans="1:34" ht="12.75" customHeight="1">
      <c r="A63" s="34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2"/>
      <c r="Q63" s="43"/>
      <c r="AF63" s="1"/>
      <c r="AG63" s="1"/>
      <c r="AH63" s="1"/>
    </row>
    <row r="64" spans="1:34" ht="12.75" customHeight="1" thickBot="1">
      <c r="A64" s="34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2"/>
      <c r="Q64" s="43"/>
      <c r="AF64" s="1"/>
      <c r="AG64" s="1"/>
      <c r="AH64" s="1"/>
    </row>
    <row r="65" spans="1:66" ht="3" customHeight="1">
      <c r="A65" s="33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2"/>
      <c r="Q65" s="178"/>
      <c r="AF65" s="1"/>
      <c r="AG65" s="1"/>
      <c r="AH65" s="1"/>
    </row>
    <row r="66" spans="1:66" ht="15.75" customHeight="1">
      <c r="A66" s="3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2"/>
      <c r="Q66" s="60"/>
      <c r="AF66" s="1"/>
      <c r="AG66" s="1"/>
      <c r="AH66" s="1"/>
    </row>
    <row r="67" spans="1:66" ht="23.25">
      <c r="A67" s="33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2"/>
      <c r="Q67" s="185" t="s">
        <v>143</v>
      </c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1"/>
      <c r="AH67" s="1"/>
    </row>
    <row r="68" spans="1:66">
      <c r="A68" s="33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2"/>
      <c r="Q68" s="180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1"/>
      <c r="AH68" s="1"/>
      <c r="AT68" s="8"/>
    </row>
    <row r="69" spans="1:66" ht="57.75">
      <c r="A69" s="33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2"/>
      <c r="Q69" s="185" t="s">
        <v>144</v>
      </c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1"/>
      <c r="AH69" s="1"/>
      <c r="AO69" s="8"/>
    </row>
    <row r="70" spans="1:66" ht="23.25">
      <c r="A70" s="33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2"/>
      <c r="Q70" s="185" t="s">
        <v>145</v>
      </c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1"/>
      <c r="AH70" s="1"/>
      <c r="AL70" s="8" t="s">
        <v>59</v>
      </c>
      <c r="AM70" s="8"/>
      <c r="AN70" s="8"/>
      <c r="AO70" s="8" t="s">
        <v>60</v>
      </c>
      <c r="AP70" s="8" t="s">
        <v>61</v>
      </c>
      <c r="AV70" s="8" t="s">
        <v>59</v>
      </c>
      <c r="AW70" s="8"/>
      <c r="AX70" s="8"/>
      <c r="AY70" s="8" t="s">
        <v>60</v>
      </c>
      <c r="AZ70" s="8" t="s">
        <v>62</v>
      </c>
      <c r="BH70" s="8" t="s">
        <v>63</v>
      </c>
      <c r="BI70" s="8" t="s">
        <v>60</v>
      </c>
    </row>
    <row r="71" spans="1:66">
      <c r="A71" s="33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2"/>
      <c r="Q71" s="187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1"/>
      <c r="AH71" s="1"/>
      <c r="AL71" s="8">
        <v>1</v>
      </c>
      <c r="AM71" s="8">
        <v>2</v>
      </c>
      <c r="AN71" s="8">
        <v>3</v>
      </c>
      <c r="AO71" s="8" t="s">
        <v>64</v>
      </c>
      <c r="AP71" s="8" t="s">
        <v>64</v>
      </c>
      <c r="AQ71" s="8" t="s">
        <v>65</v>
      </c>
      <c r="AR71" s="8" t="s">
        <v>66</v>
      </c>
      <c r="AS71" s="18" t="s">
        <v>67</v>
      </c>
      <c r="AT71" s="18" t="s">
        <v>68</v>
      </c>
      <c r="AV71" s="8">
        <v>1</v>
      </c>
      <c r="AW71" s="8">
        <v>2</v>
      </c>
      <c r="AX71" s="8">
        <v>3</v>
      </c>
      <c r="AY71" s="8" t="s">
        <v>64</v>
      </c>
      <c r="AZ71" s="8" t="s">
        <v>64</v>
      </c>
      <c r="BA71" s="8" t="s">
        <v>69</v>
      </c>
      <c r="BB71" s="8" t="s">
        <v>70</v>
      </c>
      <c r="BD71" s="8" t="s">
        <v>65</v>
      </c>
      <c r="BE71" s="8" t="s">
        <v>66</v>
      </c>
      <c r="BF71" s="18" t="s">
        <v>67</v>
      </c>
      <c r="BG71" s="18" t="s">
        <v>68</v>
      </c>
      <c r="BH71" s="8" t="s">
        <v>64</v>
      </c>
      <c r="BI71" s="8" t="s">
        <v>64</v>
      </c>
      <c r="BJ71" s="8"/>
      <c r="BL71" s="8" t="s">
        <v>0</v>
      </c>
      <c r="BM71" s="8" t="s">
        <v>26</v>
      </c>
      <c r="BN71" s="8" t="s">
        <v>29</v>
      </c>
    </row>
    <row r="72" spans="1:66">
      <c r="A72" s="33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2"/>
      <c r="Q72" s="187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1"/>
      <c r="AH72" s="1"/>
      <c r="AJ72" s="5" t="s">
        <v>71</v>
      </c>
      <c r="AK72" s="8" t="s">
        <v>72</v>
      </c>
      <c r="AL72" s="5" t="e">
        <f>IF($F$15=0,NA(),$F$15)</f>
        <v>#N/A</v>
      </c>
      <c r="AM72" s="5" t="e">
        <f>IF($F$16=0,NA(),$F$16)</f>
        <v>#N/A</v>
      </c>
      <c r="AN72" s="5" t="e">
        <f>IF($F$17=0,NA(),$F$17)</f>
        <v>#N/A</v>
      </c>
      <c r="AO72" s="5" t="e">
        <f>IF(COUNT($F$15:$F$17)=0,NA(),IF(AVERAGE($F$15:$F$17)=0,NA(),AVERAGE($F$15:$F$17)))</f>
        <v>#N/A</v>
      </c>
      <c r="AP72" s="5" t="e">
        <f>IF(COUNT(F15:F17,F21:F23,F27:F29)=0,NA(),AVERAGE(F15:F17,F21:F23,F27:F29))</f>
        <v>#N/A</v>
      </c>
      <c r="AQ72" s="5" t="e">
        <f>IF(COUNT($F$15:$F$17)=0,NA(),MIN($F$15:$F$17))</f>
        <v>#N/A</v>
      </c>
      <c r="AR72" s="5" t="e">
        <f>IF(COUNT($F$15:$F$17)=0,NA(),MAX($F$15:$F$17))</f>
        <v>#N/A</v>
      </c>
      <c r="AS72" s="5" t="e">
        <f>AO72-AQ72</f>
        <v>#N/A</v>
      </c>
      <c r="AT72" s="5" t="e">
        <f>AR72-AO72</f>
        <v>#N/A</v>
      </c>
      <c r="AU72" s="8" t="s">
        <v>72</v>
      </c>
      <c r="AV72" s="5" t="e">
        <f>IF($F$15=0,NA(),$F$15)</f>
        <v>#N/A</v>
      </c>
      <c r="AW72" s="5" t="e">
        <f>IF($F$16=0,NA(),$F$16)</f>
        <v>#N/A</v>
      </c>
      <c r="AX72" s="5" t="e">
        <f>IF($F$17=0,NA(),$F$17)</f>
        <v>#N/A</v>
      </c>
      <c r="AY72" s="5" t="e">
        <f>IF(COUNT($F$15:$F$17)=0,NA(),IF(AVERAGE($F$15:$F$17)=0,NA(),AVERAGE($F$15:$F$17)))</f>
        <v>#N/A</v>
      </c>
      <c r="AZ72" s="5" t="e">
        <f>IF(COUNT(F15:O17)=0,NA(),AVERAGE(F15:O17))</f>
        <v>#N/A</v>
      </c>
      <c r="BA72" s="5" t="str">
        <f>IF(COUNT($F$15:$F$17)&lt;2,"",AVERAGE($F$15:$O$17,$F$21:$O$23,$F$27:$O$29)-Control_A2*AVERAGE($F$18:$O$18,$F$24:$O$24,$F$30:$O$30))</f>
        <v/>
      </c>
      <c r="BB72" s="5" t="str">
        <f>IF(COUNT($F$15:$F$17)&lt;2,"",AVERAGE($F$15:$O$17,$F$21:$O$23,$F$27:$O$29)+Control_A2*AVERAGE($F$18:$O$18,$F$24:$O$24,$F$30:$O$30))</f>
        <v/>
      </c>
      <c r="BC72" s="5" t="str">
        <f>IF(ISNA(AY72),"",IF(AND(AY72&gt;BA72,AY72&lt;BB72),0,1))</f>
        <v/>
      </c>
      <c r="BD72" s="5" t="e">
        <f>IF(COUNT($F$15:$F$17)=0,NA(),MIN($F$15:$F$17))</f>
        <v>#N/A</v>
      </c>
      <c r="BE72" s="5" t="e">
        <f>IF(COUNT($F$15:$F$17)=0,NA(),MAX($F$15:$F$17))</f>
        <v>#N/A</v>
      </c>
      <c r="BF72" s="5" t="e">
        <f t="shared" ref="BF72:BF81" si="12">AY72-BD72</f>
        <v>#N/A</v>
      </c>
      <c r="BG72" s="5" t="e">
        <f t="shared" ref="BG72:BG81" si="13">BE72-AY72</f>
        <v>#N/A</v>
      </c>
      <c r="BH72" s="5" t="e">
        <f>IF(COUNT($F$15:$O$17,$F$21:$O$23,$F$27:$O$29)=0,NA(),AVERAGE($F$15:$O$17,$F$21:$O$23,$F$27:$O$29))</f>
        <v>#N/A</v>
      </c>
      <c r="BI72" s="5" t="e">
        <f>IF(COUNT($F$15:$F$17)=0,NA(),IF(AVERAGE($F$15:$F$17)=0,NA(),AVERAGE($F$15:$F$17)))</f>
        <v>#N/A</v>
      </c>
      <c r="BK72" s="8">
        <v>1</v>
      </c>
      <c r="BL72" s="5" t="e">
        <f>IF(COUNT($F$15:$F$17)=0,NA(),IF(AVERAGE($F$15:$F$17)=0,NA(),AVERAGE($F$15:$F$17)))</f>
        <v>#N/A</v>
      </c>
      <c r="BM72" s="5" t="e">
        <f>IF(COUNT($F$21:$F$23)=0,NA(),IF(AVERAGE($F$21:$F$23)=0,NA(),AVERAGE($F$21:$F$23)))</f>
        <v>#N/A</v>
      </c>
      <c r="BN72" s="5" t="e">
        <f>IF(COUNT($F$27:$F$29)=0,NA(),IF(AVERAGE($F$27:$F$29)=0,NA(),AVERAGE($F$27:$F$29)))</f>
        <v>#N/A</v>
      </c>
    </row>
    <row r="73" spans="1:66">
      <c r="A73" s="33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2"/>
      <c r="Q73" s="180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1"/>
      <c r="AH73" s="1"/>
      <c r="AK73" s="8" t="s">
        <v>73</v>
      </c>
      <c r="AL73" s="5" t="e">
        <f>IF($F$21=0,NA(),$F$21)</f>
        <v>#N/A</v>
      </c>
      <c r="AM73" s="5" t="e">
        <f>IF($F$22=0,NA(),$F$22)</f>
        <v>#N/A</v>
      </c>
      <c r="AN73" s="5" t="e">
        <f>IF($F$23=0,NA(),$F$23)</f>
        <v>#N/A</v>
      </c>
      <c r="AO73" s="5" t="e">
        <f>IF(COUNT($F$21:$F$23)=0,NA(),IF(AVERAGE($F$21:$F$23)=0,NA(),AVERAGE($F$21:$F$23)))</f>
        <v>#N/A</v>
      </c>
      <c r="AP73" s="5" t="e">
        <f>AP72</f>
        <v>#N/A</v>
      </c>
      <c r="AQ73" s="5" t="e">
        <f>IF(COUNT($F$21:$F$23)=0,NA(),MIN($F$21:$F$23))</f>
        <v>#N/A</v>
      </c>
      <c r="AR73" s="5" t="e">
        <f>IF(COUNT($F$21:$F$23)=0,NA(),MAX($F$21:$F$23))</f>
        <v>#N/A</v>
      </c>
      <c r="AS73" s="5" t="e">
        <f t="shared" ref="AS73:AS86" si="14">AO73-AQ73</f>
        <v>#N/A</v>
      </c>
      <c r="AT73" s="5" t="e">
        <f t="shared" ref="AT73:AT86" si="15">AR73-AO73</f>
        <v>#N/A</v>
      </c>
      <c r="AU73" s="8" t="s">
        <v>74</v>
      </c>
      <c r="AV73" s="5" t="e">
        <f>IF($G$15=0,NA(),$G$15)</f>
        <v>#N/A</v>
      </c>
      <c r="AW73" s="5" t="e">
        <f>IF($G$16=0,NA(),$G$16)</f>
        <v>#N/A</v>
      </c>
      <c r="AX73" s="5" t="e">
        <f>IF($G$17=0,NA(),$G$17)</f>
        <v>#N/A</v>
      </c>
      <c r="AY73" s="5" t="e">
        <f>IF(COUNT($G$15:$G$17)=0,NA(),IF(AVERAGE($G$15:$G$17)=0,NA(),AVERAGE($G$15:$G$17)))</f>
        <v>#N/A</v>
      </c>
      <c r="AZ73" s="5" t="e">
        <f>AZ72</f>
        <v>#N/A</v>
      </c>
      <c r="BA73" s="5" t="str">
        <f t="shared" ref="BA73:BA103" si="16">$BA$72</f>
        <v/>
      </c>
      <c r="BB73" s="5" t="str">
        <f t="shared" ref="BB73:BB103" si="17">$BB$72</f>
        <v/>
      </c>
      <c r="BC73" s="5" t="str">
        <f t="shared" ref="BC73:BC103" si="18">IF(ISNA(AY73),"",IF(AND(AY73&gt;BA73,AY73&lt;BB73),0,1))</f>
        <v/>
      </c>
      <c r="BD73" s="5" t="e">
        <f>IF(COUNT($G$15:$G$17)=0,NA(),MIN($G$15:$G$17))</f>
        <v>#N/A</v>
      </c>
      <c r="BE73" s="5" t="e">
        <f>IF(COUNT($G$15:$G$17)=0,NA(),MAX($G$15:$G$17))</f>
        <v>#N/A</v>
      </c>
      <c r="BF73" s="5" t="e">
        <f t="shared" si="12"/>
        <v>#N/A</v>
      </c>
      <c r="BG73" s="5" t="e">
        <f t="shared" si="13"/>
        <v>#N/A</v>
      </c>
      <c r="BH73" s="5" t="e">
        <f t="shared" ref="BH73:BH103" si="19">$BH$72</f>
        <v>#N/A</v>
      </c>
      <c r="BI73" s="5" t="e">
        <f>IF(COUNT($G$15:$G$17)=0,NA(),IF(AVERAGE($G$15:$G$17)=0,NA(),AVERAGE($G$15:$G$17)))</f>
        <v>#N/A</v>
      </c>
      <c r="BK73" s="8">
        <v>2</v>
      </c>
      <c r="BL73" s="5" t="e">
        <f>IF(COUNT($G$15:$G$17)=0,NA(),IF(AVERAGE($G$15:$G$17)=0,NA(),AVERAGE($G$15:$G$17)))</f>
        <v>#N/A</v>
      </c>
      <c r="BM73" s="5" t="e">
        <f>IF(COUNT($G$21:$G$23)=0,NA(),IF(AVERAGE($G$21:$G$23)=0,NA(),AVERAGE($G$21:$G$23)))</f>
        <v>#N/A</v>
      </c>
      <c r="BN73" s="5" t="e">
        <f>IF(COUNT($G$27:$G$29)=0,NA(),IF(AVERAGE($G$27:$G$29)=0,NA(),AVERAGE($G$27:$G$29)))</f>
        <v>#N/A</v>
      </c>
    </row>
    <row r="74" spans="1:66" ht="47.25">
      <c r="A74" s="33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2"/>
      <c r="Q74" s="185" t="s">
        <v>146</v>
      </c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1"/>
      <c r="AH74" s="1"/>
      <c r="AK74" s="8" t="s">
        <v>75</v>
      </c>
      <c r="AL74" s="5" t="e">
        <f>IF($F$27=0,NA(),$F$27)</f>
        <v>#N/A</v>
      </c>
      <c r="AM74" s="5" t="e">
        <f>IF($F$28=0,NA(),$F$28)</f>
        <v>#N/A</v>
      </c>
      <c r="AN74" s="5" t="e">
        <f>IF($F$29=0,NA(),$F$29)</f>
        <v>#N/A</v>
      </c>
      <c r="AO74" s="5" t="e">
        <f>IF(COUNT($F$27:$F$29)=0,NA(),IF(AVERAGE($F$27:$F$29)=0,NA(),AVERAGE($F$27:$F$29)))</f>
        <v>#N/A</v>
      </c>
      <c r="AP74" s="5" t="e">
        <f>AP72</f>
        <v>#N/A</v>
      </c>
      <c r="AQ74" s="5" t="e">
        <f>IF(COUNT($F$27:$F$29)=0,NA(),MIN($F$27:$F$29))</f>
        <v>#N/A</v>
      </c>
      <c r="AR74" s="5" t="e">
        <f>IF(COUNT($F$27:$F$29)=0,NA(),MAX($F$27:$F$29))</f>
        <v>#N/A</v>
      </c>
      <c r="AS74" s="5" t="e">
        <f t="shared" si="14"/>
        <v>#N/A</v>
      </c>
      <c r="AT74" s="5" t="e">
        <f t="shared" si="15"/>
        <v>#N/A</v>
      </c>
      <c r="AU74" s="8" t="s">
        <v>76</v>
      </c>
      <c r="AV74" s="5" t="e">
        <f>IF($H$15=0,NA(),$H$15)</f>
        <v>#N/A</v>
      </c>
      <c r="AW74" s="5" t="e">
        <f>IF($H$16=0,NA(),$H$16)</f>
        <v>#N/A</v>
      </c>
      <c r="AX74" s="5" t="e">
        <f>IF($H$17=0,NA(),$H$17)</f>
        <v>#N/A</v>
      </c>
      <c r="AY74" s="5" t="e">
        <f>IF(COUNT($H$15:$H$17)=0,NA(),IF(AVERAGE($H$15:$H$17)=0,NA(),AVERAGE($H$15:$H$17)))</f>
        <v>#N/A</v>
      </c>
      <c r="AZ74" s="5" t="e">
        <f>AZ72</f>
        <v>#N/A</v>
      </c>
      <c r="BA74" s="5" t="str">
        <f t="shared" si="16"/>
        <v/>
      </c>
      <c r="BB74" s="5" t="str">
        <f t="shared" si="17"/>
        <v/>
      </c>
      <c r="BC74" s="5" t="str">
        <f t="shared" si="18"/>
        <v/>
      </c>
      <c r="BD74" s="5" t="e">
        <f>IF(COUNT($H$15:$H$17)=0,NA(),MIN($H$15:$H$17))</f>
        <v>#N/A</v>
      </c>
      <c r="BE74" s="5" t="e">
        <f>IF(COUNT($H$15:$H$17)=0,NA(),MAX($H$15:$H$17))</f>
        <v>#N/A</v>
      </c>
      <c r="BF74" s="5" t="e">
        <f t="shared" si="12"/>
        <v>#N/A</v>
      </c>
      <c r="BG74" s="5" t="e">
        <f t="shared" si="13"/>
        <v>#N/A</v>
      </c>
      <c r="BH74" s="5" t="e">
        <f t="shared" si="19"/>
        <v>#N/A</v>
      </c>
      <c r="BI74" s="5" t="e">
        <f>IF(COUNT($H$15:$H$17)=0,NA(),IF(AVERAGE($H$15:$H$17)=0,NA(),AVERAGE($H$15:$H$17)))</f>
        <v>#N/A</v>
      </c>
      <c r="BK74" s="8">
        <v>3</v>
      </c>
      <c r="BL74" s="5" t="e">
        <f>IF(COUNT($H$15:$H$17)=0,NA(),IF(AVERAGE($H$15:$H$17)=0,NA(),AVERAGE($H$15:$H$17)))</f>
        <v>#N/A</v>
      </c>
      <c r="BM74" s="5" t="e">
        <f>IF(COUNT($H$21:$H$23)=0,NA(),IF(AVERAGE($H$21:$H$23)=0,NA(),AVERAGE($H$21:$H$23)))</f>
        <v>#N/A</v>
      </c>
      <c r="BN74" s="5" t="e">
        <f>IF(COUNT($H$27:$H$29)=0,NA(),IF(AVERAGE($H$27:$H$29)=0,NA(),AVERAGE($H$27:$H$29)))</f>
        <v>#N/A</v>
      </c>
    </row>
    <row r="75" spans="1:66">
      <c r="A75" s="33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2"/>
      <c r="Q75" s="60" t="s">
        <v>77</v>
      </c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1"/>
      <c r="AH75" s="1"/>
      <c r="AK75" s="8"/>
      <c r="AU75" s="8" t="s">
        <v>78</v>
      </c>
      <c r="AV75" s="5" t="e">
        <f>IF($I$15=0,NA(),$I$15)</f>
        <v>#N/A</v>
      </c>
      <c r="AW75" s="5" t="e">
        <f>IF($I$16=0,NA(),$I$16)</f>
        <v>#N/A</v>
      </c>
      <c r="AX75" s="5" t="e">
        <f>IF($I$17=0,NA(),$I$17)</f>
        <v>#N/A</v>
      </c>
      <c r="AY75" s="5" t="e">
        <f>IF(COUNT($I$15:$I$17)=0,NA(),IF(AVERAGE($I$15:$I$17)=0,NA(),AVERAGE($I$15:$I$17)))</f>
        <v>#N/A</v>
      </c>
      <c r="AZ75" s="5" t="e">
        <f>AZ72</f>
        <v>#N/A</v>
      </c>
      <c r="BA75" s="5" t="str">
        <f t="shared" si="16"/>
        <v/>
      </c>
      <c r="BB75" s="5" t="str">
        <f t="shared" si="17"/>
        <v/>
      </c>
      <c r="BC75" s="5" t="str">
        <f t="shared" si="18"/>
        <v/>
      </c>
      <c r="BD75" s="5" t="e">
        <f>IF(COUNT($I$15:$I$17)=0,NA(),MIN($I$15:$I$17))</f>
        <v>#N/A</v>
      </c>
      <c r="BE75" s="5" t="e">
        <f>IF(COUNT($I$15:$I$17)=0,NA(),MAX($I$15:$I$17))</f>
        <v>#N/A</v>
      </c>
      <c r="BF75" s="5" t="e">
        <f t="shared" si="12"/>
        <v>#N/A</v>
      </c>
      <c r="BG75" s="5" t="e">
        <f t="shared" si="13"/>
        <v>#N/A</v>
      </c>
      <c r="BH75" s="5" t="e">
        <f t="shared" si="19"/>
        <v>#N/A</v>
      </c>
      <c r="BI75" s="5" t="e">
        <f>IF(COUNT($I$15:$I$17)=0,NA(),IF(AVERAGE($I$15:$I$17)=0,NA(),AVERAGE($I$15:$I$17)))</f>
        <v>#N/A</v>
      </c>
      <c r="BK75" s="8">
        <v>4</v>
      </c>
      <c r="BL75" s="5" t="e">
        <f>IF(COUNT($I$15:$I$17)=0,NA(),IF(AVERAGE($I$15:$I$17)=0,NA(),AVERAGE($I$15:$I$17)))</f>
        <v>#N/A</v>
      </c>
      <c r="BM75" s="5" t="e">
        <f>IF(COUNT($I$21:$I$23)=0,NA(),IF(AVERAGE($I$21:$I$23)=0,NA(),AVERAGE($I$21:$I$23)))</f>
        <v>#N/A</v>
      </c>
      <c r="BN75" s="5" t="e">
        <f>IF(COUNT($I$27:$I$29)=0,NA(),IF(AVERAGE($I$27:$I$29)=0,NA(),AVERAGE($I$27:$I$29)))</f>
        <v>#N/A</v>
      </c>
    </row>
    <row r="76" spans="1:66">
      <c r="A76" s="33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2"/>
      <c r="Q76" s="60"/>
      <c r="AF76" s="1"/>
      <c r="AG76" s="1"/>
      <c r="AH76" s="1"/>
      <c r="AJ76" s="5" t="s">
        <v>79</v>
      </c>
      <c r="AK76" s="8" t="s">
        <v>74</v>
      </c>
      <c r="AL76" s="5" t="e">
        <f>IF($G$15=0,NA(),$G$15)</f>
        <v>#N/A</v>
      </c>
      <c r="AM76" s="5" t="e">
        <f>IF($G$16=0,NA(),$G$16)</f>
        <v>#N/A</v>
      </c>
      <c r="AN76" s="5" t="e">
        <f>IF($G$17=0,NA(),$G$17)</f>
        <v>#N/A</v>
      </c>
      <c r="AO76" s="5" t="e">
        <f>IF(COUNT($G$15:$G$17)=0,NA(),IF(AVERAGE($G$15:$G$17)=0,NA(),AVERAGE($G$15:$G$17)))</f>
        <v>#N/A</v>
      </c>
      <c r="AP76" s="5" t="e">
        <f>IF(COUNT(G15:G17,G21:G23,G27:G29)=0,NA(),AVERAGE(G15:G17,G21:G23,G27:G29))</f>
        <v>#N/A</v>
      </c>
      <c r="AQ76" s="5" t="e">
        <f>IF(COUNT($G$15:$G$17)=0,NA(),MIN($G$15:$G$17))</f>
        <v>#N/A</v>
      </c>
      <c r="AR76" s="5" t="e">
        <f>IF(COUNT($G$15:$G$17)=0,NA(),MAX($G$15:$G$17))</f>
        <v>#N/A</v>
      </c>
      <c r="AS76" s="5" t="e">
        <f>AO76-AQ76</f>
        <v>#N/A</v>
      </c>
      <c r="AT76" s="5" t="e">
        <f>AR76-AO76</f>
        <v>#N/A</v>
      </c>
      <c r="AU76" s="8" t="s">
        <v>80</v>
      </c>
      <c r="AV76" s="5" t="e">
        <f>IF($J$15=0,NA(),$J$15)</f>
        <v>#N/A</v>
      </c>
      <c r="AW76" s="5" t="e">
        <f>IF($J$16=0,NA(),$J$16)</f>
        <v>#N/A</v>
      </c>
      <c r="AX76" s="5" t="e">
        <f>IF($J$17=0,NA(),$J$17)</f>
        <v>#N/A</v>
      </c>
      <c r="AY76" s="5" t="e">
        <f>IF(COUNT($J$15:$J$17)=0,NA(),IF(AVERAGE($J$15:$J$17)=0,NA(),AVERAGE($J$15:$J$17)))</f>
        <v>#N/A</v>
      </c>
      <c r="AZ76" s="5" t="e">
        <f>AZ72</f>
        <v>#N/A</v>
      </c>
      <c r="BA76" s="5" t="str">
        <f t="shared" si="16"/>
        <v/>
      </c>
      <c r="BB76" s="5" t="str">
        <f t="shared" si="17"/>
        <v/>
      </c>
      <c r="BC76" s="5" t="str">
        <f t="shared" si="18"/>
        <v/>
      </c>
      <c r="BD76" s="5" t="e">
        <f>IF(COUNT($J$15:$J$17)=0,NA(),MIN($J$15:$J$17))</f>
        <v>#N/A</v>
      </c>
      <c r="BE76" s="5" t="e">
        <f>IF(COUNT($J$15:$J$17)=0,NA(),MAX($J$15:$J$17))</f>
        <v>#N/A</v>
      </c>
      <c r="BF76" s="5" t="e">
        <f t="shared" si="12"/>
        <v>#N/A</v>
      </c>
      <c r="BG76" s="5" t="e">
        <f t="shared" si="13"/>
        <v>#N/A</v>
      </c>
      <c r="BH76" s="5" t="e">
        <f t="shared" si="19"/>
        <v>#N/A</v>
      </c>
      <c r="BI76" s="5" t="e">
        <f>IF(COUNT($J$15:$J$17)=0,NA(),IF(AVERAGE($J$15:$J$17)=0,NA(),AVERAGE($J$15:$J$17)))</f>
        <v>#N/A</v>
      </c>
      <c r="BK76" s="8">
        <v>5</v>
      </c>
      <c r="BL76" s="5" t="e">
        <f>IF(COUNT($J$15:$J$17)=0,NA(),IF(AVERAGE($J$15:$J$17)=0,NA(),AVERAGE($J$15:$J$17)))</f>
        <v>#N/A</v>
      </c>
      <c r="BM76" s="5" t="e">
        <f>IF(COUNT($J$21:$J$23)=0,NA(),IF(AVERAGE($J$21:$J$23)=0,NA(),AVERAGE($J$21:$J$23)))</f>
        <v>#N/A</v>
      </c>
      <c r="BN76" s="5" t="e">
        <f>IF(COUNT($J$27:$J$29)=0,NA(),IF(AVERAGE($J$27:$J$29)=0,NA(),AVERAGE($J$27:$J$29)))</f>
        <v>#N/A</v>
      </c>
    </row>
    <row r="77" spans="1:66">
      <c r="A77" s="33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2"/>
      <c r="Q77" s="60"/>
      <c r="AF77" s="1"/>
      <c r="AG77" s="1"/>
      <c r="AH77" s="1"/>
      <c r="AK77" s="8" t="s">
        <v>81</v>
      </c>
      <c r="AL77" s="5" t="e">
        <f>IF($G$21=0,NA(),$G$21)</f>
        <v>#N/A</v>
      </c>
      <c r="AM77" s="5" t="e">
        <f>IF($G$22=0,NA(),$G$22)</f>
        <v>#N/A</v>
      </c>
      <c r="AN77" s="5" t="e">
        <f>IF($G$23=0,NA(),$G$23)</f>
        <v>#N/A</v>
      </c>
      <c r="AO77" s="5" t="e">
        <f>IF(COUNT($G$21:$G$23)=0,NA(),IF(AVERAGE($G$21:$G$23)=0,NA(),AVERAGE($G$21:$G$23)))</f>
        <v>#N/A</v>
      </c>
      <c r="AP77" s="5" t="e">
        <f>AP76</f>
        <v>#N/A</v>
      </c>
      <c r="AQ77" s="5" t="e">
        <f>IF(COUNT($G$21:$G$23)=0,NA(),MIN($G$21:$G$23))</f>
        <v>#N/A</v>
      </c>
      <c r="AR77" s="5" t="e">
        <f>IF(COUNT($G$21:$G$23)=0,NA(),MAX($G$21:$G$23))</f>
        <v>#N/A</v>
      </c>
      <c r="AS77" s="5" t="e">
        <f t="shared" si="14"/>
        <v>#N/A</v>
      </c>
      <c r="AT77" s="5" t="e">
        <f t="shared" si="15"/>
        <v>#N/A</v>
      </c>
      <c r="AU77" s="8" t="s">
        <v>82</v>
      </c>
      <c r="AV77" s="5" t="e">
        <f>IF($K$15=0,NA(),$K$15)</f>
        <v>#N/A</v>
      </c>
      <c r="AW77" s="5" t="e">
        <f>IF($K$16=0,NA(),$K$16)</f>
        <v>#N/A</v>
      </c>
      <c r="AX77" s="5" t="e">
        <f>IF($K$17=0,NA(),$K$17)</f>
        <v>#N/A</v>
      </c>
      <c r="AY77" s="5" t="e">
        <f>IF(COUNT($K$15:$K$17)=0,NA(),IF(AVERAGE($K$15:$K$17)=0,NA(),AVERAGE($K$15:$K$17)))</f>
        <v>#N/A</v>
      </c>
      <c r="AZ77" s="5" t="e">
        <f>AZ72</f>
        <v>#N/A</v>
      </c>
      <c r="BA77" s="5" t="str">
        <f t="shared" si="16"/>
        <v/>
      </c>
      <c r="BB77" s="5" t="str">
        <f t="shared" si="17"/>
        <v/>
      </c>
      <c r="BC77" s="5" t="str">
        <f t="shared" si="18"/>
        <v/>
      </c>
      <c r="BD77" s="5" t="e">
        <f>IF(COUNT($K$15:$K$17)=0,NA(),MIN($K$15:$K$17))</f>
        <v>#N/A</v>
      </c>
      <c r="BE77" s="5" t="e">
        <f>IF(COUNT($K$15:$K$17)=0,NA(),MAX($K$15:$K$17))</f>
        <v>#N/A</v>
      </c>
      <c r="BF77" s="5" t="e">
        <f t="shared" si="12"/>
        <v>#N/A</v>
      </c>
      <c r="BG77" s="5" t="e">
        <f t="shared" si="13"/>
        <v>#N/A</v>
      </c>
      <c r="BH77" s="5" t="e">
        <f t="shared" si="19"/>
        <v>#N/A</v>
      </c>
      <c r="BI77" s="5" t="e">
        <f>IF(COUNT($K$15:$K$17)=0,NA(),IF(AVERAGE($K$15:$K$17)=0,NA(),AVERAGE($K$15:$K$17)))</f>
        <v>#N/A</v>
      </c>
      <c r="BK77" s="8">
        <v>6</v>
      </c>
      <c r="BL77" s="5" t="e">
        <f>IF(COUNT($K$15:$K$17)=0,NA(),IF(AVERAGE($K$15:$K$17)=0,NA(),AVERAGE($K$15:$K$17)))</f>
        <v>#N/A</v>
      </c>
      <c r="BM77" s="5" t="e">
        <f>IF(COUNT($K$21:$K$23)=0,NA(),IF(AVERAGE($K$21:$K$23)=0,NA(),AVERAGE($K$21:$K$23)))</f>
        <v>#N/A</v>
      </c>
      <c r="BN77" s="5" t="e">
        <f>IF(COUNT($K$27:$K$29)=0,NA(),IF(AVERAGE($K$27:$K$29)=0,NA(),AVERAGE($K$27:$K$29)))</f>
        <v>#N/A</v>
      </c>
    </row>
    <row r="78" spans="1:66">
      <c r="A78" s="33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2"/>
      <c r="Q78" s="60"/>
      <c r="AF78" s="1"/>
      <c r="AG78" s="1"/>
      <c r="AH78" s="1"/>
      <c r="AK78" s="8" t="s">
        <v>83</v>
      </c>
      <c r="AL78" s="5" t="e">
        <f>IF($G$27=0,NA(),$G$27)</f>
        <v>#N/A</v>
      </c>
      <c r="AM78" s="5" t="e">
        <f>IF($G$28=0,NA(),$G$28)</f>
        <v>#N/A</v>
      </c>
      <c r="AN78" s="5" t="e">
        <f>IF($G$29=0,NA(),$G$29)</f>
        <v>#N/A</v>
      </c>
      <c r="AO78" s="5" t="e">
        <f>IF(COUNT($G$27:$G$29)=0,NA(),IF(AVERAGE($G$27:$G$29)=0,NA(),AVERAGE($G$27:$G$29)))</f>
        <v>#N/A</v>
      </c>
      <c r="AP78" s="5" t="e">
        <f>AP76</f>
        <v>#N/A</v>
      </c>
      <c r="AQ78" s="5" t="e">
        <f>IF(COUNT($G$27:$G$29)=0,NA(),MIN($G$27:$G$29))</f>
        <v>#N/A</v>
      </c>
      <c r="AR78" s="5" t="e">
        <f>IF(COUNT($G$27:$G$29)=0,NA(),MAX($G$27:$G$29))</f>
        <v>#N/A</v>
      </c>
      <c r="AS78" s="5" t="e">
        <f t="shared" si="14"/>
        <v>#N/A</v>
      </c>
      <c r="AT78" s="5" t="e">
        <f t="shared" si="15"/>
        <v>#N/A</v>
      </c>
      <c r="AU78" s="8" t="s">
        <v>84</v>
      </c>
      <c r="AV78" s="5" t="e">
        <f>IF($L$15=0,NA(),$L$15)</f>
        <v>#N/A</v>
      </c>
      <c r="AW78" s="5" t="e">
        <f>IF($L$16=0,NA(),$L$16)</f>
        <v>#N/A</v>
      </c>
      <c r="AX78" s="5" t="e">
        <f>IF($L$17=0,NA(),$L$17)</f>
        <v>#N/A</v>
      </c>
      <c r="AY78" s="5" t="e">
        <f>IF(COUNT($L$15:$L$17)=0,NA(),IF(AVERAGE($L$15:$L$17)=0,NA(),AVERAGE($L$15:$L$17)))</f>
        <v>#N/A</v>
      </c>
      <c r="AZ78" s="5" t="e">
        <f>AZ72</f>
        <v>#N/A</v>
      </c>
      <c r="BA78" s="5" t="str">
        <f t="shared" si="16"/>
        <v/>
      </c>
      <c r="BB78" s="5" t="str">
        <f t="shared" si="17"/>
        <v/>
      </c>
      <c r="BC78" s="5" t="str">
        <f t="shared" si="18"/>
        <v/>
      </c>
      <c r="BD78" s="5" t="e">
        <f>IF(COUNT($L$15:$L$17)=0,NA(),MIN($L$15:$L$17))</f>
        <v>#N/A</v>
      </c>
      <c r="BE78" s="5" t="e">
        <f>IF(COUNT($L$15:$L$17)=0,NA(),MAX($L$15:$L$17))</f>
        <v>#N/A</v>
      </c>
      <c r="BF78" s="5" t="e">
        <f t="shared" si="12"/>
        <v>#N/A</v>
      </c>
      <c r="BG78" s="5" t="e">
        <f t="shared" si="13"/>
        <v>#N/A</v>
      </c>
      <c r="BH78" s="5" t="e">
        <f t="shared" si="19"/>
        <v>#N/A</v>
      </c>
      <c r="BI78" s="5" t="e">
        <f>IF(COUNT($L$15:$L$17)=0,NA(),IF(AVERAGE($L$15:$L$17)=0,NA(),AVERAGE($L$15:$L$17)))</f>
        <v>#N/A</v>
      </c>
      <c r="BK78" s="8">
        <v>7</v>
      </c>
      <c r="BL78" s="5" t="e">
        <f>IF(COUNT($L$15:$L$17)=0,NA(),IF(AVERAGE($L$15:$L$17)=0,NA(),AVERAGE($L$15:$L$17)))</f>
        <v>#N/A</v>
      </c>
      <c r="BM78" s="5" t="e">
        <f>IF(COUNT($L$21:$L$23)=0,NA(),IF(AVERAGE($L$21:$L$23)=0,NA(),AVERAGE($L$21:$L$23)))</f>
        <v>#N/A</v>
      </c>
      <c r="BN78" s="5" t="e">
        <f>IF(COUNT($L$27:$L$29)=0,NA(),IF(AVERAGE($L$27:$L$29)=0,NA(),AVERAGE($L$27:$L$29)))</f>
        <v>#N/A</v>
      </c>
    </row>
    <row r="79" spans="1:66">
      <c r="A79" s="33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2"/>
      <c r="Q79" s="60"/>
      <c r="AF79" s="1"/>
      <c r="AG79" s="1"/>
      <c r="AH79" s="1"/>
      <c r="AK79" s="8"/>
      <c r="AU79" s="8" t="s">
        <v>85</v>
      </c>
      <c r="AV79" s="5" t="e">
        <f>IF($M$15=0,NA(),$M$15)</f>
        <v>#N/A</v>
      </c>
      <c r="AW79" s="5" t="e">
        <f>IF($M$16=0,NA(),$M$16)</f>
        <v>#N/A</v>
      </c>
      <c r="AX79" s="5" t="e">
        <f>IF($M$17=0,NA(),$M$17)</f>
        <v>#N/A</v>
      </c>
      <c r="AY79" s="5" t="e">
        <f>IF(COUNT($M$15:$M$17)=0,NA(),IF(AVERAGE($M$15:$M$17)=0,NA(),AVERAGE($M$15:$M$17)))</f>
        <v>#N/A</v>
      </c>
      <c r="AZ79" s="5" t="e">
        <f>AZ72</f>
        <v>#N/A</v>
      </c>
      <c r="BA79" s="5" t="str">
        <f t="shared" si="16"/>
        <v/>
      </c>
      <c r="BB79" s="5" t="str">
        <f t="shared" si="17"/>
        <v/>
      </c>
      <c r="BC79" s="5" t="str">
        <f t="shared" si="18"/>
        <v/>
      </c>
      <c r="BD79" s="5" t="e">
        <f>IF(COUNT($M$15:$M$17)=0,NA(),MIN($M$15:$M$17))</f>
        <v>#N/A</v>
      </c>
      <c r="BE79" s="5" t="e">
        <f>IF(COUNT($M$15:$M$17)=0,NA(),MAX($M$15:$M$17))</f>
        <v>#N/A</v>
      </c>
      <c r="BF79" s="5" t="e">
        <f t="shared" si="12"/>
        <v>#N/A</v>
      </c>
      <c r="BG79" s="5" t="e">
        <f t="shared" si="13"/>
        <v>#N/A</v>
      </c>
      <c r="BH79" s="5" t="e">
        <f t="shared" si="19"/>
        <v>#N/A</v>
      </c>
      <c r="BI79" s="5" t="e">
        <f>IF(COUNT($M$15:$M$17)=0,NA(),IF(AVERAGE($M$15:$M$17)=0,NA(),AVERAGE($M$15:$M$17)))</f>
        <v>#N/A</v>
      </c>
      <c r="BK79" s="8">
        <v>8</v>
      </c>
      <c r="BL79" s="5" t="e">
        <f>IF(COUNT($M$15:$M$17)=0,NA(),IF(AVERAGE($M$15:$M$17)=0,NA(),AVERAGE($M$15:$M$17)))</f>
        <v>#N/A</v>
      </c>
      <c r="BM79" s="5" t="e">
        <f>IF(COUNT($M$21:$M$23)=0,NA(),IF(AVERAGE($M$21:$M$23)=0,NA(),AVERAGE($M$21:$M$23)))</f>
        <v>#N/A</v>
      </c>
      <c r="BN79" s="5" t="e">
        <f>IF(COUNT($M$27:$M$29)=0,NA(),IF(AVERAGE($M$27:$M$29)=0,NA(),AVERAGE($M$27:$M$29)))</f>
        <v>#N/A</v>
      </c>
    </row>
    <row r="80" spans="1:66">
      <c r="A80" s="33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2"/>
      <c r="Q80" s="60"/>
      <c r="AF80" s="1"/>
      <c r="AG80" s="1"/>
      <c r="AH80" s="1"/>
      <c r="AK80" s="8" t="s">
        <v>76</v>
      </c>
      <c r="AL80" s="5" t="e">
        <f>IF($H$15=0,NA(),$H$15)</f>
        <v>#N/A</v>
      </c>
      <c r="AM80" s="5" t="e">
        <f>IF($H$16=0,NA(),$H$16)</f>
        <v>#N/A</v>
      </c>
      <c r="AN80" s="5" t="e">
        <f>IF($H$17=0,NA(),$H$17)</f>
        <v>#N/A</v>
      </c>
      <c r="AO80" s="5" t="e">
        <f>IF(COUNT($H$15:$H$17)=0,NA(),IF(AVERAGE($H$15:$H$17)=0,NA(),AVERAGE($H$15:$H$17)))</f>
        <v>#N/A</v>
      </c>
      <c r="AP80" s="5" t="e">
        <f>IF(COUNT(H15:H17,H21:H23,H27:H29)=0,NA(),AVERAGE(H15:H17,H21:H23,H27:H29))</f>
        <v>#N/A</v>
      </c>
      <c r="AQ80" s="5" t="e">
        <f>IF(COUNT($H$15:$H$17)=0,NA(),MIN($H$15:$H$17))</f>
        <v>#N/A</v>
      </c>
      <c r="AR80" s="5" t="e">
        <f>IF(COUNT($H$15:$H$17)=0,NA(),MAX($H$15:$H$17))</f>
        <v>#N/A</v>
      </c>
      <c r="AS80" s="5" t="e">
        <f>AO80-AQ80</f>
        <v>#N/A</v>
      </c>
      <c r="AT80" s="5" t="e">
        <f>AR80-AO80</f>
        <v>#N/A</v>
      </c>
      <c r="AU80" s="8" t="s">
        <v>86</v>
      </c>
      <c r="AV80" s="5" t="e">
        <f>IF($N$15=0,NA(),$N$15)</f>
        <v>#N/A</v>
      </c>
      <c r="AW80" s="5" t="e">
        <f>IF($N$16=0,NA(),$N$16)</f>
        <v>#N/A</v>
      </c>
      <c r="AX80" s="5" t="e">
        <f>IF($N$17=0,NA(),$N$17)</f>
        <v>#N/A</v>
      </c>
      <c r="AY80" s="5" t="e">
        <f>IF(COUNT($N$15:$N$17)=0,NA(),IF(AVERAGE($N$15:$N$17)=0,NA(),AVERAGE($N$15:$N$17)))</f>
        <v>#N/A</v>
      </c>
      <c r="AZ80" s="5" t="e">
        <f>AZ72</f>
        <v>#N/A</v>
      </c>
      <c r="BA80" s="5" t="str">
        <f t="shared" si="16"/>
        <v/>
      </c>
      <c r="BB80" s="5" t="str">
        <f t="shared" si="17"/>
        <v/>
      </c>
      <c r="BC80" s="5" t="str">
        <f t="shared" si="18"/>
        <v/>
      </c>
      <c r="BD80" s="5" t="e">
        <f>IF(COUNT($N$15:$N$17)=0,NA(),MIN($N$15:$N$17))</f>
        <v>#N/A</v>
      </c>
      <c r="BE80" s="5" t="e">
        <f>IF(COUNT($N$15:$N$17)=0,NA(),MAX($N$15:$N$17))</f>
        <v>#N/A</v>
      </c>
      <c r="BF80" s="5" t="e">
        <f t="shared" si="12"/>
        <v>#N/A</v>
      </c>
      <c r="BG80" s="5" t="e">
        <f t="shared" si="13"/>
        <v>#N/A</v>
      </c>
      <c r="BH80" s="5" t="e">
        <f t="shared" si="19"/>
        <v>#N/A</v>
      </c>
      <c r="BI80" s="5" t="e">
        <f>IF(COUNT($N$15:$N$17)=0,NA(),IF(AVERAGE($N$15:$N$17)=0,NA(),AVERAGE($N$15:$N$17)))</f>
        <v>#N/A</v>
      </c>
      <c r="BK80" s="8">
        <v>9</v>
      </c>
      <c r="BL80" s="5" t="e">
        <f>IF(COUNT($N$15:$N$17)=0,NA(),IF(AVERAGE($N$15:$N$17)=0,NA(),AVERAGE($N$15:$N$17)))</f>
        <v>#N/A</v>
      </c>
      <c r="BM80" s="5" t="e">
        <f>IF(COUNT($N$21:$N$23)=0,NA(),IF(AVERAGE($N$21:$N$23)=0,NA(),AVERAGE($N$21:$N$23)))</f>
        <v>#N/A</v>
      </c>
      <c r="BN80" s="5" t="e">
        <f>IF(COUNT($N$27:$N$29)=0,NA(),IF(AVERAGE($N$27:$N$29)=0,NA(),AVERAGE($N$27:$N$29)))</f>
        <v>#N/A</v>
      </c>
    </row>
    <row r="81" spans="1:66">
      <c r="A81" s="33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2"/>
      <c r="Q81" s="60"/>
      <c r="AF81" s="1"/>
      <c r="AG81" s="1"/>
      <c r="AH81" s="1"/>
      <c r="AJ81" s="5" t="s">
        <v>38</v>
      </c>
      <c r="AK81" s="8" t="s">
        <v>87</v>
      </c>
      <c r="AL81" s="5" t="e">
        <f>IF($H$21=0,NA(),$H$21)</f>
        <v>#N/A</v>
      </c>
      <c r="AM81" s="5" t="e">
        <f>IF($H$22=0,NA(),$H$22)</f>
        <v>#N/A</v>
      </c>
      <c r="AN81" s="5" t="e">
        <f>IF($H$23=0,NA(),$H$23)</f>
        <v>#N/A</v>
      </c>
      <c r="AO81" s="5" t="e">
        <f>IF(COUNT($H$21:$H$23)=0,NA(),IF(AVERAGE($H$21:$H$23)=0,NA(),AVERAGE($H$21:$H$23)))</f>
        <v>#N/A</v>
      </c>
      <c r="AP81" s="5" t="e">
        <f>AP80</f>
        <v>#N/A</v>
      </c>
      <c r="AQ81" s="5" t="e">
        <f>IF(COUNT($H$21:$H$23)=0,NA(),MIN($H$21:$H$23))</f>
        <v>#N/A</v>
      </c>
      <c r="AR81" s="5" t="e">
        <f>IF(COUNT($H$21:$H$23)=0,NA(),MAX($H$21:$H$23))</f>
        <v>#N/A</v>
      </c>
      <c r="AS81" s="5" t="e">
        <f t="shared" si="14"/>
        <v>#N/A</v>
      </c>
      <c r="AT81" s="5" t="e">
        <f t="shared" si="15"/>
        <v>#N/A</v>
      </c>
      <c r="AU81" s="8" t="s">
        <v>88</v>
      </c>
      <c r="AV81" s="5" t="e">
        <f>IF($O$15=0,NA(),$O$15)</f>
        <v>#N/A</v>
      </c>
      <c r="AW81" s="5" t="e">
        <f>IF($O$16=0,NA(),$O$16)</f>
        <v>#N/A</v>
      </c>
      <c r="AX81" s="5" t="e">
        <f>IF($O$17=0,NA(),$O$17)</f>
        <v>#N/A</v>
      </c>
      <c r="AY81" s="5" t="e">
        <f>IF(COUNT($O$15:$O$17)=0,NA(),IF(AVERAGE($O$15:$O$17)=0,NA(),AVERAGE($O$15:$O$17)))</f>
        <v>#N/A</v>
      </c>
      <c r="AZ81" s="5" t="e">
        <f>AZ72</f>
        <v>#N/A</v>
      </c>
      <c r="BA81" s="5" t="str">
        <f t="shared" si="16"/>
        <v/>
      </c>
      <c r="BB81" s="5" t="str">
        <f t="shared" si="17"/>
        <v/>
      </c>
      <c r="BC81" s="5" t="str">
        <f t="shared" si="18"/>
        <v/>
      </c>
      <c r="BD81" s="5" t="e">
        <f>IF(COUNT($O$15:$O$17)=0,NA(),MIN($O$15:$O$17))</f>
        <v>#N/A</v>
      </c>
      <c r="BE81" s="5" t="e">
        <f>IF(COUNT($O$15:$O$17)=0,NA(),MAX($O$15:$O$17))</f>
        <v>#N/A</v>
      </c>
      <c r="BF81" s="5" t="e">
        <f t="shared" si="12"/>
        <v>#N/A</v>
      </c>
      <c r="BG81" s="5" t="e">
        <f t="shared" si="13"/>
        <v>#N/A</v>
      </c>
      <c r="BH81" s="5" t="e">
        <f t="shared" si="19"/>
        <v>#N/A</v>
      </c>
      <c r="BI81" s="5" t="e">
        <f>IF(COUNT($O$15:$O$17)=0,NA(),IF(AVERAGE($O$15:$O$17)=0,NA(),AVERAGE($O$15:$O$17)))</f>
        <v>#N/A</v>
      </c>
      <c r="BK81" s="8">
        <v>10</v>
      </c>
      <c r="BL81" s="5" t="e">
        <f>IF(COUNT($O$15:$O$17)=0,NA(),IF(AVERAGE($O$15:$O$17)=0,NA(),AVERAGE($O$15:$O$17)))</f>
        <v>#N/A</v>
      </c>
      <c r="BM81" s="5" t="e">
        <f>IF(COUNT($O$21:$O$23)=0,NA(),IF(AVERAGE($O$21:$O$23)=0,NA(),AVERAGE($O$21:$O$23)))</f>
        <v>#N/A</v>
      </c>
      <c r="BN81" s="5" t="e">
        <f>IF(COUNT($O$27:$O$29)=0,NA(),IF(AVERAGE($O$27:$O$29)=0,NA(),AVERAGE($O$27:$O$29)))</f>
        <v>#N/A</v>
      </c>
    </row>
    <row r="82" spans="1:66">
      <c r="A82" s="33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2"/>
      <c r="Q82" s="60"/>
      <c r="AF82" s="1"/>
      <c r="AG82" s="1"/>
      <c r="AH82" s="1"/>
      <c r="AK82" s="8" t="s">
        <v>89</v>
      </c>
      <c r="AL82" s="5" t="e">
        <f>IF($H$27=0,NA(),$H$27)</f>
        <v>#N/A</v>
      </c>
      <c r="AM82" s="5" t="e">
        <f>IF($H$28=0,NA(),$H$28)</f>
        <v>#N/A</v>
      </c>
      <c r="AN82" s="5" t="e">
        <f>IF($H$29=0,NA(),$H$29)</f>
        <v>#N/A</v>
      </c>
      <c r="AO82" s="5" t="e">
        <f>IF(COUNT($H$27:$H$29)=0,NA(),IF(AVERAGE($H$27:$H$29)=0,NA(),AVERAGE($H$27:$H$29)))</f>
        <v>#N/A</v>
      </c>
      <c r="AP82" s="5" t="e">
        <f>AP80</f>
        <v>#N/A</v>
      </c>
      <c r="AQ82" s="5" t="e">
        <f>IF(COUNT($H$27:$H$29)=0,NA(),MIN($H$27:$H$29))</f>
        <v>#N/A</v>
      </c>
      <c r="AR82" s="5" t="e">
        <f>IF(COUNT($H$27:$H$29)=0,NA(),MAX($H$27:$H$29))</f>
        <v>#N/A</v>
      </c>
      <c r="AS82" s="5" t="e">
        <f t="shared" si="14"/>
        <v>#N/A</v>
      </c>
      <c r="AT82" s="5" t="e">
        <f t="shared" si="15"/>
        <v>#N/A</v>
      </c>
      <c r="BA82" s="5" t="str">
        <f t="shared" si="16"/>
        <v/>
      </c>
      <c r="BB82" s="5" t="str">
        <f t="shared" si="17"/>
        <v/>
      </c>
      <c r="BH82" s="5" t="e">
        <f t="shared" si="19"/>
        <v>#N/A</v>
      </c>
    </row>
    <row r="83" spans="1:66" ht="13.5" thickBot="1">
      <c r="A83" s="33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2"/>
      <c r="Q83" s="182"/>
      <c r="AF83" s="1"/>
      <c r="AG83" s="1"/>
      <c r="AH83" s="1"/>
      <c r="AK83" s="8"/>
      <c r="AU83" s="8" t="s">
        <v>73</v>
      </c>
      <c r="AV83" s="5" t="e">
        <f>IF($F$21=0,NA(),$F$21)</f>
        <v>#N/A</v>
      </c>
      <c r="AW83" s="5" t="e">
        <f>IF($F$22=0,NA(),$F$22)</f>
        <v>#N/A</v>
      </c>
      <c r="AX83" s="5" t="e">
        <f>IF($F$23=0,NA(),$F$23)</f>
        <v>#N/A</v>
      </c>
      <c r="AY83" s="5" t="e">
        <f>IF(COUNT($F$21:$F$23)=0,NA(),IF(AVERAGE($F$21:$F$23)=0,NA(),AVERAGE($F$21:$F$23)))</f>
        <v>#N/A</v>
      </c>
      <c r="AZ83" s="5" t="e">
        <f>IF(COUNT(F21:O23)=0,NA(),AVERAGE(F21:O23))</f>
        <v>#N/A</v>
      </c>
      <c r="BA83" s="5" t="str">
        <f t="shared" si="16"/>
        <v/>
      </c>
      <c r="BB83" s="5" t="str">
        <f t="shared" si="17"/>
        <v/>
      </c>
      <c r="BC83" s="5" t="str">
        <f t="shared" si="18"/>
        <v/>
      </c>
      <c r="BD83" s="5" t="e">
        <f>IF(COUNT($F$21:$F$23)=0,NA(),MIN($F$21:$F$23))</f>
        <v>#N/A</v>
      </c>
      <c r="BE83" s="5" t="e">
        <f>IF(COUNT($F$21:$F$23)=0,NA(),MAX($F$21:$F$23))</f>
        <v>#N/A</v>
      </c>
      <c r="BF83" s="5" t="e">
        <f t="shared" ref="BF83:BF92" si="20">AY83-BD83</f>
        <v>#N/A</v>
      </c>
      <c r="BG83" s="5" t="e">
        <f t="shared" ref="BG83:BG92" si="21">BE83-AY83</f>
        <v>#N/A</v>
      </c>
      <c r="BH83" s="5" t="e">
        <f t="shared" si="19"/>
        <v>#N/A</v>
      </c>
      <c r="BI83" s="5" t="e">
        <f>IF(COUNT($F$21:$F$23)=0,NA(),IF(AVERAGE($F$21:$F$23)=0,NA(),AVERAGE($F$21:$F$23)))</f>
        <v>#N/A</v>
      </c>
    </row>
    <row r="84" spans="1:66">
      <c r="A84" s="33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2"/>
      <c r="Q84" s="43"/>
      <c r="AF84" s="1"/>
      <c r="AG84" s="1"/>
      <c r="AH84" s="1"/>
      <c r="AK84" s="8" t="s">
        <v>78</v>
      </c>
      <c r="AL84" s="5" t="e">
        <f>IF($I$15=0,NA(),$I$15)</f>
        <v>#N/A</v>
      </c>
      <c r="AM84" s="5" t="e">
        <f>IF($I$16=0,NA(),$I$16)</f>
        <v>#N/A</v>
      </c>
      <c r="AN84" s="5" t="e">
        <f>IF($I$17=0,NA(),$I$17)</f>
        <v>#N/A</v>
      </c>
      <c r="AO84" s="5" t="e">
        <f>IF(COUNT($I$15:$I$17)=0,NA(),IF(AVERAGE($I$15:$I$17)=0,NA(),AVERAGE($I$15:$I$17)))</f>
        <v>#N/A</v>
      </c>
      <c r="AP84" s="5" t="e">
        <f>IF(COUNT(I15:I17,I21:I23,I27:I29)=0,NA(),AVERAGE(I15:I17,I21:I23,I27:I29))</f>
        <v>#N/A</v>
      </c>
      <c r="AQ84" s="5" t="e">
        <f>IF(COUNT($I$15:$I$17)=0,NA(),MIN($I$15:$I$17))</f>
        <v>#N/A</v>
      </c>
      <c r="AR84" s="5" t="e">
        <f>IF(COUNT($I$15:$I$17)=0,NA(),MAX($I$15:$I$17))</f>
        <v>#N/A</v>
      </c>
      <c r="AS84" s="5" t="e">
        <f>AO84-AQ84</f>
        <v>#N/A</v>
      </c>
      <c r="AT84" s="5" t="e">
        <f>AR84-AO84</f>
        <v>#N/A</v>
      </c>
      <c r="AU84" s="8" t="s">
        <v>81</v>
      </c>
      <c r="AV84" s="5" t="e">
        <f>IF($G$21=0,NA(),$G$21)</f>
        <v>#N/A</v>
      </c>
      <c r="AW84" s="5" t="e">
        <f>IF($G$22=0,NA(),$G$22)</f>
        <v>#N/A</v>
      </c>
      <c r="AX84" s="5" t="e">
        <f>IF($G$23=0,NA(),$G$23)</f>
        <v>#N/A</v>
      </c>
      <c r="AY84" s="5" t="e">
        <f>IF(COUNT($G$21:$G$23)=0,NA(),IF(AVERAGE($G$21:$G$23)=0,NA(),AVERAGE($G$21:$G$23)))</f>
        <v>#N/A</v>
      </c>
      <c r="AZ84" s="5" t="e">
        <f>AZ83</f>
        <v>#N/A</v>
      </c>
      <c r="BA84" s="5" t="str">
        <f t="shared" si="16"/>
        <v/>
      </c>
      <c r="BB84" s="5" t="str">
        <f t="shared" si="17"/>
        <v/>
      </c>
      <c r="BC84" s="5" t="str">
        <f t="shared" si="18"/>
        <v/>
      </c>
      <c r="BD84" s="5" t="e">
        <f>IF(COUNT($G$21:$G$23)=0,NA(),MIN($G$21:$G$23))</f>
        <v>#N/A</v>
      </c>
      <c r="BE84" s="5" t="e">
        <f>IF(COUNT($G$21:$G$23)=0,NA(),MAX($G$21:$G$23))</f>
        <v>#N/A</v>
      </c>
      <c r="BF84" s="5" t="e">
        <f t="shared" si="20"/>
        <v>#N/A</v>
      </c>
      <c r="BG84" s="5" t="e">
        <f t="shared" si="21"/>
        <v>#N/A</v>
      </c>
      <c r="BH84" s="5" t="e">
        <f t="shared" si="19"/>
        <v>#N/A</v>
      </c>
      <c r="BI84" s="5" t="e">
        <f>IF(COUNT($G$21:$G$23)=0,NA(),IF(AVERAGE($G$21:$G$23)=0,NA(),AVERAGE($G$21:$G$23)))</f>
        <v>#N/A</v>
      </c>
    </row>
    <row r="85" spans="1:66" ht="13.5" thickBot="1">
      <c r="A85" s="33"/>
      <c r="B85" s="183"/>
      <c r="C85" s="183"/>
      <c r="D85" s="183"/>
      <c r="E85" s="4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4"/>
      <c r="Q85" s="43"/>
      <c r="AF85" s="1"/>
      <c r="AG85" s="1"/>
      <c r="AH85" s="1"/>
      <c r="AJ85" s="5" t="s">
        <v>90</v>
      </c>
      <c r="AK85" s="8" t="s">
        <v>91</v>
      </c>
      <c r="AL85" s="5" t="e">
        <f>IF($I$21=0,NA(),$I$21)</f>
        <v>#N/A</v>
      </c>
      <c r="AM85" s="5" t="e">
        <f>IF($I$22=0,NA(),$I$22)</f>
        <v>#N/A</v>
      </c>
      <c r="AN85" s="5" t="e">
        <f>IF($I$23=0,NA(),$I$23)</f>
        <v>#N/A</v>
      </c>
      <c r="AO85" s="5" t="e">
        <f>IF(COUNT($I$21:$I$23)=0,NA(),IF(AVERAGE($I$21:$I$23)=0,NA(),AVERAGE($I$21:$I$23)))</f>
        <v>#N/A</v>
      </c>
      <c r="AP85" s="5" t="e">
        <f>AP84</f>
        <v>#N/A</v>
      </c>
      <c r="AQ85" s="5" t="e">
        <f>IF(COUNT($I$21:$I$23)=0,NA(),MIN($I$21:$I$23))</f>
        <v>#N/A</v>
      </c>
      <c r="AR85" s="5" t="e">
        <f>IF(COUNT($I$21:$I$23)=0,NA(),MAX($I$21:$I$23))</f>
        <v>#N/A</v>
      </c>
      <c r="AS85" s="5" t="e">
        <f t="shared" si="14"/>
        <v>#N/A</v>
      </c>
      <c r="AT85" s="5" t="e">
        <f t="shared" si="15"/>
        <v>#N/A</v>
      </c>
      <c r="AU85" s="8" t="s">
        <v>87</v>
      </c>
      <c r="AV85" s="5" t="e">
        <f>IF($H$21=0,NA(),$H$21)</f>
        <v>#N/A</v>
      </c>
      <c r="AW85" s="5" t="e">
        <f>IF($H$22=0,NA(),$H$22)</f>
        <v>#N/A</v>
      </c>
      <c r="AX85" s="5" t="e">
        <f>IF($H$23=0,NA(),$H$23)</f>
        <v>#N/A</v>
      </c>
      <c r="AY85" s="5" t="e">
        <f>IF(COUNT($H$21:$H$23)=0,NA(),IF(AVERAGE($H$21:$H$23)=0,NA(),AVERAGE($H$21:$H$23)))</f>
        <v>#N/A</v>
      </c>
      <c r="AZ85" s="5" t="e">
        <f>AZ83</f>
        <v>#N/A</v>
      </c>
      <c r="BA85" s="5" t="str">
        <f t="shared" si="16"/>
        <v/>
      </c>
      <c r="BB85" s="5" t="str">
        <f t="shared" si="17"/>
        <v/>
      </c>
      <c r="BC85" s="5" t="str">
        <f t="shared" si="18"/>
        <v/>
      </c>
      <c r="BD85" s="5" t="e">
        <f>IF(COUNT($H$21:$H$23)=0,NA(),MIN($H$21:$H$23))</f>
        <v>#N/A</v>
      </c>
      <c r="BE85" s="5" t="e">
        <f>IF(COUNT($H$21:$H$23)=0,NA(),MAX($H$21:$H$23))</f>
        <v>#N/A</v>
      </c>
      <c r="BF85" s="5" t="e">
        <f t="shared" si="20"/>
        <v>#N/A</v>
      </c>
      <c r="BG85" s="5" t="e">
        <f t="shared" si="21"/>
        <v>#N/A</v>
      </c>
      <c r="BH85" s="5" t="e">
        <f t="shared" si="19"/>
        <v>#N/A</v>
      </c>
      <c r="BI85" s="5" t="e">
        <f>IF(COUNT($H$21:$H$23)=0,NA(),IF(AVERAGE($H$21:$H$23)=0,NA(),AVERAGE($H$21:$H$23)))</f>
        <v>#N/A</v>
      </c>
    </row>
    <row r="86" spans="1:66">
      <c r="A86" s="33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2"/>
      <c r="Q86" s="178"/>
      <c r="AF86" s="1"/>
      <c r="AG86" s="1"/>
      <c r="AH86" s="1"/>
      <c r="AK86" s="8" t="s">
        <v>92</v>
      </c>
      <c r="AL86" s="5" t="e">
        <f>IF($I$27=0,NA(),$I$27)</f>
        <v>#N/A</v>
      </c>
      <c r="AM86" s="5" t="e">
        <f>IF($I$28=0,NA(),$I$28)</f>
        <v>#N/A</v>
      </c>
      <c r="AN86" s="5" t="e">
        <f>IF($I$29=0,NA(),$I$29)</f>
        <v>#N/A</v>
      </c>
      <c r="AO86" s="5" t="e">
        <f>IF(COUNT($I$27:$I$29)=0,NA(),IF(AVERAGE($I$27:$I$29)=0,NA(),AVERAGE($I$27:$I$29)))</f>
        <v>#N/A</v>
      </c>
      <c r="AP86" s="5" t="e">
        <f>AP84</f>
        <v>#N/A</v>
      </c>
      <c r="AQ86" s="5" t="e">
        <f>IF(COUNT($I$27:$I$29)=0,NA(),MIN($I$27:$I$29))</f>
        <v>#N/A</v>
      </c>
      <c r="AR86" s="5" t="e">
        <f>IF(COUNT($I$27:$I$29)=0,NA(),MAX($I$27:$I$29))</f>
        <v>#N/A</v>
      </c>
      <c r="AS86" s="5" t="e">
        <f t="shared" si="14"/>
        <v>#N/A</v>
      </c>
      <c r="AT86" s="5" t="e">
        <f t="shared" si="15"/>
        <v>#N/A</v>
      </c>
      <c r="AU86" s="8" t="s">
        <v>91</v>
      </c>
      <c r="AV86" s="5" t="e">
        <f>IF($I$21=0,NA(),$I$21)</f>
        <v>#N/A</v>
      </c>
      <c r="AW86" s="5" t="e">
        <f>IF($I$22=0,NA(),$I$22)</f>
        <v>#N/A</v>
      </c>
      <c r="AX86" s="5" t="e">
        <f>IF($I$23=0,NA(),$I$23)</f>
        <v>#N/A</v>
      </c>
      <c r="AY86" s="5" t="e">
        <f>IF(COUNT($I$21:$I$23)=0,NA(),IF(AVERAGE($I$21:$I$23)=0,NA(),AVERAGE($I$21:$I$23)))</f>
        <v>#N/A</v>
      </c>
      <c r="AZ86" s="5" t="e">
        <f>AZ83</f>
        <v>#N/A</v>
      </c>
      <c r="BA86" s="5" t="str">
        <f t="shared" si="16"/>
        <v/>
      </c>
      <c r="BB86" s="5" t="str">
        <f t="shared" si="17"/>
        <v/>
      </c>
      <c r="BC86" s="5" t="str">
        <f t="shared" si="18"/>
        <v/>
      </c>
      <c r="BD86" s="5" t="e">
        <f>IF(COUNT($I$21:$I$23)=0,NA(),MIN($I$21:$I$23))</f>
        <v>#N/A</v>
      </c>
      <c r="BE86" s="5" t="e">
        <f>IF(COUNT($I$21:$I$23)=0,NA(),MAX($I$21:$I$23))</f>
        <v>#N/A</v>
      </c>
      <c r="BF86" s="5" t="e">
        <f t="shared" si="20"/>
        <v>#N/A</v>
      </c>
      <c r="BG86" s="5" t="e">
        <f t="shared" si="21"/>
        <v>#N/A</v>
      </c>
      <c r="BH86" s="5" t="e">
        <f t="shared" si="19"/>
        <v>#N/A</v>
      </c>
      <c r="BI86" s="5" t="e">
        <f>IF(COUNT($I$21:$I$23)=0,NA(),IF(AVERAGE($I$21:$I$23)=0,NA(),AVERAGE($I$21:$I$23)))</f>
        <v>#N/A</v>
      </c>
    </row>
    <row r="87" spans="1:66">
      <c r="A87" s="33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2"/>
      <c r="Q87" s="60"/>
      <c r="AF87" s="1"/>
      <c r="AG87" s="1"/>
      <c r="AH87" s="1"/>
      <c r="AK87" s="8"/>
      <c r="AU87" s="8" t="s">
        <v>93</v>
      </c>
      <c r="AV87" s="5" t="e">
        <f>IF($J$21=0,NA(),$J$21)</f>
        <v>#N/A</v>
      </c>
      <c r="AW87" s="5" t="e">
        <f>IF($J$22=0,NA(),$J$22)</f>
        <v>#N/A</v>
      </c>
      <c r="AX87" s="5" t="e">
        <f>IF($J$23=0,NA(),$J$23)</f>
        <v>#N/A</v>
      </c>
      <c r="AY87" s="5" t="e">
        <f>IF(COUNT($J$21:$J$23)=0,NA(),IF(AVERAGE($J$21:$J$23)=0,NA(),AVERAGE($J$21:$J$23)))</f>
        <v>#N/A</v>
      </c>
      <c r="AZ87" s="5" t="e">
        <f>AZ83</f>
        <v>#N/A</v>
      </c>
      <c r="BA87" s="5" t="str">
        <f t="shared" si="16"/>
        <v/>
      </c>
      <c r="BB87" s="5" t="str">
        <f t="shared" si="17"/>
        <v/>
      </c>
      <c r="BC87" s="5" t="str">
        <f t="shared" si="18"/>
        <v/>
      </c>
      <c r="BD87" s="5" t="e">
        <f>IF(COUNT($J$21:$J$23)=0,NA(),MIN($J$21:$J$23))</f>
        <v>#N/A</v>
      </c>
      <c r="BE87" s="5" t="e">
        <f>IF(COUNT($J$21:$J$23)=0,NA(),MAX($J$21:$J$23))</f>
        <v>#N/A</v>
      </c>
      <c r="BF87" s="5" t="e">
        <f t="shared" si="20"/>
        <v>#N/A</v>
      </c>
      <c r="BG87" s="5" t="e">
        <f t="shared" si="21"/>
        <v>#N/A</v>
      </c>
      <c r="BH87" s="5" t="e">
        <f t="shared" si="19"/>
        <v>#N/A</v>
      </c>
      <c r="BI87" s="5" t="e">
        <f>IF(COUNT($J$21:$J$23)=0,NA(),IF(AVERAGE($J$21:$J$23)=0,NA(),AVERAGE($J$21:$J$23)))</f>
        <v>#N/A</v>
      </c>
    </row>
    <row r="88" spans="1:66" ht="23.25">
      <c r="A88" s="33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2"/>
      <c r="Q88" s="55" t="s">
        <v>143</v>
      </c>
      <c r="AF88" s="1"/>
      <c r="AG88" s="1"/>
      <c r="AH88" s="1"/>
      <c r="AK88" s="8" t="s">
        <v>80</v>
      </c>
      <c r="AL88" s="5" t="e">
        <f>IF($J$15=0,NA(),$J$15)</f>
        <v>#N/A</v>
      </c>
      <c r="AM88" s="5" t="e">
        <f>IF($J$16=0,NA(),$J$16)</f>
        <v>#N/A</v>
      </c>
      <c r="AN88" s="5" t="e">
        <f>IF($J$17=0,NA(),$J$17)</f>
        <v>#N/A</v>
      </c>
      <c r="AO88" s="5" t="e">
        <f>IF(COUNT($J$15:$J$17)=0,NA(),IF(AVERAGE($J$15:$J$17)=0,NA(),AVERAGE($J$15:$J$17)))</f>
        <v>#N/A</v>
      </c>
      <c r="AP88" s="5" t="e">
        <f>IF(COUNT(J15:J17,J21:J23,J27:J29)=0,NA(),AVERAGE(J15:J17,J21:J23,J27:J29))</f>
        <v>#N/A</v>
      </c>
      <c r="AQ88" s="5" t="e">
        <f>IF(COUNT($J$15:$J$17)=0,NA(),MIN($J$15:$J$17))</f>
        <v>#N/A</v>
      </c>
      <c r="AR88" s="5" t="e">
        <f>IF(COUNT($J$15:$J$17)=0,NA(),MAX($J$15:$J$17))</f>
        <v>#N/A</v>
      </c>
      <c r="AS88" s="5" t="e">
        <f t="shared" ref="AS88:AS102" si="22">AO88-AQ88</f>
        <v>#N/A</v>
      </c>
      <c r="AT88" s="5" t="e">
        <f t="shared" ref="AT88:AT102" si="23">AR88-AO88</f>
        <v>#N/A</v>
      </c>
      <c r="AU88" s="8" t="s">
        <v>94</v>
      </c>
      <c r="AV88" s="5" t="e">
        <f>IF($K$21=0,NA(),$K$21)</f>
        <v>#N/A</v>
      </c>
      <c r="AW88" s="5" t="e">
        <f>IF($K$22=0,NA(),$K$22)</f>
        <v>#N/A</v>
      </c>
      <c r="AX88" s="5" t="e">
        <f>IF($K$23=0,NA(),$K$23)</f>
        <v>#N/A</v>
      </c>
      <c r="AY88" s="5" t="e">
        <f>IF(COUNT($K$21:$K$23)=0,NA(),IF(AVERAGE($K$21:$K$23)=0,NA(),AVERAGE($K$21:$K$23)))</f>
        <v>#N/A</v>
      </c>
      <c r="AZ88" s="5" t="e">
        <f>AZ83</f>
        <v>#N/A</v>
      </c>
      <c r="BA88" s="5" t="str">
        <f t="shared" si="16"/>
        <v/>
      </c>
      <c r="BB88" s="5" t="str">
        <f t="shared" si="17"/>
        <v/>
      </c>
      <c r="BC88" s="5" t="str">
        <f t="shared" si="18"/>
        <v/>
      </c>
      <c r="BD88" s="5" t="e">
        <f>IF(COUNT($K$21:$K$23)=0,NA(),MIN($K$21:$K$23))</f>
        <v>#N/A</v>
      </c>
      <c r="BE88" s="5" t="e">
        <f>IF(COUNT($K$21:$K$23)=0,NA(),MAX($K$21:$K$23))</f>
        <v>#N/A</v>
      </c>
      <c r="BF88" s="5" t="e">
        <f t="shared" si="20"/>
        <v>#N/A</v>
      </c>
      <c r="BG88" s="5" t="e">
        <f t="shared" si="21"/>
        <v>#N/A</v>
      </c>
      <c r="BH88" s="5" t="e">
        <f t="shared" si="19"/>
        <v>#N/A</v>
      </c>
      <c r="BI88" s="5" t="e">
        <f>IF(COUNT($K$21:$K$23)=0,NA(),IF(AVERAGE($K$21:$K$23)=0,NA(),AVERAGE($K$21:$K$23)))</f>
        <v>#N/A</v>
      </c>
    </row>
    <row r="89" spans="1:66">
      <c r="A89" s="33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2"/>
      <c r="Q89" s="60"/>
      <c r="AF89" s="1"/>
      <c r="AG89" s="1"/>
      <c r="AH89" s="1"/>
      <c r="AJ89" s="5" t="s">
        <v>95</v>
      </c>
      <c r="AK89" s="8" t="s">
        <v>93</v>
      </c>
      <c r="AL89" s="5" t="e">
        <f>IF($J$21=0,NA(),$J$21)</f>
        <v>#N/A</v>
      </c>
      <c r="AM89" s="5" t="e">
        <f>IF($J$22=0,NA(),$J$22)</f>
        <v>#N/A</v>
      </c>
      <c r="AN89" s="5" t="e">
        <f>IF($J$23=0,NA(),$J$23)</f>
        <v>#N/A</v>
      </c>
      <c r="AO89" s="5" t="e">
        <f>IF(COUNT($J$21:$J$23)=0,NA(),IF(AVERAGE($J$21:$J$23)=0,NA(),AVERAGE($J$21:$J$23)))</f>
        <v>#N/A</v>
      </c>
      <c r="AP89" s="5" t="e">
        <f>AP88</f>
        <v>#N/A</v>
      </c>
      <c r="AQ89" s="5" t="e">
        <f>IF(COUNT($J$21:$J$23)=0,NA(),MIN($J$21:$J$23))</f>
        <v>#N/A</v>
      </c>
      <c r="AR89" s="5" t="e">
        <f>IF(COUNT($J$21:$J$23)=0,NA(),MAX($J$21:$J$23))</f>
        <v>#N/A</v>
      </c>
      <c r="AS89" s="5" t="e">
        <f t="shared" si="22"/>
        <v>#N/A</v>
      </c>
      <c r="AT89" s="5" t="e">
        <f t="shared" si="23"/>
        <v>#N/A</v>
      </c>
      <c r="AU89" s="8" t="s">
        <v>96</v>
      </c>
      <c r="AV89" s="5" t="e">
        <f>IF($L$21=0,NA(),$L$21)</f>
        <v>#N/A</v>
      </c>
      <c r="AW89" s="5" t="e">
        <f>IF($L$22=0,NA(),$L$22)</f>
        <v>#N/A</v>
      </c>
      <c r="AX89" s="5" t="e">
        <f>IF($L$23=0,NA(),$L$23)</f>
        <v>#N/A</v>
      </c>
      <c r="AY89" s="5" t="e">
        <f>IF(COUNT($L$21:$L$23)=0,NA(),IF(AVERAGE($L$21:$L$23)=0,NA(),AVERAGE($L$21:$L$23)))</f>
        <v>#N/A</v>
      </c>
      <c r="AZ89" s="5" t="e">
        <f>AZ83</f>
        <v>#N/A</v>
      </c>
      <c r="BA89" s="5" t="str">
        <f t="shared" si="16"/>
        <v/>
      </c>
      <c r="BB89" s="5" t="str">
        <f t="shared" si="17"/>
        <v/>
      </c>
      <c r="BC89" s="5" t="str">
        <f t="shared" si="18"/>
        <v/>
      </c>
      <c r="BD89" s="5" t="e">
        <f>IF(COUNT($L$21:$L$23)=0,NA(),MIN($L$21:$L$23))</f>
        <v>#N/A</v>
      </c>
      <c r="BE89" s="5" t="e">
        <f>IF(COUNT($L$21:$L$23)=0,NA(),MAX($L$21:$L$23))</f>
        <v>#N/A</v>
      </c>
      <c r="BF89" s="5" t="e">
        <f t="shared" si="20"/>
        <v>#N/A</v>
      </c>
      <c r="BG89" s="5" t="e">
        <f t="shared" si="21"/>
        <v>#N/A</v>
      </c>
      <c r="BH89" s="5" t="e">
        <f t="shared" si="19"/>
        <v>#N/A</v>
      </c>
      <c r="BI89" s="5" t="e">
        <f>IF(COUNT($L$21:$L$23)=0,NA(),IF(AVERAGE($L$21:$L$23)=0,NA(),AVERAGE($L$21:$L$23)))</f>
        <v>#N/A</v>
      </c>
    </row>
    <row r="90" spans="1:66">
      <c r="A90" s="33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2"/>
      <c r="Q90" s="60"/>
      <c r="AF90" s="1"/>
      <c r="AG90" s="1"/>
      <c r="AH90" s="1"/>
      <c r="AK90" s="8" t="s">
        <v>97</v>
      </c>
      <c r="AL90" s="5" t="e">
        <f>IF($J$27=0,NA(),$J$27)</f>
        <v>#N/A</v>
      </c>
      <c r="AM90" s="5" t="e">
        <f>IF($J$28=0,NA(),$J$28)</f>
        <v>#N/A</v>
      </c>
      <c r="AN90" s="5" t="e">
        <f>IF($J$29=0,NA(),$J$29)</f>
        <v>#N/A</v>
      </c>
      <c r="AO90" s="5" t="e">
        <f>IF(COUNT($J$27:$J$29)=0,NA(),IF(AVERAGE($J$27:$J$29)=0,NA(),AVERAGE($J$27:$J$29)))</f>
        <v>#N/A</v>
      </c>
      <c r="AP90" s="5" t="e">
        <f>AP88</f>
        <v>#N/A</v>
      </c>
      <c r="AQ90" s="5" t="e">
        <f>IF(COUNT($J$27:$J$29)=0,NA(),MIN($J$27:$J$29))</f>
        <v>#N/A</v>
      </c>
      <c r="AR90" s="5" t="e">
        <f>IF(COUNT($J$27:$J$29)=0,NA(),MAX($J$27:$J$29))</f>
        <v>#N/A</v>
      </c>
      <c r="AS90" s="5" t="e">
        <f t="shared" si="22"/>
        <v>#N/A</v>
      </c>
      <c r="AT90" s="5" t="e">
        <f t="shared" si="23"/>
        <v>#N/A</v>
      </c>
      <c r="AU90" s="8" t="s">
        <v>98</v>
      </c>
      <c r="AV90" s="5" t="e">
        <f>IF($M$21=0,NA(),$M$21)</f>
        <v>#N/A</v>
      </c>
      <c r="AW90" s="5" t="e">
        <f>IF($M$22=0,NA(),$M$22)</f>
        <v>#N/A</v>
      </c>
      <c r="AX90" s="5" t="e">
        <f>IF($M$23=0,NA(),$M$23)</f>
        <v>#N/A</v>
      </c>
      <c r="AY90" s="5" t="e">
        <f>IF(COUNT($M$21:$M$23)=0,NA(),IF(AVERAGE($M$21:$M$23)=0,NA(),AVERAGE($M$21:$M$23)))</f>
        <v>#N/A</v>
      </c>
      <c r="AZ90" s="5" t="e">
        <f>AZ83</f>
        <v>#N/A</v>
      </c>
      <c r="BA90" s="5" t="str">
        <f t="shared" si="16"/>
        <v/>
      </c>
      <c r="BB90" s="5" t="str">
        <f t="shared" si="17"/>
        <v/>
      </c>
      <c r="BC90" s="5" t="str">
        <f t="shared" si="18"/>
        <v/>
      </c>
      <c r="BD90" s="5" t="e">
        <f>IF(COUNT($M$21:$M$23)=0,NA(),MIN($M$21:$M$23))</f>
        <v>#N/A</v>
      </c>
      <c r="BE90" s="5" t="e">
        <f>IF(COUNT($M$21:$M$23)=0,NA(),MAX($M$21:$M$23))</f>
        <v>#N/A</v>
      </c>
      <c r="BF90" s="5" t="e">
        <f t="shared" si="20"/>
        <v>#N/A</v>
      </c>
      <c r="BG90" s="5" t="e">
        <f t="shared" si="21"/>
        <v>#N/A</v>
      </c>
      <c r="BH90" s="5" t="e">
        <f t="shared" si="19"/>
        <v>#N/A</v>
      </c>
      <c r="BI90" s="5" t="e">
        <f>IF(COUNT($M$21:$M$23)=0,NA(),IF(AVERAGE($M$21:$M$23)=0,NA(),AVERAGE($M$21:$M$23)))</f>
        <v>#N/A</v>
      </c>
    </row>
    <row r="91" spans="1:66" ht="35.25">
      <c r="A91" s="33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2"/>
      <c r="Q91" s="55" t="s">
        <v>148</v>
      </c>
      <c r="AF91" s="1"/>
      <c r="AG91" s="1"/>
      <c r="AH91" s="1"/>
      <c r="AK91" s="8"/>
      <c r="AU91" s="8" t="s">
        <v>99</v>
      </c>
      <c r="AV91" s="5" t="e">
        <f>IF($N$21=0,NA(),$N$21)</f>
        <v>#N/A</v>
      </c>
      <c r="AW91" s="5" t="e">
        <f>IF($N$22=0,NA(),$N$22)</f>
        <v>#N/A</v>
      </c>
      <c r="AX91" s="5" t="e">
        <f>IF($N$23=0,NA(),$N$23)</f>
        <v>#N/A</v>
      </c>
      <c r="AY91" s="5" t="e">
        <f>IF(COUNT($N$21:$N$23)=0,NA(),IF(AVERAGE($N$21:$N$23)=0,NA(),AVERAGE($N$21:$N$23)))</f>
        <v>#N/A</v>
      </c>
      <c r="AZ91" s="5" t="e">
        <f>AZ83</f>
        <v>#N/A</v>
      </c>
      <c r="BA91" s="5" t="str">
        <f t="shared" si="16"/>
        <v/>
      </c>
      <c r="BB91" s="5" t="str">
        <f t="shared" si="17"/>
        <v/>
      </c>
      <c r="BC91" s="5" t="str">
        <f t="shared" si="18"/>
        <v/>
      </c>
      <c r="BD91" s="5" t="e">
        <f>IF(COUNT($N$21:$N$23)=0,NA(),MIN($N$21:$N$23))</f>
        <v>#N/A</v>
      </c>
      <c r="BE91" s="5" t="e">
        <f>IF(COUNT($N$21:$N$23)=0,NA(),MAX($N$21:$N$23))</f>
        <v>#N/A</v>
      </c>
      <c r="BF91" s="5" t="e">
        <f t="shared" si="20"/>
        <v>#N/A</v>
      </c>
      <c r="BG91" s="5" t="e">
        <f t="shared" si="21"/>
        <v>#N/A</v>
      </c>
      <c r="BH91" s="5" t="e">
        <f t="shared" si="19"/>
        <v>#N/A</v>
      </c>
      <c r="BI91" s="5" t="e">
        <f>IF(COUNT($N$21:$N$23)=0,NA(),IF(AVERAGE($N$21:$N$23)=0,NA(),AVERAGE($N$21:$N$23)))</f>
        <v>#N/A</v>
      </c>
    </row>
    <row r="92" spans="1:66">
      <c r="A92" s="33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2"/>
      <c r="Q92" s="60"/>
      <c r="R92" s="232"/>
      <c r="S92" s="232"/>
      <c r="T92" s="232"/>
      <c r="U92" s="232"/>
      <c r="V92" s="232"/>
      <c r="W92" s="232"/>
      <c r="X92" s="232"/>
      <c r="Y92" s="232"/>
      <c r="Z92" s="232"/>
      <c r="AA92" s="232"/>
      <c r="AB92" s="232"/>
      <c r="AC92" s="232"/>
      <c r="AD92" s="232"/>
      <c r="AE92" s="232"/>
      <c r="AF92" s="232"/>
      <c r="AG92" s="1"/>
      <c r="AH92" s="1"/>
      <c r="AK92" s="8" t="s">
        <v>82</v>
      </c>
      <c r="AL92" s="5" t="e">
        <f>IF($K$15=0,NA(),$K$15)</f>
        <v>#N/A</v>
      </c>
      <c r="AM92" s="5" t="e">
        <f>IF($K$16=0,NA(),$K$16)</f>
        <v>#N/A</v>
      </c>
      <c r="AN92" s="5" t="e">
        <f>IF($K$17=0,NA(),$K$17)</f>
        <v>#N/A</v>
      </c>
      <c r="AO92" s="5" t="e">
        <f>IF(COUNT($K$15:$K$17)=0,NA(),IF(AVERAGE($K$15:$K$17)=0,NA(),AVERAGE($K$15:$K$17)))</f>
        <v>#N/A</v>
      </c>
      <c r="AP92" s="5" t="e">
        <f>IF(COUNT(K15:K17,K21:K23,K27:K29)=0,NA(),AVERAGE(K15:K17,K21:K23,K27:K29))</f>
        <v>#N/A</v>
      </c>
      <c r="AQ92" s="5" t="e">
        <f>IF(COUNT($K$15:$K$17)=0,NA(),MIN($K$15:$K$17))</f>
        <v>#N/A</v>
      </c>
      <c r="AR92" s="5" t="e">
        <f>IF(COUNT($K$15:$K$17)=0,NA(),MAX($K$15:$K$17))</f>
        <v>#N/A</v>
      </c>
      <c r="AS92" s="5" t="e">
        <f>AO92-AQ92</f>
        <v>#N/A</v>
      </c>
      <c r="AT92" s="5" t="e">
        <f>AR92-AO92</f>
        <v>#N/A</v>
      </c>
      <c r="AU92" s="8" t="s">
        <v>100</v>
      </c>
      <c r="AV92" s="5" t="e">
        <f>IF($O$21=0,NA(),$O$21)</f>
        <v>#N/A</v>
      </c>
      <c r="AW92" s="5" t="e">
        <f>IF($O$22=0,NA(),$O$22)</f>
        <v>#N/A</v>
      </c>
      <c r="AX92" s="5" t="e">
        <f>IF($O$23=0,NA(),$O$23)</f>
        <v>#N/A</v>
      </c>
      <c r="AY92" s="5" t="e">
        <f>IF(COUNT($O$21:$O$23)=0,NA(),IF(AVERAGE($O$21:$O$23)=0,NA(),AVERAGE($O$21:$O$23)))</f>
        <v>#N/A</v>
      </c>
      <c r="AZ92" s="5" t="e">
        <f>AZ83</f>
        <v>#N/A</v>
      </c>
      <c r="BA92" s="5" t="str">
        <f t="shared" si="16"/>
        <v/>
      </c>
      <c r="BB92" s="5" t="str">
        <f t="shared" si="17"/>
        <v/>
      </c>
      <c r="BC92" s="5" t="str">
        <f t="shared" si="18"/>
        <v/>
      </c>
      <c r="BD92" s="5" t="e">
        <f>IF(COUNT($O$21:$O$23)=0,NA(),MIN($O$21:$O$23))</f>
        <v>#N/A</v>
      </c>
      <c r="BE92" s="5" t="e">
        <f>IF(COUNT($O$21:$O$23)=0,NA(),MAX($O$21:$O$23))</f>
        <v>#N/A</v>
      </c>
      <c r="BF92" s="5" t="e">
        <f t="shared" si="20"/>
        <v>#N/A</v>
      </c>
      <c r="BG92" s="5" t="e">
        <f t="shared" si="21"/>
        <v>#N/A</v>
      </c>
      <c r="BH92" s="5" t="e">
        <f t="shared" si="19"/>
        <v>#N/A</v>
      </c>
      <c r="BI92" s="5" t="e">
        <f>IF(COUNT($O$21:$O$23)=0,NA(),IF(AVERAGE($O$21:$O$23)=0,NA(),AVERAGE($O$21:$O$23)))</f>
        <v>#N/A</v>
      </c>
    </row>
    <row r="93" spans="1:66">
      <c r="A93" s="33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2"/>
      <c r="Q93" s="60"/>
      <c r="R93" s="232"/>
      <c r="S93" s="232"/>
      <c r="T93" s="232"/>
      <c r="U93" s="232"/>
      <c r="V93" s="232"/>
      <c r="W93" s="232"/>
      <c r="X93" s="232"/>
      <c r="Y93" s="232"/>
      <c r="Z93" s="232"/>
      <c r="AA93" s="232"/>
      <c r="AB93" s="232"/>
      <c r="AC93" s="232"/>
      <c r="AD93" s="232"/>
      <c r="AE93" s="232"/>
      <c r="AF93" s="232"/>
      <c r="AG93" s="1"/>
      <c r="AH93" s="1"/>
      <c r="AJ93" s="5" t="s">
        <v>101</v>
      </c>
      <c r="AK93" s="8" t="s">
        <v>94</v>
      </c>
      <c r="AL93" s="5" t="e">
        <f>IF($K$21=0,NA(),$K$21)</f>
        <v>#N/A</v>
      </c>
      <c r="AM93" s="5" t="e">
        <f>IF($K$22=0,NA(),$K$22)</f>
        <v>#N/A</v>
      </c>
      <c r="AN93" s="5" t="e">
        <f>IF($K$23=0,NA(),$K$23)</f>
        <v>#N/A</v>
      </c>
      <c r="AO93" s="5" t="e">
        <f>IF(COUNT($K$21:$K$23)=0,NA(),IF(AVERAGE($K$21:$K$23)=0,NA(),AVERAGE($K$21:$K$23)))</f>
        <v>#N/A</v>
      </c>
      <c r="AP93" s="5" t="e">
        <f>AP92</f>
        <v>#N/A</v>
      </c>
      <c r="AQ93" s="5" t="e">
        <f>IF(COUNT($K$21:$K$23)=0,NA(),MIN($K$21:$K$23))</f>
        <v>#N/A</v>
      </c>
      <c r="AR93" s="5" t="e">
        <f>IF(COUNT($K$21:$K$23)=0,NA(),MAX($K$21:$K$23))</f>
        <v>#N/A</v>
      </c>
      <c r="AS93" s="5" t="e">
        <f t="shared" si="22"/>
        <v>#N/A</v>
      </c>
      <c r="AT93" s="5" t="e">
        <f t="shared" si="23"/>
        <v>#N/A</v>
      </c>
      <c r="BA93" s="5" t="str">
        <f t="shared" si="16"/>
        <v/>
      </c>
      <c r="BB93" s="5" t="str">
        <f t="shared" si="17"/>
        <v/>
      </c>
      <c r="BH93" s="5" t="e">
        <f t="shared" si="19"/>
        <v>#N/A</v>
      </c>
    </row>
    <row r="94" spans="1:66" ht="34.5">
      <c r="A94" s="33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2"/>
      <c r="Q94" s="55" t="s">
        <v>149</v>
      </c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1"/>
      <c r="AH94" s="1"/>
      <c r="AK94" s="8" t="s">
        <v>102</v>
      </c>
      <c r="AL94" s="5" t="e">
        <f>IF($K$27=0,NA(),$K$27)</f>
        <v>#N/A</v>
      </c>
      <c r="AM94" s="5" t="e">
        <f>IF($K$28=0,NA(),$K$28)</f>
        <v>#N/A</v>
      </c>
      <c r="AN94" s="5" t="e">
        <f>IF($K$29=0,NA(),$K$29)</f>
        <v>#N/A</v>
      </c>
      <c r="AO94" s="5" t="e">
        <f>IF(COUNT($K$27:$K$29)=0,NA(),IF(AVERAGE($K$27:$K$29)=0,NA(),AVERAGE($K$27:$K$29)))</f>
        <v>#N/A</v>
      </c>
      <c r="AP94" s="5" t="e">
        <f>AP92</f>
        <v>#N/A</v>
      </c>
      <c r="AQ94" s="5" t="e">
        <f>IF(COUNT($K$27:$K$29)=0,NA(),MIN($K$27:$K$29))</f>
        <v>#N/A</v>
      </c>
      <c r="AR94" s="5" t="e">
        <f>IF(COUNT($K$27:$K$29)=0,NA(),MAX($K$27:$K$29))</f>
        <v>#N/A</v>
      </c>
      <c r="AS94" s="5" t="e">
        <f t="shared" si="22"/>
        <v>#N/A</v>
      </c>
      <c r="AT94" s="5" t="e">
        <f t="shared" si="23"/>
        <v>#N/A</v>
      </c>
      <c r="AU94" s="8" t="s">
        <v>75</v>
      </c>
      <c r="AV94" s="5" t="e">
        <f>IF($F$27=0,NA(),$F$27)</f>
        <v>#N/A</v>
      </c>
      <c r="AW94" s="5" t="e">
        <f>IF($F$28=0,NA(),$F$28)</f>
        <v>#N/A</v>
      </c>
      <c r="AX94" s="5" t="e">
        <f>IF($F$29=0,NA(),$F$29)</f>
        <v>#N/A</v>
      </c>
      <c r="AY94" s="5" t="e">
        <f>IF(COUNT($F$27:$F$29)=0,NA(),IF(AVERAGE($F$27:$F$29)=0,NA(),AVERAGE($F$27:$F$29)))</f>
        <v>#N/A</v>
      </c>
      <c r="AZ94" s="5" t="e">
        <f>IF(COUNT(F27:O29)=0,NA(),AVERAGE(F27:O29))</f>
        <v>#N/A</v>
      </c>
      <c r="BA94" s="5" t="str">
        <f t="shared" si="16"/>
        <v/>
      </c>
      <c r="BB94" s="5" t="str">
        <f t="shared" si="17"/>
        <v/>
      </c>
      <c r="BC94" s="5" t="str">
        <f t="shared" si="18"/>
        <v/>
      </c>
      <c r="BD94" s="5" t="e">
        <f>IF(COUNT($F$27:$F$29)=0,NA(),MIN($F$27:$F$29))</f>
        <v>#N/A</v>
      </c>
      <c r="BE94" s="5" t="e">
        <f>IF(COUNT($F$27:$F$29)=0,NA(),MAX($F$27:$F$29))</f>
        <v>#N/A</v>
      </c>
      <c r="BF94" s="5" t="e">
        <f t="shared" ref="BF94:BF103" si="24">AY94-BD94</f>
        <v>#N/A</v>
      </c>
      <c r="BG94" s="5" t="e">
        <f t="shared" ref="BG94:BG103" si="25">BE94-AY94</f>
        <v>#N/A</v>
      </c>
      <c r="BH94" s="5" t="e">
        <f t="shared" si="19"/>
        <v>#N/A</v>
      </c>
      <c r="BI94" s="5" t="e">
        <f>IF(COUNT($F$27:$F$29)=0,NA(),IF(AVERAGE($F$27:$F$29)=0,NA(),AVERAGE($F$27:$F$29)))</f>
        <v>#N/A</v>
      </c>
    </row>
    <row r="95" spans="1:66">
      <c r="A95" s="33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2"/>
      <c r="Q95" s="60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1"/>
      <c r="AH95" s="1"/>
      <c r="AK95" s="8"/>
      <c r="AU95" s="8" t="s">
        <v>83</v>
      </c>
      <c r="AV95" s="5" t="e">
        <f>IF($G$27=0,NA(),$G$27)</f>
        <v>#N/A</v>
      </c>
      <c r="AW95" s="5" t="e">
        <f>IF($G$28=0,NA(),$G$28)</f>
        <v>#N/A</v>
      </c>
      <c r="AX95" s="5" t="e">
        <f>IF($G$29=0,NA(),$G$29)</f>
        <v>#N/A</v>
      </c>
      <c r="AY95" s="5" t="e">
        <f>IF(COUNT($G$27:$G$29)=0,NA(),IF(AVERAGE($G$27:$G$29)=0,NA(),AVERAGE($G$27:$G$29)))</f>
        <v>#N/A</v>
      </c>
      <c r="AZ95" s="5" t="e">
        <f>AZ94</f>
        <v>#N/A</v>
      </c>
      <c r="BA95" s="5" t="str">
        <f t="shared" si="16"/>
        <v/>
      </c>
      <c r="BB95" s="5" t="str">
        <f t="shared" si="17"/>
        <v/>
      </c>
      <c r="BC95" s="5" t="str">
        <f t="shared" si="18"/>
        <v/>
      </c>
      <c r="BD95" s="5" t="e">
        <f>IF(COUNT($G$27:$G$29)=0,NA(),MIN($G$27:$G$29))</f>
        <v>#N/A</v>
      </c>
      <c r="BE95" s="5" t="e">
        <f>IF(COUNT($G$27:$G$29)=0,NA(),MAX($G$27:$G$29))</f>
        <v>#N/A</v>
      </c>
      <c r="BF95" s="5" t="e">
        <f t="shared" si="24"/>
        <v>#N/A</v>
      </c>
      <c r="BG95" s="5" t="e">
        <f t="shared" si="25"/>
        <v>#N/A</v>
      </c>
      <c r="BH95" s="5" t="e">
        <f t="shared" si="19"/>
        <v>#N/A</v>
      </c>
      <c r="BI95" s="5" t="e">
        <f>IF(COUNT($G$27:$G$29)=0,NA(),IF(AVERAGE($G$27:$G$29)=0,NA(),AVERAGE($G$27:$G$29)))</f>
        <v>#N/A</v>
      </c>
    </row>
    <row r="96" spans="1:66" ht="34.5">
      <c r="A96" s="33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2"/>
      <c r="Q96" s="55" t="s">
        <v>150</v>
      </c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2"/>
      <c r="AE96" s="232"/>
      <c r="AF96" s="232"/>
      <c r="AG96" s="1"/>
      <c r="AH96" s="1"/>
      <c r="AK96" s="8" t="s">
        <v>84</v>
      </c>
      <c r="AL96" s="5" t="e">
        <f>IF($L$15=0,NA(),$L$15)</f>
        <v>#N/A</v>
      </c>
      <c r="AM96" s="5" t="e">
        <f>IF($L$16=0,NA(),$L$16)</f>
        <v>#N/A</v>
      </c>
      <c r="AN96" s="5" t="e">
        <f>IF($L$17=0,NA(),$L$17)</f>
        <v>#N/A</v>
      </c>
      <c r="AO96" s="5" t="e">
        <f>IF(COUNT($L$15:$L$17)=0,NA(),IF(AVERAGE($L$15:$L$17)=0,NA(),AVERAGE($L$15:$L$17)))</f>
        <v>#N/A</v>
      </c>
      <c r="AP96" s="5" t="e">
        <f>IF(COUNT(L15:L17,L21:L23,L27:L29)=0,NA(),AVERAGE(L15:L17,L21:L23,L27:L29))</f>
        <v>#N/A</v>
      </c>
      <c r="AQ96" s="5" t="e">
        <f>IF(COUNT($L$15:$L$17)=0,NA(),MIN($L$15:$L$17))</f>
        <v>#N/A</v>
      </c>
      <c r="AR96" s="5" t="e">
        <f>IF(COUNT($L$15:$L$17)=0,NA(),MAX($L$15:$L$17))</f>
        <v>#N/A</v>
      </c>
      <c r="AS96" s="5" t="e">
        <f>AO96-AQ96</f>
        <v>#N/A</v>
      </c>
      <c r="AT96" s="5" t="e">
        <f>AR96-AO96</f>
        <v>#N/A</v>
      </c>
      <c r="AU96" s="8" t="s">
        <v>89</v>
      </c>
      <c r="AV96" s="5" t="e">
        <f>IF($H$27=0,NA(),$H$27)</f>
        <v>#N/A</v>
      </c>
      <c r="AW96" s="5" t="e">
        <f>IF($H$28=0,NA(),$H$28)</f>
        <v>#N/A</v>
      </c>
      <c r="AX96" s="5" t="e">
        <f>IF($H$29=0,NA(),$H$29)</f>
        <v>#N/A</v>
      </c>
      <c r="AY96" s="5" t="e">
        <f>IF(COUNT($H$27:$H$29)=0,NA(),IF(AVERAGE($H$27:$H$29)=0,NA(),AVERAGE($H$27:$H$29)))</f>
        <v>#N/A</v>
      </c>
      <c r="AZ96" s="5" t="e">
        <f>AZ94</f>
        <v>#N/A</v>
      </c>
      <c r="BA96" s="5" t="str">
        <f t="shared" si="16"/>
        <v/>
      </c>
      <c r="BB96" s="5" t="str">
        <f t="shared" si="17"/>
        <v/>
      </c>
      <c r="BC96" s="5" t="str">
        <f t="shared" si="18"/>
        <v/>
      </c>
      <c r="BD96" s="5" t="e">
        <f>IF(COUNT($H$27:$H$29)=0,NA(),MIN($H$27:$H$29))</f>
        <v>#N/A</v>
      </c>
      <c r="BE96" s="5" t="e">
        <f>IF(COUNT($H$27:$H$29)=0,NA(),MAX($H$27:$H$29))</f>
        <v>#N/A</v>
      </c>
      <c r="BF96" s="5" t="e">
        <f t="shared" si="24"/>
        <v>#N/A</v>
      </c>
      <c r="BG96" s="5" t="e">
        <f t="shared" si="25"/>
        <v>#N/A</v>
      </c>
      <c r="BH96" s="5" t="e">
        <f t="shared" si="19"/>
        <v>#N/A</v>
      </c>
      <c r="BI96" s="5" t="e">
        <f>IF(COUNT($H$27:$H$29)=0,NA(),IF(AVERAGE($H$27:$H$29)=0,NA(),AVERAGE($H$27:$H$29)))</f>
        <v>#N/A</v>
      </c>
    </row>
    <row r="97" spans="1:61">
      <c r="A97" s="33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2"/>
      <c r="Q97" s="60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1"/>
      <c r="AH97" s="1"/>
      <c r="AJ97" s="5" t="s">
        <v>103</v>
      </c>
      <c r="AK97" s="8" t="s">
        <v>96</v>
      </c>
      <c r="AL97" s="5" t="e">
        <f>IF($L$21=0,NA(),$L$21)</f>
        <v>#N/A</v>
      </c>
      <c r="AM97" s="5" t="e">
        <f>IF($L$22=0,NA(),$L$22)</f>
        <v>#N/A</v>
      </c>
      <c r="AN97" s="5" t="e">
        <f>IF($L$23=0,NA(),$L$23)</f>
        <v>#N/A</v>
      </c>
      <c r="AO97" s="5" t="e">
        <f>IF(COUNT($L$21:$L$23)=0,NA(),IF(AVERAGE($L$21:$L$23)=0,NA(),AVERAGE($L$21:$L$23)))</f>
        <v>#N/A</v>
      </c>
      <c r="AP97" s="5" t="e">
        <f>AP96</f>
        <v>#N/A</v>
      </c>
      <c r="AQ97" s="5" t="e">
        <f>IF(COUNT($L$21:$L$23)=0,NA(),MIN($L$21:$L$23))</f>
        <v>#N/A</v>
      </c>
      <c r="AR97" s="5" t="e">
        <f>IF(COUNT($L$21:$L$23)=0,NA(),MAX($L$21:$L$23))</f>
        <v>#N/A</v>
      </c>
      <c r="AS97" s="5" t="e">
        <f t="shared" si="22"/>
        <v>#N/A</v>
      </c>
      <c r="AT97" s="5" t="e">
        <f t="shared" si="23"/>
        <v>#N/A</v>
      </c>
      <c r="AU97" s="8" t="s">
        <v>92</v>
      </c>
      <c r="AV97" s="5" t="e">
        <f>IF($I$27=0,NA(),$I$27)</f>
        <v>#N/A</v>
      </c>
      <c r="AW97" s="5" t="e">
        <f>IF($I$28=0,NA(),$I$28)</f>
        <v>#N/A</v>
      </c>
      <c r="AX97" s="5" t="e">
        <f>IF($I$29=0,NA(),$I$29)</f>
        <v>#N/A</v>
      </c>
      <c r="AY97" s="5" t="e">
        <f>IF(COUNT($I$27:$I$29)=0,NA(),IF(AVERAGE($I$27:$I$29)=0,NA(),AVERAGE($I$27:$I$29)))</f>
        <v>#N/A</v>
      </c>
      <c r="AZ97" s="5" t="e">
        <f>AZ94</f>
        <v>#N/A</v>
      </c>
      <c r="BA97" s="5" t="str">
        <f t="shared" si="16"/>
        <v/>
      </c>
      <c r="BB97" s="5" t="str">
        <f t="shared" si="17"/>
        <v/>
      </c>
      <c r="BC97" s="5" t="str">
        <f t="shared" si="18"/>
        <v/>
      </c>
      <c r="BD97" s="5" t="e">
        <f>IF(COUNT($I$27:$I$29)=0,NA(),MIN($I$27:$I$29))</f>
        <v>#N/A</v>
      </c>
      <c r="BE97" s="5" t="e">
        <f>IF(COUNT($I$27:$I$29)=0,NA(),MAX($I$27:$I$29))</f>
        <v>#N/A</v>
      </c>
      <c r="BF97" s="5" t="e">
        <f t="shared" si="24"/>
        <v>#N/A</v>
      </c>
      <c r="BG97" s="5" t="e">
        <f t="shared" si="25"/>
        <v>#N/A</v>
      </c>
      <c r="BH97" s="5" t="e">
        <f t="shared" si="19"/>
        <v>#N/A</v>
      </c>
      <c r="BI97" s="5" t="e">
        <f>IF(COUNT($I$27:$I$29)=0,NA(),IF(AVERAGE($I$27:$I$29)=0,NA(),AVERAGE($I$27:$I$29)))</f>
        <v>#N/A</v>
      </c>
    </row>
    <row r="98" spans="1:61">
      <c r="A98" s="33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2"/>
      <c r="Q98" s="60" t="s">
        <v>104</v>
      </c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1"/>
      <c r="AH98" s="1"/>
      <c r="AK98" s="8" t="s">
        <v>105</v>
      </c>
      <c r="AL98" s="5" t="e">
        <f>IF($L$27=0,NA(),$L$27)</f>
        <v>#N/A</v>
      </c>
      <c r="AM98" s="5" t="e">
        <f>IF($L$28=0,NA(),$L$28)</f>
        <v>#N/A</v>
      </c>
      <c r="AN98" s="5" t="e">
        <f>IF($L$29=0,NA(),$L$29)</f>
        <v>#N/A</v>
      </c>
      <c r="AO98" s="5" t="e">
        <f>IF(COUNT($L$27:$L$29)=0,NA(),IF(AVERAGE($L$27:$L$29)=0,NA(),AVERAGE($L$27:$L$29)))</f>
        <v>#N/A</v>
      </c>
      <c r="AP98" s="5" t="e">
        <f>AP96</f>
        <v>#N/A</v>
      </c>
      <c r="AQ98" s="5" t="e">
        <f>IF(COUNT($L$27:$L$29)=0,NA(),MIN($L$27:$L$29))</f>
        <v>#N/A</v>
      </c>
      <c r="AR98" s="5" t="e">
        <f>IF(COUNT($L$27:$L$29)=0,NA(),MAX($L$27:$L$29))</f>
        <v>#N/A</v>
      </c>
      <c r="AS98" s="5" t="e">
        <f t="shared" si="22"/>
        <v>#N/A</v>
      </c>
      <c r="AT98" s="5" t="e">
        <f t="shared" si="23"/>
        <v>#N/A</v>
      </c>
      <c r="AU98" s="8" t="s">
        <v>97</v>
      </c>
      <c r="AV98" s="5" t="e">
        <f>IF($J$27=0,NA(),$J$27)</f>
        <v>#N/A</v>
      </c>
      <c r="AW98" s="5" t="e">
        <f>IF($J$28=0,NA(),$J$28)</f>
        <v>#N/A</v>
      </c>
      <c r="AX98" s="5" t="e">
        <f>IF($J$29=0,NA(),$J$29)</f>
        <v>#N/A</v>
      </c>
      <c r="AY98" s="5" t="e">
        <f>IF(COUNT($J$27:$J$29)=0,NA(),IF(AVERAGE($J$27:$J$29)=0,NA(),AVERAGE($J$27:$J$29)))</f>
        <v>#N/A</v>
      </c>
      <c r="AZ98" s="5" t="e">
        <f>AZ94</f>
        <v>#N/A</v>
      </c>
      <c r="BA98" s="5" t="str">
        <f t="shared" si="16"/>
        <v/>
      </c>
      <c r="BB98" s="5" t="str">
        <f t="shared" si="17"/>
        <v/>
      </c>
      <c r="BC98" s="5" t="str">
        <f t="shared" si="18"/>
        <v/>
      </c>
      <c r="BD98" s="5" t="e">
        <f>IF(COUNT($J$27:$J$29)=0,NA(),MIN($J$27:$J$29))</f>
        <v>#N/A</v>
      </c>
      <c r="BE98" s="5" t="e">
        <f>IF(COUNT($J$27:$J$29)=0,NA(),MAX($J$27:$J$29))</f>
        <v>#N/A</v>
      </c>
      <c r="BF98" s="5" t="e">
        <f t="shared" si="24"/>
        <v>#N/A</v>
      </c>
      <c r="BG98" s="5" t="e">
        <f t="shared" si="25"/>
        <v>#N/A</v>
      </c>
      <c r="BH98" s="5" t="e">
        <f t="shared" si="19"/>
        <v>#N/A</v>
      </c>
      <c r="BI98" s="5" t="e">
        <f>IF(COUNT($J$27:$J$29)=0,NA(),IF(AVERAGE($J$27:$J$29)=0,NA(),AVERAGE($J$27:$J$29)))</f>
        <v>#N/A</v>
      </c>
    </row>
    <row r="99" spans="1:61" ht="47.25">
      <c r="A99" s="33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2"/>
      <c r="Q99" s="55" t="s">
        <v>151</v>
      </c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1"/>
      <c r="AH99" s="1"/>
      <c r="AK99" s="8"/>
      <c r="AU99" s="8" t="s">
        <v>102</v>
      </c>
      <c r="AV99" s="5" t="e">
        <f>IF($K$27=0,NA(),$K$27)</f>
        <v>#N/A</v>
      </c>
      <c r="AW99" s="5" t="e">
        <f>IF($K$28=0,NA(),$K$28)</f>
        <v>#N/A</v>
      </c>
      <c r="AX99" s="5" t="e">
        <f>IF($K$29=0,NA(),$K$29)</f>
        <v>#N/A</v>
      </c>
      <c r="AY99" s="5" t="e">
        <f>IF(COUNT($K$27:$K$29)=0,NA(),IF(AVERAGE($K$27:$K$29)=0,NA(),AVERAGE($K$27:$K$29)))</f>
        <v>#N/A</v>
      </c>
      <c r="AZ99" s="5" t="e">
        <f>AZ94</f>
        <v>#N/A</v>
      </c>
      <c r="BA99" s="5" t="str">
        <f t="shared" si="16"/>
        <v/>
      </c>
      <c r="BB99" s="5" t="str">
        <f t="shared" si="17"/>
        <v/>
      </c>
      <c r="BC99" s="5" t="str">
        <f t="shared" si="18"/>
        <v/>
      </c>
      <c r="BD99" s="5" t="e">
        <f>IF(COUNT($K$27:$K$29)=0,NA(),MIN($K$27:$K$29))</f>
        <v>#N/A</v>
      </c>
      <c r="BE99" s="5" t="e">
        <f>IF(COUNT($K$27:$K$29)=0,NA(),MAX($K$27:$K$29))</f>
        <v>#N/A</v>
      </c>
      <c r="BF99" s="5" t="e">
        <f t="shared" si="24"/>
        <v>#N/A</v>
      </c>
      <c r="BG99" s="5" t="e">
        <f t="shared" si="25"/>
        <v>#N/A</v>
      </c>
      <c r="BH99" s="5" t="e">
        <f t="shared" si="19"/>
        <v>#N/A</v>
      </c>
      <c r="BI99" s="5" t="e">
        <f>IF(COUNT($K$27:$K$29)=0,NA(),IF(AVERAGE($K$27:$K$29)=0,NA(),AVERAGE($K$27:$K$29)))</f>
        <v>#N/A</v>
      </c>
    </row>
    <row r="100" spans="1:61">
      <c r="A100" s="33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2"/>
      <c r="Q100" s="60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1"/>
      <c r="AH100" s="1"/>
      <c r="AK100" s="8" t="s">
        <v>85</v>
      </c>
      <c r="AL100" s="5" t="e">
        <f>IF($M$15=0,NA(),$M$15)</f>
        <v>#N/A</v>
      </c>
      <c r="AM100" s="5" t="e">
        <f>IF($M$16=0,NA(),$M$16)</f>
        <v>#N/A</v>
      </c>
      <c r="AN100" s="5" t="e">
        <f>IF($M$17=0,NA(),$M$17)</f>
        <v>#N/A</v>
      </c>
      <c r="AO100" s="5" t="e">
        <f>IF(COUNT($M$15:$M$17)=0,NA(),IF(AVERAGE($M$15:$M$17)=0,NA(),AVERAGE($M$15:$M$17)))</f>
        <v>#N/A</v>
      </c>
      <c r="AP100" s="5" t="e">
        <f>IF(COUNT(M15:M17,M21:M23,M27:M29)=0,NA(),AVERAGE(M15:M17,M21:M23,M27:M29))</f>
        <v>#N/A</v>
      </c>
      <c r="AQ100" s="5" t="e">
        <f>IF(COUNT($M$15:$M$17)=0,NA(),MIN($M$15:$M$17))</f>
        <v>#N/A</v>
      </c>
      <c r="AR100" s="5" t="e">
        <f>IF(COUNT($M$15:$M$17)=0,NA(),MAX($M$15:$M$17))</f>
        <v>#N/A</v>
      </c>
      <c r="AS100" s="5" t="e">
        <f>AO100-AQ100</f>
        <v>#N/A</v>
      </c>
      <c r="AT100" s="5" t="e">
        <f>AR100-AO100</f>
        <v>#N/A</v>
      </c>
      <c r="AU100" s="8" t="s">
        <v>105</v>
      </c>
      <c r="AV100" s="5" t="e">
        <f>IF($L$27=0,NA(),$L$27)</f>
        <v>#N/A</v>
      </c>
      <c r="AW100" s="5" t="e">
        <f>IF($L$28=0,NA(),$L$28)</f>
        <v>#N/A</v>
      </c>
      <c r="AX100" s="5" t="e">
        <f>IF($L$29=0,NA(),$L$29)</f>
        <v>#N/A</v>
      </c>
      <c r="AY100" s="5" t="e">
        <f>IF(COUNT($L$27:$L$29)=0,NA(),IF(AVERAGE($L$27:$L$29)=0,NA(),AVERAGE($L$27:$L$29)))</f>
        <v>#N/A</v>
      </c>
      <c r="AZ100" s="5" t="e">
        <f>AZ94</f>
        <v>#N/A</v>
      </c>
      <c r="BA100" s="5" t="str">
        <f t="shared" si="16"/>
        <v/>
      </c>
      <c r="BB100" s="5" t="str">
        <f t="shared" si="17"/>
        <v/>
      </c>
      <c r="BC100" s="5" t="str">
        <f t="shared" si="18"/>
        <v/>
      </c>
      <c r="BD100" s="5" t="e">
        <f>IF(COUNT($L$27:$L$29)=0,NA(),MIN($L$27:$L$29))</f>
        <v>#N/A</v>
      </c>
      <c r="BE100" s="5" t="e">
        <f>IF(COUNT($L$27:$L$29)=0,NA(),MAX($L$27:$L$29))</f>
        <v>#N/A</v>
      </c>
      <c r="BF100" s="5" t="e">
        <f t="shared" si="24"/>
        <v>#N/A</v>
      </c>
      <c r="BG100" s="5" t="e">
        <f t="shared" si="25"/>
        <v>#N/A</v>
      </c>
      <c r="BH100" s="5" t="e">
        <f t="shared" si="19"/>
        <v>#N/A</v>
      </c>
      <c r="BI100" s="5" t="e">
        <f>IF(COUNT($L$27:$L$29)=0,NA(),IF(AVERAGE($L$27:$L$29)=0,NA(),AVERAGE($L$27:$L$29)))</f>
        <v>#N/A</v>
      </c>
    </row>
    <row r="101" spans="1:61">
      <c r="A101" s="33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2"/>
      <c r="Q101" s="60"/>
      <c r="R101" s="232"/>
      <c r="S101" s="232"/>
      <c r="T101" s="232"/>
      <c r="U101" s="232"/>
      <c r="V101" s="232"/>
      <c r="W101" s="232"/>
      <c r="X101" s="232"/>
      <c r="Y101" s="232"/>
      <c r="Z101" s="232"/>
      <c r="AA101" s="232"/>
      <c r="AB101" s="232"/>
      <c r="AC101" s="232"/>
      <c r="AD101" s="232"/>
      <c r="AE101" s="232"/>
      <c r="AF101" s="232"/>
      <c r="AG101" s="1"/>
      <c r="AH101" s="1"/>
      <c r="AJ101" s="5" t="s">
        <v>106</v>
      </c>
      <c r="AK101" s="8" t="s">
        <v>98</v>
      </c>
      <c r="AL101" s="5" t="e">
        <f>IF($M$21=0,NA(),$M$21)</f>
        <v>#N/A</v>
      </c>
      <c r="AM101" s="5" t="e">
        <f>IF($M$22=0,NA(),$M$22)</f>
        <v>#N/A</v>
      </c>
      <c r="AN101" s="5" t="e">
        <f>IF($M$23=0,NA(),$M$23)</f>
        <v>#N/A</v>
      </c>
      <c r="AO101" s="5" t="e">
        <f>IF(COUNT($M$21:$M$23)=0,NA(),IF(AVERAGE($M$21:$M$23)=0,NA(),AVERAGE($M$21:$M$23)))</f>
        <v>#N/A</v>
      </c>
      <c r="AP101" s="5" t="e">
        <f>AP100</f>
        <v>#N/A</v>
      </c>
      <c r="AQ101" s="5" t="e">
        <f>IF(COUNT($M$21:$M$23)=0,NA(),MIN($M$21:$M$23))</f>
        <v>#N/A</v>
      </c>
      <c r="AR101" s="5" t="e">
        <f>IF(COUNT($M$21:$M$23)=0,NA(),MAX($M$21:$M$23))</f>
        <v>#N/A</v>
      </c>
      <c r="AS101" s="5" t="e">
        <f t="shared" si="22"/>
        <v>#N/A</v>
      </c>
      <c r="AT101" s="5" t="e">
        <f t="shared" si="23"/>
        <v>#N/A</v>
      </c>
      <c r="AU101" s="8" t="s">
        <v>107</v>
      </c>
      <c r="AV101" s="5" t="e">
        <f>IF($M$27=0,NA(),$M$27)</f>
        <v>#N/A</v>
      </c>
      <c r="AW101" s="5" t="e">
        <f>IF($M$28=0,NA(),$M$28)</f>
        <v>#N/A</v>
      </c>
      <c r="AX101" s="5" t="e">
        <f>IF($M$29=0,NA(),$M$29)</f>
        <v>#N/A</v>
      </c>
      <c r="AY101" s="5" t="e">
        <f>IF(COUNT($M$27:$M$29)=0,NA(),IF(AVERAGE($M$27:$M$29)=0,NA(),AVERAGE($M$27:$M$29)))</f>
        <v>#N/A</v>
      </c>
      <c r="AZ101" s="5" t="e">
        <f>AZ94</f>
        <v>#N/A</v>
      </c>
      <c r="BA101" s="5" t="str">
        <f t="shared" si="16"/>
        <v/>
      </c>
      <c r="BB101" s="5" t="str">
        <f t="shared" si="17"/>
        <v/>
      </c>
      <c r="BC101" s="5" t="str">
        <f t="shared" si="18"/>
        <v/>
      </c>
      <c r="BD101" s="5" t="e">
        <f>IF(COUNT($M$27:$M$29)=0,NA(),MIN($M$27:$M$29))</f>
        <v>#N/A</v>
      </c>
      <c r="BE101" s="5" t="e">
        <f>IF(COUNT($M$27:$M$29)=0,NA(),MAX($M$27:$M$29))</f>
        <v>#N/A</v>
      </c>
      <c r="BF101" s="5" t="e">
        <f t="shared" si="24"/>
        <v>#N/A</v>
      </c>
      <c r="BG101" s="5" t="e">
        <f t="shared" si="25"/>
        <v>#N/A</v>
      </c>
      <c r="BH101" s="5" t="e">
        <f t="shared" si="19"/>
        <v>#N/A</v>
      </c>
      <c r="BI101" s="5" t="e">
        <f>IF(COUNT($M$27:$M$29)=0,NA(),IF(AVERAGE($M$27:$M$29)=0,NA(),AVERAGE($M$27:$M$29)))</f>
        <v>#N/A</v>
      </c>
    </row>
    <row r="102" spans="1:61">
      <c r="A102" s="33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2"/>
      <c r="Q102" s="60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2"/>
      <c r="AF102" s="232"/>
      <c r="AG102" s="1"/>
      <c r="AH102" s="1"/>
      <c r="AK102" s="8" t="s">
        <v>107</v>
      </c>
      <c r="AL102" s="5" t="e">
        <f>IF($M$27=0,NA(),$M$27)</f>
        <v>#N/A</v>
      </c>
      <c r="AM102" s="5" t="e">
        <f>IF($M$28=0,NA(),$M$28)</f>
        <v>#N/A</v>
      </c>
      <c r="AN102" s="5" t="e">
        <f>IF($M$29=0,NA(),$M$29)</f>
        <v>#N/A</v>
      </c>
      <c r="AO102" s="5" t="e">
        <f>IF(COUNT($M$27:$M$29)=0,NA(),IF(AVERAGE($M$27:$M$29)=0,NA(),AVERAGE($M$27:$M$29)))</f>
        <v>#N/A</v>
      </c>
      <c r="AP102" s="5" t="e">
        <f>AP100</f>
        <v>#N/A</v>
      </c>
      <c r="AQ102" s="5" t="e">
        <f>IF(COUNT($M$27:$M$29)=0,NA(),MIN($M$27:$M$29))</f>
        <v>#N/A</v>
      </c>
      <c r="AR102" s="5" t="e">
        <f>IF(COUNT($M$27:$M$29)=0,NA(),MAX($M$27:$M$29))</f>
        <v>#N/A</v>
      </c>
      <c r="AS102" s="5" t="e">
        <f t="shared" si="22"/>
        <v>#N/A</v>
      </c>
      <c r="AT102" s="5" t="e">
        <f t="shared" si="23"/>
        <v>#N/A</v>
      </c>
      <c r="AU102" s="8" t="s">
        <v>108</v>
      </c>
      <c r="AV102" s="5" t="e">
        <f>IF($N$27=0,NA(),$N$27)</f>
        <v>#N/A</v>
      </c>
      <c r="AW102" s="5" t="e">
        <f>IF($N$28=0,NA(),$N$28)</f>
        <v>#N/A</v>
      </c>
      <c r="AX102" s="5" t="e">
        <f>IF($N$29=0,NA(),$N$29)</f>
        <v>#N/A</v>
      </c>
      <c r="AY102" s="5" t="e">
        <f>IF(COUNT($N$27:$N$29)=0,NA(),IF(AVERAGE($N$27:$N$29)=0,NA(),AVERAGE($N$27:$N$29)))</f>
        <v>#N/A</v>
      </c>
      <c r="AZ102" s="5" t="e">
        <f>AZ94</f>
        <v>#N/A</v>
      </c>
      <c r="BA102" s="5" t="str">
        <f t="shared" si="16"/>
        <v/>
      </c>
      <c r="BB102" s="5" t="str">
        <f t="shared" si="17"/>
        <v/>
      </c>
      <c r="BC102" s="5" t="str">
        <f t="shared" si="18"/>
        <v/>
      </c>
      <c r="BD102" s="5" t="e">
        <f>IF(COUNT($N$27:$N$29)=0,NA(),MIN($N$27:$N$29))</f>
        <v>#N/A</v>
      </c>
      <c r="BE102" s="5" t="e">
        <f>IF(COUNT($N$27:$N$29)=0,NA(),MAX($N$27:$N$29))</f>
        <v>#N/A</v>
      </c>
      <c r="BF102" s="5" t="e">
        <f t="shared" si="24"/>
        <v>#N/A</v>
      </c>
      <c r="BG102" s="5" t="e">
        <f t="shared" si="25"/>
        <v>#N/A</v>
      </c>
      <c r="BH102" s="5" t="e">
        <f t="shared" si="19"/>
        <v>#N/A</v>
      </c>
      <c r="BI102" s="5" t="e">
        <f>IF(COUNT($N$27:$N$29)=0,NA(),IF(AVERAGE($N$27:$N$29)=0,NA(),AVERAGE($N$27:$N$29)))</f>
        <v>#N/A</v>
      </c>
    </row>
    <row r="103" spans="1:61">
      <c r="A103" s="33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2"/>
      <c r="Q103" s="60"/>
      <c r="AF103" s="1"/>
      <c r="AG103" s="1"/>
      <c r="AH103" s="1"/>
      <c r="AU103" s="8" t="s">
        <v>109</v>
      </c>
      <c r="AV103" s="5" t="e">
        <f>IF($O$27=0,NA(),$O$27)</f>
        <v>#N/A</v>
      </c>
      <c r="AW103" s="5" t="e">
        <f>IF($O$28=0,NA(),$O$28)</f>
        <v>#N/A</v>
      </c>
      <c r="AX103" s="5" t="e">
        <f>IF($O$29=0,NA(),$O$29)</f>
        <v>#N/A</v>
      </c>
      <c r="AY103" s="5" t="e">
        <f>IF(COUNT($O$27:$O$29)=0,NA(),IF(AVERAGE($O$27:$O$29)=0,NA(),AVERAGE($O$27:$O$29)))</f>
        <v>#N/A</v>
      </c>
      <c r="AZ103" s="5" t="e">
        <f>AZ94</f>
        <v>#N/A</v>
      </c>
      <c r="BA103" s="5" t="str">
        <f t="shared" si="16"/>
        <v/>
      </c>
      <c r="BB103" s="5" t="str">
        <f t="shared" si="17"/>
        <v/>
      </c>
      <c r="BC103" s="5" t="str">
        <f t="shared" si="18"/>
        <v/>
      </c>
      <c r="BD103" s="5" t="e">
        <f>IF(COUNT($O$27:$O$29)=0,NA(),MIN($O$27:$O$29))</f>
        <v>#N/A</v>
      </c>
      <c r="BE103" s="5" t="e">
        <f>IF(COUNT($O$27:$O$29)=0,NA(),MAX($O$27:$O$29))</f>
        <v>#N/A</v>
      </c>
      <c r="BF103" s="5" t="e">
        <f t="shared" si="24"/>
        <v>#N/A</v>
      </c>
      <c r="BG103" s="5" t="e">
        <f t="shared" si="25"/>
        <v>#N/A</v>
      </c>
      <c r="BH103" s="5" t="e">
        <f t="shared" si="19"/>
        <v>#N/A</v>
      </c>
      <c r="BI103" s="5" t="e">
        <f>IF(COUNT($O$27:$O$29)=0,NA(),IF(AVERAGE($O$27:$O$29)=0,NA(),AVERAGE($O$27:$O$29)))</f>
        <v>#N/A</v>
      </c>
    </row>
    <row r="104" spans="1:61">
      <c r="A104" s="33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2"/>
      <c r="Q104" s="60"/>
      <c r="AF104" s="1"/>
      <c r="AG104" s="1"/>
      <c r="AH104" s="1"/>
      <c r="AK104" s="8" t="s">
        <v>86</v>
      </c>
      <c r="AL104" s="5" t="e">
        <f>IF($N$15=0,NA(),$N$15)</f>
        <v>#N/A</v>
      </c>
      <c r="AM104" s="5" t="e">
        <f>IF($N$16=0,NA(),$N$16)</f>
        <v>#N/A</v>
      </c>
      <c r="AN104" s="5" t="e">
        <f>IF($N$17=0,NA(),$N$17)</f>
        <v>#N/A</v>
      </c>
      <c r="AO104" s="5" t="e">
        <f>IF(COUNT($N$15:$N$17)=0,NA(),IF(AVERAGE($N$15:$N$17)=0,NA(),AVERAGE($N$15:$N$17)))</f>
        <v>#N/A</v>
      </c>
      <c r="AP104" s="5" t="e">
        <f>IF(COUNT(N15:N17,N21:N23,N27:N29)=0,NA(),AVERAGE(N15:N17,N21:N23,N27:N29))</f>
        <v>#N/A</v>
      </c>
      <c r="AQ104" s="5" t="e">
        <f>IF(COUNT($N$15:$N$17)=0,NA(),MIN($N$15:$N$17))</f>
        <v>#N/A</v>
      </c>
      <c r="AR104" s="5" t="e">
        <f>IF(COUNT($N$15:$N$17)=0,NA(),MAX($N$15:$N$17))</f>
        <v>#N/A</v>
      </c>
      <c r="AS104" s="5" t="e">
        <f t="shared" ref="AS104:AS110" si="26">AO104-AQ104</f>
        <v>#N/A</v>
      </c>
      <c r="AT104" s="5" t="e">
        <f t="shared" ref="AT104:AT110" si="27">AR104-AO104</f>
        <v>#N/A</v>
      </c>
      <c r="BC104" s="21" t="e">
        <f>SUM(BC72:BC103)/COUNT(BC72:BC103)</f>
        <v>#DIV/0!</v>
      </c>
      <c r="BI104" s="21"/>
    </row>
    <row r="105" spans="1:61">
      <c r="A105" s="33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2"/>
      <c r="Q105" s="60"/>
      <c r="AF105" s="1"/>
      <c r="AG105" s="1"/>
      <c r="AH105" s="1"/>
      <c r="AJ105" s="5" t="s">
        <v>110</v>
      </c>
      <c r="AK105" s="8" t="s">
        <v>99</v>
      </c>
      <c r="AL105" s="5" t="e">
        <f>IF($N$21=0,NA(),$N$21)</f>
        <v>#N/A</v>
      </c>
      <c r="AM105" s="5" t="e">
        <f>IF($N$22=0,NA(),$N$22)</f>
        <v>#N/A</v>
      </c>
      <c r="AN105" s="5" t="e">
        <f>IF($N$23=0,NA(),$N$23)</f>
        <v>#N/A</v>
      </c>
      <c r="AO105" s="5" t="e">
        <f>IF(COUNT($N$21:$N$23)=0,NA(),IF(AVERAGE($N$21:$N$23)=0,NA(),AVERAGE($N$21:$N$23)))</f>
        <v>#N/A</v>
      </c>
      <c r="AP105" s="5" t="e">
        <f>AP104</f>
        <v>#N/A</v>
      </c>
      <c r="AQ105" s="5" t="e">
        <f>IF(COUNT($N$21:$N$23)=0,NA(),MIN($N$21:$N$23))</f>
        <v>#N/A</v>
      </c>
      <c r="AR105" s="5" t="e">
        <f>IF(COUNT($N$21:$N$23)=0,NA(),MAX($N$21:$N$23))</f>
        <v>#N/A</v>
      </c>
      <c r="AS105" s="5" t="e">
        <f t="shared" si="26"/>
        <v>#N/A</v>
      </c>
      <c r="AT105" s="5" t="e">
        <f t="shared" si="27"/>
        <v>#N/A</v>
      </c>
      <c r="BC105" s="22" t="str">
        <f>IF(COUNT(BC72:BC103)=0,"",IF(BC104&lt;0.5,"For an adequate measurement system, at least 50% of averages should fall outside control limits. Because " &amp; FIXED(BC104*100,0,1) &amp; "% of averages are outside control limits, the system is NOT adequate to detect part variation.","For an adequate measurement system, at least 50% of averages should fall outside control limits. Because " &amp; FIXED(BC104*100,0,1) &amp;"% of averages are outside control limits system IS adequate to detect part variation."))</f>
        <v/>
      </c>
      <c r="BI105" s="22"/>
    </row>
    <row r="106" spans="1:61">
      <c r="A106" s="33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2"/>
      <c r="Q106" s="60"/>
      <c r="AF106" s="1"/>
      <c r="AG106" s="1"/>
      <c r="AH106" s="1"/>
      <c r="AK106" s="8" t="s">
        <v>108</v>
      </c>
      <c r="AL106" s="5" t="e">
        <f>IF($N$27=0,NA(),$N$27)</f>
        <v>#N/A</v>
      </c>
      <c r="AM106" s="5" t="e">
        <f>IF($N$28=0,NA(),$N$28)</f>
        <v>#N/A</v>
      </c>
      <c r="AN106" s="5" t="e">
        <f>IF($N$29=0,NA(),$N$29)</f>
        <v>#N/A</v>
      </c>
      <c r="AO106" s="5" t="e">
        <f>IF(COUNT($N$27:$N$29)=0,NA(),IF(AVERAGE($N$27:$N$29)=0,NA(),AVERAGE($N$27:$N$29)))</f>
        <v>#N/A</v>
      </c>
      <c r="AP106" s="5" t="e">
        <f>AP104</f>
        <v>#N/A</v>
      </c>
      <c r="AQ106" s="5" t="e">
        <f>IF(COUNT($N$27:$N$29)=0,NA(),MIN($N$27:$N$29))</f>
        <v>#N/A</v>
      </c>
      <c r="AR106" s="5" t="e">
        <f>IF(COUNT($N$27:$N$29)=0,NA(),MAX($N$27:$N$29))</f>
        <v>#N/A</v>
      </c>
      <c r="AS106" s="5" t="e">
        <f t="shared" si="26"/>
        <v>#N/A</v>
      </c>
      <c r="AT106" s="5" t="e">
        <f t="shared" si="27"/>
        <v>#N/A</v>
      </c>
    </row>
    <row r="107" spans="1:61" ht="13.5" thickBot="1">
      <c r="A107" s="33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2"/>
      <c r="Q107" s="182"/>
      <c r="AF107" s="1"/>
      <c r="AG107" s="1"/>
      <c r="AH107" s="1"/>
    </row>
    <row r="108" spans="1:61">
      <c r="A108" s="33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2"/>
      <c r="Q108" s="43"/>
      <c r="AF108" s="1"/>
      <c r="AG108" s="1"/>
      <c r="AH108" s="1"/>
      <c r="AK108" s="8" t="s">
        <v>88</v>
      </c>
      <c r="AL108" s="5" t="e">
        <f>IF($O$15=0,NA(),$O$15)</f>
        <v>#N/A</v>
      </c>
      <c r="AM108" s="5" t="e">
        <f>IF($O$16=0,NA(),$O$16)</f>
        <v>#N/A</v>
      </c>
      <c r="AN108" s="5" t="e">
        <f>IF($O$17=0,NA(),$O$17)</f>
        <v>#N/A</v>
      </c>
      <c r="AO108" s="5" t="e">
        <f>IF(COUNT($O$15:$O$17)=0,NA(),IF(AVERAGE($O$15:$O$17)=0,NA(),AVERAGE($O$15:$O$17)))</f>
        <v>#N/A</v>
      </c>
      <c r="AP108" s="5" t="e">
        <f>IF(COUNT(O15:O17,O21:O23,O27:O29)=0,NA(),AVERAGE(O15:O17,O21:O23,O27:O29))</f>
        <v>#N/A</v>
      </c>
      <c r="AQ108" s="5" t="e">
        <f>IF(COUNT($O$15:$O$17)=0,NA(),MIN($O$15:$O$17))</f>
        <v>#N/A</v>
      </c>
      <c r="AR108" s="5" t="e">
        <f>IF(COUNT($O$15:$O$17)=0,NA(),MAX($O$15:$O$17))</f>
        <v>#N/A</v>
      </c>
      <c r="AS108" s="5" t="e">
        <f>AO108-AQ108</f>
        <v>#N/A</v>
      </c>
      <c r="AT108" s="5" t="e">
        <f>AR108-AO108</f>
        <v>#N/A</v>
      </c>
    </row>
    <row r="109" spans="1:61">
      <c r="A109" s="33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2"/>
      <c r="Q109" s="43"/>
      <c r="AF109" s="1"/>
      <c r="AG109" s="1"/>
      <c r="AH109" s="1"/>
      <c r="AJ109" s="5" t="s">
        <v>111</v>
      </c>
      <c r="AK109" s="8" t="s">
        <v>100</v>
      </c>
      <c r="AL109" s="5" t="e">
        <f>IF($O$21=0,NA(),$O$21)</f>
        <v>#N/A</v>
      </c>
      <c r="AM109" s="5" t="e">
        <f>IF($O$22=0,NA(),$O$22)</f>
        <v>#N/A</v>
      </c>
      <c r="AN109" s="5" t="e">
        <f>IF($O$23=0,NA(),$O$23)</f>
        <v>#N/A</v>
      </c>
      <c r="AO109" s="5" t="e">
        <f>IF(COUNT($O$21:$O$23)=0,NA(),IF(AVERAGE($O$21:$O$23)=0,NA(),AVERAGE($O$21:$O$23)))</f>
        <v>#N/A</v>
      </c>
      <c r="AP109" s="5" t="e">
        <f>AP108</f>
        <v>#N/A</v>
      </c>
      <c r="AQ109" s="5" t="e">
        <f>IF(COUNT($O$21:$O$23)=0,NA(),MIN($O$21:$O$23))</f>
        <v>#N/A</v>
      </c>
      <c r="AR109" s="5" t="e">
        <f>IF(COUNT($O$21:$O$23)=0,NA(),MAX($O$21:$O$23))</f>
        <v>#N/A</v>
      </c>
      <c r="AS109" s="5" t="e">
        <f t="shared" si="26"/>
        <v>#N/A</v>
      </c>
      <c r="AT109" s="5" t="e">
        <f t="shared" si="27"/>
        <v>#N/A</v>
      </c>
    </row>
    <row r="110" spans="1:61">
      <c r="A110" s="33"/>
      <c r="B110" s="183"/>
      <c r="C110" s="183"/>
      <c r="D110" s="183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2"/>
      <c r="Q110" s="43"/>
      <c r="AF110" s="1"/>
      <c r="AG110" s="1"/>
      <c r="AH110" s="1"/>
      <c r="AK110" s="8" t="s">
        <v>112</v>
      </c>
      <c r="AL110" s="5" t="e">
        <f>IF($O$27=0,NA(),$O$27)</f>
        <v>#N/A</v>
      </c>
      <c r="AM110" s="5" t="e">
        <f>IF($O$28=0,NA(),$O$28)</f>
        <v>#N/A</v>
      </c>
      <c r="AN110" s="5" t="e">
        <f>IF($O$29=0,NA(),$O$29)</f>
        <v>#N/A</v>
      </c>
      <c r="AO110" s="5" t="e">
        <f>IF(COUNT($O$27:$O$29)=0,NA(),IF(AVERAGE($O$27:$O$29)=0,NA(),AVERAGE($O$27:$O$29)))</f>
        <v>#N/A</v>
      </c>
      <c r="AP110" s="5" t="e">
        <f>AP108</f>
        <v>#N/A</v>
      </c>
      <c r="AQ110" s="5" t="e">
        <f>IF(COUNT($O$27:$O$29)=0,NA(),MIN($O$27:$O$29))</f>
        <v>#N/A</v>
      </c>
      <c r="AR110" s="5" t="e">
        <f>IF(COUNT($O$27:$O$29)=0,NA(),MAX($O$27:$O$29))</f>
        <v>#N/A</v>
      </c>
      <c r="AS110" s="5" t="e">
        <f t="shared" si="26"/>
        <v>#N/A</v>
      </c>
      <c r="AT110" s="5" t="e">
        <f t="shared" si="27"/>
        <v>#N/A</v>
      </c>
    </row>
    <row r="111" spans="1:61" ht="13.5" thickBot="1">
      <c r="A111" s="33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2"/>
      <c r="Q111" s="43"/>
      <c r="AF111" s="1"/>
      <c r="AG111" s="1"/>
      <c r="AH111" s="1"/>
      <c r="AP111" s="8"/>
    </row>
    <row r="112" spans="1:61">
      <c r="A112" s="33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2"/>
      <c r="Q112" s="178"/>
      <c r="AF112" s="1"/>
      <c r="AG112" s="1"/>
      <c r="AH112" s="1"/>
    </row>
    <row r="113" spans="1:42">
      <c r="A113" s="33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2"/>
      <c r="Q113" s="60"/>
      <c r="AF113" s="1"/>
      <c r="AG113" s="1"/>
      <c r="AH113" s="1"/>
    </row>
    <row r="114" spans="1:42">
      <c r="A114" s="33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2"/>
      <c r="Q114" s="60"/>
      <c r="AF114" s="1"/>
      <c r="AG114" s="1"/>
      <c r="AH114" s="1"/>
    </row>
    <row r="115" spans="1:42">
      <c r="A115" s="33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2"/>
      <c r="Q115" s="60"/>
      <c r="AF115" s="1"/>
      <c r="AG115" s="1"/>
      <c r="AH115" s="1"/>
      <c r="AP115" s="8"/>
    </row>
    <row r="116" spans="1:42">
      <c r="A116" s="33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2"/>
      <c r="Q116" s="60"/>
      <c r="AF116" s="1"/>
      <c r="AG116" s="1"/>
      <c r="AH116" s="1"/>
    </row>
    <row r="117" spans="1:42">
      <c r="A117" s="33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2"/>
      <c r="Q117" s="60" t="s">
        <v>113</v>
      </c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/>
      <c r="AB117" s="223"/>
      <c r="AC117" s="223"/>
      <c r="AD117" s="223"/>
      <c r="AE117" s="223"/>
      <c r="AF117" s="223"/>
      <c r="AG117" s="1"/>
      <c r="AH117" s="1"/>
    </row>
    <row r="118" spans="1:42" ht="34.5">
      <c r="A118" s="33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2"/>
      <c r="Q118" s="55" t="s">
        <v>152</v>
      </c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/>
      <c r="AB118" s="223"/>
      <c r="AC118" s="223"/>
      <c r="AD118" s="223"/>
      <c r="AE118" s="223"/>
      <c r="AF118" s="223"/>
      <c r="AG118" s="1"/>
      <c r="AH118" s="1"/>
    </row>
    <row r="119" spans="1:42">
      <c r="A119" s="33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2"/>
      <c r="Q119" s="60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/>
      <c r="AB119" s="223"/>
      <c r="AC119" s="223"/>
      <c r="AD119" s="223"/>
      <c r="AE119" s="223"/>
      <c r="AF119" s="223"/>
      <c r="AG119" s="1"/>
      <c r="AH119" s="1"/>
      <c r="AP119" s="8"/>
    </row>
    <row r="120" spans="1:42">
      <c r="A120" s="33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2"/>
      <c r="Q120" s="60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/>
      <c r="AB120" s="223"/>
      <c r="AC120" s="223"/>
      <c r="AD120" s="223"/>
      <c r="AE120" s="223"/>
      <c r="AF120" s="223"/>
      <c r="AG120" s="1"/>
      <c r="AH120" s="1"/>
    </row>
    <row r="121" spans="1:42">
      <c r="A121" s="33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2"/>
      <c r="Q121" s="60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/>
      <c r="AB121" s="223"/>
      <c r="AC121" s="223"/>
      <c r="AD121" s="223"/>
      <c r="AE121" s="223"/>
      <c r="AF121" s="223"/>
      <c r="AG121" s="1"/>
      <c r="AH121" s="1"/>
    </row>
    <row r="122" spans="1:42">
      <c r="A122" s="33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2"/>
      <c r="Q122" s="60" t="s">
        <v>114</v>
      </c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/>
      <c r="AB122" s="223"/>
      <c r="AC122" s="223"/>
      <c r="AD122" s="223"/>
      <c r="AE122" s="223"/>
      <c r="AF122" s="223"/>
      <c r="AG122" s="1"/>
      <c r="AH122" s="1"/>
    </row>
    <row r="123" spans="1:42">
      <c r="A123" s="33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2"/>
      <c r="Q123" s="60" t="s">
        <v>115</v>
      </c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/>
      <c r="AB123" s="223"/>
      <c r="AC123" s="223"/>
      <c r="AD123" s="223"/>
      <c r="AE123" s="223"/>
      <c r="AF123" s="223"/>
      <c r="AG123" s="1"/>
      <c r="AH123" s="1"/>
      <c r="AP123" s="8"/>
    </row>
    <row r="124" spans="1:42" ht="57.75">
      <c r="A124" s="33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2"/>
      <c r="Q124" s="55" t="s">
        <v>153</v>
      </c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/>
      <c r="AB124" s="223"/>
      <c r="AC124" s="223"/>
      <c r="AD124" s="223"/>
      <c r="AE124" s="223"/>
      <c r="AF124" s="223"/>
      <c r="AG124" s="1"/>
      <c r="AH124" s="1"/>
    </row>
    <row r="125" spans="1:42">
      <c r="A125" s="33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2"/>
      <c r="Q125" s="60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1"/>
      <c r="AH125" s="1"/>
    </row>
    <row r="126" spans="1:42">
      <c r="A126" s="33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2"/>
      <c r="Q126" s="60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/>
      <c r="AB126" s="223"/>
      <c r="AC126" s="223"/>
      <c r="AD126" s="223"/>
      <c r="AE126" s="223"/>
      <c r="AF126" s="223"/>
      <c r="AG126" s="1"/>
      <c r="AH126" s="1"/>
    </row>
    <row r="127" spans="1:42">
      <c r="A127" s="33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2"/>
      <c r="Q127" s="60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/>
      <c r="AB127" s="223"/>
      <c r="AC127" s="223"/>
      <c r="AD127" s="223"/>
      <c r="AE127" s="223"/>
      <c r="AF127" s="223"/>
      <c r="AG127" s="1"/>
      <c r="AH127" s="1"/>
    </row>
    <row r="128" spans="1:4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Q128" s="7"/>
      <c r="AF128" s="1"/>
      <c r="AG128" s="1"/>
      <c r="AH128" s="1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Q129" s="7"/>
      <c r="AF129" s="1"/>
      <c r="AG129" s="1"/>
      <c r="AH129" s="1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Q130" s="7"/>
      <c r="AF130" s="1"/>
      <c r="AG130" s="1"/>
      <c r="AH130" s="1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Q131" s="7"/>
      <c r="AF131" s="1"/>
      <c r="AG131" s="1"/>
      <c r="AH131" s="1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Q132" s="7"/>
      <c r="AF132" s="1"/>
      <c r="AG132" s="1"/>
      <c r="AH132" s="1"/>
    </row>
    <row r="133" spans="1:34" ht="13.5" thickBo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Q133" s="19"/>
      <c r="AF133" s="1"/>
      <c r="AG133" s="1"/>
      <c r="AH133" s="1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AF134" s="1"/>
      <c r="AG134" s="1"/>
      <c r="AH134" s="1"/>
    </row>
    <row r="135" spans="1:34">
      <c r="A135" s="33"/>
      <c r="B135" s="35"/>
      <c r="C135" s="35"/>
      <c r="D135" s="35"/>
      <c r="E135" s="33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20"/>
      <c r="AF135" s="1"/>
      <c r="AG135" s="1"/>
      <c r="AH135" s="1"/>
    </row>
    <row r="136" spans="1:34">
      <c r="A136" s="33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1"/>
      <c r="AF136" s="1"/>
      <c r="AG136" s="1"/>
      <c r="AH136" s="1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AF137" s="1"/>
      <c r="AG137" s="1"/>
      <c r="AH137" s="1"/>
    </row>
    <row r="138" spans="1:3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AF138" s="1"/>
      <c r="AG138" s="1"/>
      <c r="AH138" s="1"/>
    </row>
    <row r="139" spans="1:3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AF139" s="1"/>
      <c r="AG139" s="1"/>
      <c r="AH139" s="1"/>
    </row>
    <row r="140" spans="1:3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AF140" s="1"/>
      <c r="AG140" s="1"/>
      <c r="AH140" s="1"/>
    </row>
    <row r="141" spans="1:3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AF141" s="1"/>
      <c r="AG141" s="1"/>
      <c r="AH141" s="1"/>
    </row>
    <row r="142" spans="1:3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AF142" s="1"/>
      <c r="AG142" s="1"/>
      <c r="AH142" s="1"/>
    </row>
    <row r="143" spans="1:34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AF143" s="1"/>
      <c r="AG143" s="1"/>
      <c r="AH143" s="1"/>
    </row>
    <row r="144" spans="1:3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AF144" s="1"/>
      <c r="AG144" s="1"/>
      <c r="AH144" s="1"/>
    </row>
    <row r="145" spans="1:3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AF145" s="1"/>
      <c r="AG145" s="1"/>
      <c r="AH145" s="1"/>
    </row>
    <row r="146" spans="1:3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AF146" s="1"/>
      <c r="AG146" s="1"/>
      <c r="AH146" s="1"/>
    </row>
    <row r="147" spans="1:3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AF147" s="1"/>
      <c r="AG147" s="1"/>
      <c r="AH147" s="1"/>
    </row>
    <row r="148" spans="1:3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AF148" s="1"/>
      <c r="AG148" s="1"/>
      <c r="AH148" s="1"/>
    </row>
    <row r="149" spans="1:3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AF149" s="1"/>
      <c r="AG149" s="1"/>
      <c r="AH149" s="1"/>
    </row>
    <row r="150" spans="1:3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AF150" s="1"/>
      <c r="AG150" s="1"/>
      <c r="AH150" s="1"/>
    </row>
    <row r="151" spans="1:3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AF151" s="1"/>
      <c r="AG151" s="1"/>
      <c r="AH151" s="1"/>
    </row>
    <row r="152" spans="1:3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AF152" s="1"/>
      <c r="AG152" s="1"/>
      <c r="AH152" s="1"/>
    </row>
    <row r="153" spans="1:3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AF153" s="1"/>
      <c r="AG153" s="1"/>
      <c r="AH153" s="1"/>
    </row>
    <row r="154" spans="1:3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AF154" s="1"/>
      <c r="AG154" s="1"/>
      <c r="AH154" s="1"/>
    </row>
    <row r="155" spans="1:3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AF155" s="1"/>
      <c r="AG155" s="1"/>
      <c r="AH155" s="1"/>
    </row>
    <row r="156" spans="1:3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AF156" s="1"/>
      <c r="AG156" s="1"/>
      <c r="AH156" s="1"/>
    </row>
    <row r="157" spans="1:34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AF157" s="1"/>
      <c r="AG157" s="1"/>
      <c r="AH157" s="1"/>
    </row>
    <row r="158" spans="1:34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AF158" s="1"/>
      <c r="AG158" s="1"/>
      <c r="AH158" s="1"/>
    </row>
    <row r="159" spans="1:34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AF159" s="1"/>
      <c r="AG159" s="1"/>
      <c r="AH159" s="1"/>
    </row>
    <row r="160" spans="1:34">
      <c r="A160" s="33"/>
      <c r="B160" s="35"/>
      <c r="C160" s="35"/>
      <c r="D160" s="35"/>
      <c r="E160" s="33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20"/>
      <c r="AF160" s="1"/>
      <c r="AG160" s="1"/>
      <c r="AH160" s="1"/>
    </row>
    <row r="161" spans="1:72" s="23" customFormat="1" ht="12">
      <c r="A161" s="37" t="s">
        <v>122</v>
      </c>
      <c r="B161" s="37"/>
      <c r="C161" s="37"/>
      <c r="D161" s="37"/>
      <c r="E161" s="37"/>
      <c r="F161" s="37"/>
      <c r="G161" s="37"/>
      <c r="H161" s="37"/>
      <c r="I161" s="37"/>
      <c r="J161" s="37"/>
      <c r="K161" s="37" t="s">
        <v>116</v>
      </c>
      <c r="L161" s="37"/>
      <c r="M161" s="37"/>
      <c r="N161" s="37"/>
      <c r="O161" s="37"/>
      <c r="AF161" s="24"/>
      <c r="AG161" s="24"/>
      <c r="AH161" s="24"/>
      <c r="AI161" s="25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7"/>
      <c r="BQ161" s="27"/>
      <c r="BR161" s="27"/>
      <c r="BS161" s="27"/>
      <c r="BT161" s="27"/>
    </row>
    <row r="162" spans="1:72" s="23" customFormat="1" ht="12">
      <c r="A162" s="38" t="s">
        <v>124</v>
      </c>
      <c r="B162" s="37"/>
      <c r="C162" s="37"/>
      <c r="D162" s="37"/>
      <c r="E162" s="37"/>
      <c r="F162" s="37"/>
      <c r="G162" s="37"/>
      <c r="H162" s="37"/>
      <c r="I162" s="37"/>
      <c r="J162" s="37"/>
      <c r="K162" s="37" t="s">
        <v>125</v>
      </c>
      <c r="L162" s="37"/>
      <c r="M162" s="37"/>
      <c r="N162" s="37"/>
      <c r="O162" s="37"/>
      <c r="AF162" s="24"/>
      <c r="AG162" s="24"/>
      <c r="AH162" s="24"/>
      <c r="AI162" s="25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7"/>
      <c r="BQ162" s="27"/>
      <c r="BR162" s="27"/>
      <c r="BS162" s="27"/>
      <c r="BT162" s="27"/>
    </row>
    <row r="163" spans="1:72" s="23" customFormat="1" ht="12">
      <c r="A163" s="39"/>
      <c r="B163" s="37"/>
      <c r="C163" s="37"/>
      <c r="D163" s="37"/>
      <c r="E163" s="37"/>
      <c r="F163" s="37"/>
      <c r="G163" s="37"/>
      <c r="H163" s="37"/>
      <c r="I163" s="37"/>
      <c r="J163" s="37"/>
      <c r="K163" s="37" t="s">
        <v>120</v>
      </c>
      <c r="L163" s="37"/>
      <c r="M163" s="37"/>
      <c r="N163" s="37"/>
      <c r="O163" s="37"/>
      <c r="AF163" s="24"/>
      <c r="AG163" s="24"/>
      <c r="AH163" s="24"/>
      <c r="AI163" s="25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7"/>
      <c r="BQ163" s="27"/>
      <c r="BR163" s="27"/>
      <c r="BS163" s="27"/>
      <c r="BT163" s="27"/>
    </row>
    <row r="164" spans="1:72" s="23" customFormat="1" ht="12">
      <c r="A164" s="28"/>
      <c r="AF164" s="24"/>
      <c r="AG164" s="24"/>
      <c r="AH164" s="24"/>
      <c r="AI164" s="25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7"/>
      <c r="BQ164" s="27"/>
      <c r="BR164" s="27"/>
      <c r="BS164" s="27"/>
      <c r="BT164" s="27"/>
    </row>
    <row r="165" spans="1:72">
      <c r="AF165" s="1"/>
      <c r="AG165" s="1"/>
      <c r="AH165" s="1"/>
    </row>
    <row r="166" spans="1:72">
      <c r="AF166" s="1"/>
      <c r="AG166" s="1"/>
      <c r="AH166" s="1"/>
    </row>
  </sheetData>
  <sheetProtection password="C75E" sheet="1" objects="1" scenarios="1" selectLockedCells="1"/>
  <mergeCells count="63">
    <mergeCell ref="R92:AF102"/>
    <mergeCell ref="R117:AF127"/>
    <mergeCell ref="B55:O55"/>
    <mergeCell ref="B56:O56"/>
    <mergeCell ref="B57:O57"/>
    <mergeCell ref="B58:O58"/>
    <mergeCell ref="B59:O59"/>
    <mergeCell ref="R67:AF75"/>
    <mergeCell ref="B49:G49"/>
    <mergeCell ref="Q49:Q50"/>
    <mergeCell ref="B50:G50"/>
    <mergeCell ref="B52:O52"/>
    <mergeCell ref="B53:O53"/>
    <mergeCell ref="B54:O54"/>
    <mergeCell ref="B45:G45"/>
    <mergeCell ref="Q45:Q46"/>
    <mergeCell ref="R45:AF45"/>
    <mergeCell ref="B46:G46"/>
    <mergeCell ref="B47:G47"/>
    <mergeCell ref="Q47:Q48"/>
    <mergeCell ref="R47:AF48"/>
    <mergeCell ref="B48:G48"/>
    <mergeCell ref="B43:G43"/>
    <mergeCell ref="L43:M43"/>
    <mergeCell ref="N43:O43"/>
    <mergeCell ref="Q43:Q44"/>
    <mergeCell ref="R43:AF43"/>
    <mergeCell ref="B44:G44"/>
    <mergeCell ref="C27:C31"/>
    <mergeCell ref="D27:D31"/>
    <mergeCell ref="B33:E33"/>
    <mergeCell ref="F35:G35"/>
    <mergeCell ref="Q38:Q42"/>
    <mergeCell ref="R38:AG41"/>
    <mergeCell ref="L39:O40"/>
    <mergeCell ref="E42:L42"/>
    <mergeCell ref="R42:AF42"/>
    <mergeCell ref="B14:E14"/>
    <mergeCell ref="Q14:Q25"/>
    <mergeCell ref="C15:C19"/>
    <mergeCell ref="D15:D19"/>
    <mergeCell ref="C21:C25"/>
    <mergeCell ref="D21:D25"/>
    <mergeCell ref="B10:F10"/>
    <mergeCell ref="H10:I10"/>
    <mergeCell ref="K10:O10"/>
    <mergeCell ref="B11:O11"/>
    <mergeCell ref="B12:O12"/>
    <mergeCell ref="F13:O13"/>
    <mergeCell ref="B8:F8"/>
    <mergeCell ref="I8:K8"/>
    <mergeCell ref="L8:M8"/>
    <mergeCell ref="N8:O8"/>
    <mergeCell ref="B9:F9"/>
    <mergeCell ref="I9:K9"/>
    <mergeCell ref="L9:M9"/>
    <mergeCell ref="N9:O9"/>
    <mergeCell ref="A1:D1"/>
    <mergeCell ref="E1:P4"/>
    <mergeCell ref="A2:D2"/>
    <mergeCell ref="A3:D3"/>
    <mergeCell ref="A4:D4"/>
    <mergeCell ref="B7:O7"/>
  </mergeCells>
  <phoneticPr fontId="5" type="noConversion"/>
  <printOptions horizontalCentered="1" gridLinesSet="0"/>
  <pageMargins left="0.23622047244094491" right="0.23622047244094491" top="0.94488188976377963" bottom="0.27559055118110237" header="0.27559055118110237" footer="0"/>
  <pageSetup scale="45" fitToHeight="0" orientation="portrait" horizontalDpi="4294967292" verticalDpi="1200" r:id="rId1"/>
  <headerFooter alignWithMargins="0">
    <oddHeader>&amp;C&amp;"Arial,粗體"&amp;16Gage Repeatability and Reproducibility Data Sheet&amp;14
&amp;12ANOVA Method</oddHeader>
    <oddFooter>&amp;L&amp;"細明體,標準"保存期限:三年&amp;R&amp;"細明體,標準"表單編號:54-QE80-GEN-047-E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123</vt:i4>
      </vt:variant>
    </vt:vector>
  </HeadingPairs>
  <TitlesOfParts>
    <vt:vector size="127" baseType="lpstr">
      <vt:lpstr>Summary</vt:lpstr>
      <vt:lpstr>12.01</vt:lpstr>
      <vt:lpstr>12.02</vt:lpstr>
      <vt:lpstr>112_P</vt:lpstr>
      <vt:lpstr>'112_P'!Control_A2</vt:lpstr>
      <vt:lpstr>'12.02'!Control_A2</vt:lpstr>
      <vt:lpstr>Control_A2</vt:lpstr>
      <vt:lpstr>'112_P'!d2PartToPart</vt:lpstr>
      <vt:lpstr>'12.02'!d2PartToPart</vt:lpstr>
      <vt:lpstr>d2PartToPart</vt:lpstr>
      <vt:lpstr>'112_P'!d2Reproducibility</vt:lpstr>
      <vt:lpstr>'12.02'!d2Reproducibility</vt:lpstr>
      <vt:lpstr>d2Reproducibility</vt:lpstr>
      <vt:lpstr>'112_P'!DFappraisers</vt:lpstr>
      <vt:lpstr>'12.02'!DFappraisers</vt:lpstr>
      <vt:lpstr>DFappraisers</vt:lpstr>
      <vt:lpstr>'112_P'!DFappraisersXparts</vt:lpstr>
      <vt:lpstr>'12.02'!DFappraisersXparts</vt:lpstr>
      <vt:lpstr>DFappraisersXparts</vt:lpstr>
      <vt:lpstr>'112_P'!DFerror</vt:lpstr>
      <vt:lpstr>'12.02'!DFerror</vt:lpstr>
      <vt:lpstr>DFerror</vt:lpstr>
      <vt:lpstr>'112_P'!DFparts</vt:lpstr>
      <vt:lpstr>'12.02'!DFparts</vt:lpstr>
      <vt:lpstr>DFparts</vt:lpstr>
      <vt:lpstr>'112_P'!DFtotal</vt:lpstr>
      <vt:lpstr>'12.02'!DFtotal</vt:lpstr>
      <vt:lpstr>DFtotal</vt:lpstr>
      <vt:lpstr>'112_P'!DistrWidth</vt:lpstr>
      <vt:lpstr>'12.02'!DistrWidth</vt:lpstr>
      <vt:lpstr>DistrWidth</vt:lpstr>
      <vt:lpstr>'112_P'!FappraisersXparts</vt:lpstr>
      <vt:lpstr>'12.02'!FappraisersXparts</vt:lpstr>
      <vt:lpstr>FappraisersXparts</vt:lpstr>
      <vt:lpstr>'112_P'!Interaction</vt:lpstr>
      <vt:lpstr>'12.02'!Interaction</vt:lpstr>
      <vt:lpstr>Interaction</vt:lpstr>
      <vt:lpstr>'112_P'!MSappraisers</vt:lpstr>
      <vt:lpstr>'12.02'!MSappraisers</vt:lpstr>
      <vt:lpstr>MSappraisers</vt:lpstr>
      <vt:lpstr>'112_P'!MSappraisersXparts</vt:lpstr>
      <vt:lpstr>'12.02'!MSappraisersXparts</vt:lpstr>
      <vt:lpstr>MSappraisersXparts</vt:lpstr>
      <vt:lpstr>'112_P'!MSerror</vt:lpstr>
      <vt:lpstr>'12.02'!MSerror</vt:lpstr>
      <vt:lpstr>MSerror</vt:lpstr>
      <vt:lpstr>'112_P'!MSparts</vt:lpstr>
      <vt:lpstr>'12.02'!MSparts</vt:lpstr>
      <vt:lpstr>MSparts</vt:lpstr>
      <vt:lpstr>'112_P'!MSpool</vt:lpstr>
      <vt:lpstr>'12.02'!MSpool</vt:lpstr>
      <vt:lpstr>MSpool</vt:lpstr>
      <vt:lpstr>'112_P'!nOperators</vt:lpstr>
      <vt:lpstr>'12.02'!nOperators</vt:lpstr>
      <vt:lpstr>nOperators</vt:lpstr>
      <vt:lpstr>'112_P'!nParts</vt:lpstr>
      <vt:lpstr>'12.02'!nParts</vt:lpstr>
      <vt:lpstr>nParts</vt:lpstr>
      <vt:lpstr>'112_P'!nTrials</vt:lpstr>
      <vt:lpstr>'12.02'!nTrials</vt:lpstr>
      <vt:lpstr>nTrials</vt:lpstr>
      <vt:lpstr>'112_P'!PappraisersXparts</vt:lpstr>
      <vt:lpstr>'12.02'!PappraisersXparts</vt:lpstr>
      <vt:lpstr>PappraisersXparts</vt:lpstr>
      <vt:lpstr>'112_P'!Part_Variation</vt:lpstr>
      <vt:lpstr>'12.02'!Part_Variation</vt:lpstr>
      <vt:lpstr>Part_Variation</vt:lpstr>
      <vt:lpstr>'112_P'!Print_Area</vt:lpstr>
      <vt:lpstr>'12.01'!Print_Area</vt:lpstr>
      <vt:lpstr>'12.02'!Print_Area</vt:lpstr>
      <vt:lpstr>'112_P'!RangeCheckD3</vt:lpstr>
      <vt:lpstr>'12.02'!RangeCheckD3</vt:lpstr>
      <vt:lpstr>RangeCheckD3</vt:lpstr>
      <vt:lpstr>'112_P'!RangeCheckD4</vt:lpstr>
      <vt:lpstr>'12.02'!RangeCheckD4</vt:lpstr>
      <vt:lpstr>RangeCheckD4</vt:lpstr>
      <vt:lpstr>'112_P'!Repeatability</vt:lpstr>
      <vt:lpstr>'12.02'!Repeatability</vt:lpstr>
      <vt:lpstr>Repeatability</vt:lpstr>
      <vt:lpstr>'112_P'!Reproducibility</vt:lpstr>
      <vt:lpstr>'12.02'!Reproducibility</vt:lpstr>
      <vt:lpstr>Reproducibility</vt:lpstr>
      <vt:lpstr>'112_P'!RR</vt:lpstr>
      <vt:lpstr>'12.02'!RR</vt:lpstr>
      <vt:lpstr>RR</vt:lpstr>
      <vt:lpstr>'112_P'!s_Interaction</vt:lpstr>
      <vt:lpstr>'12.02'!s_Interaction</vt:lpstr>
      <vt:lpstr>s_Interaction</vt:lpstr>
      <vt:lpstr>'112_P'!s_PartVariation</vt:lpstr>
      <vt:lpstr>'12.02'!s_PartVariation</vt:lpstr>
      <vt:lpstr>s_PartVariation</vt:lpstr>
      <vt:lpstr>'112_P'!s_Repeatability</vt:lpstr>
      <vt:lpstr>'12.02'!s_Repeatability</vt:lpstr>
      <vt:lpstr>s_Repeatability</vt:lpstr>
      <vt:lpstr>'112_P'!s_Reproducibility</vt:lpstr>
      <vt:lpstr>'12.02'!s_Reproducibility</vt:lpstr>
      <vt:lpstr>s_Reproducibility</vt:lpstr>
      <vt:lpstr>'112_P'!s_RR</vt:lpstr>
      <vt:lpstr>'12.02'!s_RR</vt:lpstr>
      <vt:lpstr>s_RR</vt:lpstr>
      <vt:lpstr>'112_P'!s_TotalVar</vt:lpstr>
      <vt:lpstr>'12.02'!s_TotalVar</vt:lpstr>
      <vt:lpstr>s_TotalVar</vt:lpstr>
      <vt:lpstr>'112_P'!SSappraisers</vt:lpstr>
      <vt:lpstr>'12.02'!SSappraisers</vt:lpstr>
      <vt:lpstr>SSappraisers</vt:lpstr>
      <vt:lpstr>'112_P'!SSappraisersXparts</vt:lpstr>
      <vt:lpstr>'12.02'!SSappraisersXparts</vt:lpstr>
      <vt:lpstr>SSappraisersXparts</vt:lpstr>
      <vt:lpstr>'112_P'!SSerror</vt:lpstr>
      <vt:lpstr>'12.02'!SSerror</vt:lpstr>
      <vt:lpstr>SSerror</vt:lpstr>
      <vt:lpstr>'112_P'!SSparts</vt:lpstr>
      <vt:lpstr>'12.02'!SSparts</vt:lpstr>
      <vt:lpstr>SSparts</vt:lpstr>
      <vt:lpstr>'112_P'!SStotal</vt:lpstr>
      <vt:lpstr>'12.02'!SStotal</vt:lpstr>
      <vt:lpstr>SStotal</vt:lpstr>
      <vt:lpstr>'112_P'!Tolerance</vt:lpstr>
      <vt:lpstr>'12.02'!Tolerance</vt:lpstr>
      <vt:lpstr>Tolerance</vt:lpstr>
      <vt:lpstr>'112_P'!Total_Variation</vt:lpstr>
      <vt:lpstr>'12.02'!Total_Variation</vt:lpstr>
      <vt:lpstr>Total_Variation</vt:lpstr>
      <vt:lpstr>'112_P'!提取</vt:lpstr>
      <vt:lpstr>'12.01'!提取</vt:lpstr>
      <vt:lpstr>'12.02'!提取</vt:lpstr>
    </vt:vector>
  </TitlesOfParts>
  <Company>Nokia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Attribute Gauge R&amp;R Template</dc:title>
  <dc:subject>Visual Inspection</dc:subject>
  <dc:creator>Edmundo Davila</dc:creator>
  <cp:lastModifiedBy>Ronghua Fang</cp:lastModifiedBy>
  <cp:lastPrinted>2019-03-19T03:40:50Z</cp:lastPrinted>
  <dcterms:created xsi:type="dcterms:W3CDTF">2000-10-12T15:35:03Z</dcterms:created>
  <dcterms:modified xsi:type="dcterms:W3CDTF">2019-08-06T11:08:35Z</dcterms:modified>
</cp:coreProperties>
</file>