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4618\Downloads\"/>
    </mc:Choice>
  </mc:AlternateContent>
  <xr:revisionPtr revIDLastSave="0" documentId="8_{D50BBCE3-45EA-48F6-8F21-6DE1A7DE6A40}" xr6:coauthVersionLast="45" xr6:coauthVersionMax="45" xr10:uidLastSave="{00000000-0000-0000-0000-000000000000}"/>
  <bookViews>
    <workbookView xWindow="-108" yWindow="-108" windowWidth="23256" windowHeight="12576" tabRatio="560" activeTab="3" xr2:uid="{CF15A5CB-F96A-4B70-A79F-FC8B9695C256}"/>
  </bookViews>
  <sheets>
    <sheet name="Histogram" sheetId="1" r:id="rId1"/>
    <sheet name="Boxplot" sheetId="2" r:id="rId2"/>
    <sheet name="Sheet2" sheetId="8" r:id="rId3"/>
    <sheet name="Sheet1" sheetId="7" r:id="rId4"/>
    <sheet name="Interval Plot" sheetId="3" r:id="rId5"/>
    <sheet name="Bar Chart" sheetId="5" r:id="rId6"/>
    <sheet name="Pareto Chart" sheetId="6" r:id="rId7"/>
  </sheets>
  <definedNames>
    <definedName name="_xlchart.v1.0" hidden="1">Boxplot!$B$1:$G$1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2" l="1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F22" i="2" s="1"/>
  <c r="E18" i="2"/>
  <c r="E22" i="2" s="1"/>
  <c r="D18" i="2"/>
  <c r="C18" i="2"/>
  <c r="G17" i="2"/>
  <c r="F17" i="2"/>
  <c r="E17" i="2"/>
  <c r="D17" i="2"/>
  <c r="C17" i="2"/>
  <c r="B21" i="2"/>
  <c r="B17" i="2"/>
  <c r="B20" i="2"/>
  <c r="B18" i="2"/>
  <c r="C22" i="2" l="1"/>
  <c r="G22" i="2"/>
  <c r="D22" i="2"/>
  <c r="G23" i="2"/>
  <c r="F23" i="2"/>
  <c r="D23" i="2"/>
  <c r="E23" i="2"/>
  <c r="C23" i="2"/>
  <c r="C2" i="6"/>
  <c r="B9" i="6"/>
  <c r="C8" i="6" s="1"/>
  <c r="D4" i="5"/>
  <c r="D5" i="5"/>
  <c r="D6" i="5"/>
  <c r="D7" i="5"/>
  <c r="D8" i="5"/>
  <c r="D9" i="5"/>
  <c r="D10" i="5"/>
  <c r="D11" i="5"/>
  <c r="D2" i="5"/>
  <c r="D3" i="5"/>
  <c r="C5" i="6" l="1"/>
  <c r="C6" i="6"/>
  <c r="C3" i="6"/>
  <c r="C7" i="6"/>
  <c r="C4" i="6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3" i="3"/>
  <c r="C12" i="3"/>
  <c r="C11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10" i="3"/>
  <c r="C9" i="3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B19" i="2"/>
  <c r="B26" i="2" s="1"/>
  <c r="B25" i="2"/>
  <c r="B23" i="2" l="1"/>
  <c r="B28" i="2" s="1"/>
  <c r="B22" i="2"/>
  <c r="B24" i="2" s="1"/>
  <c r="D28" i="2"/>
  <c r="D24" i="2"/>
  <c r="B27" i="2"/>
  <c r="G28" i="2"/>
  <c r="C28" i="2"/>
  <c r="G24" i="2"/>
  <c r="C24" i="2"/>
  <c r="F28" i="2"/>
  <c r="F24" i="2"/>
  <c r="E28" i="2"/>
  <c r="E24" i="2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C8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C7" i="3"/>
  <c r="P24" i="1" l="1"/>
  <c r="O5" i="1"/>
  <c r="O6" i="1" s="1"/>
  <c r="Q6" i="1"/>
  <c r="P22" i="1"/>
  <c r="P21" i="1"/>
  <c r="P23" i="1" l="1"/>
  <c r="R25" i="1"/>
  <c r="P25" i="1" l="1"/>
  <c r="P27" i="1"/>
  <c r="O3" i="1"/>
  <c r="O2" i="1"/>
  <c r="Q27" i="1" l="1"/>
  <c r="R27" i="1" s="1"/>
  <c r="O8" i="1"/>
  <c r="O4" i="1"/>
  <c r="P8" i="1" l="1"/>
  <c r="Q8" i="1" l="1"/>
  <c r="O9" i="1"/>
  <c r="P9" i="1"/>
  <c r="O10" i="1" s="1"/>
  <c r="P28" i="1" l="1"/>
  <c r="Q9" i="1"/>
  <c r="P10" i="1"/>
  <c r="P11" i="1" s="1"/>
  <c r="Q28" i="1" l="1"/>
  <c r="P29" i="1" s="1"/>
  <c r="R28" i="1"/>
  <c r="Q10" i="1"/>
  <c r="O11" i="1"/>
  <c r="Q11" i="1" s="1"/>
  <c r="P12" i="1"/>
  <c r="O12" i="1"/>
  <c r="Q29" i="1" l="1"/>
  <c r="P30" i="1" s="1"/>
  <c r="Q12" i="1"/>
  <c r="P13" i="1"/>
  <c r="O13" i="1"/>
  <c r="R29" i="1" l="1"/>
  <c r="Q30" i="1"/>
  <c r="P31" i="1" s="1"/>
  <c r="Q13" i="1"/>
  <c r="P14" i="1"/>
  <c r="O14" i="1"/>
  <c r="R30" i="1" l="1"/>
  <c r="Q14" i="1"/>
  <c r="Q31" i="1"/>
  <c r="P32" i="1" s="1"/>
  <c r="P15" i="1"/>
  <c r="O15" i="1"/>
  <c r="R31" i="1" l="1"/>
  <c r="Q15" i="1"/>
  <c r="Q32" i="1"/>
  <c r="P33" i="1" s="1"/>
  <c r="P16" i="1"/>
  <c r="O16" i="1"/>
  <c r="Q16" i="1" s="1"/>
  <c r="R32" i="1" l="1"/>
  <c r="Q33" i="1"/>
  <c r="P34" i="1" s="1"/>
  <c r="P17" i="1"/>
  <c r="O17" i="1"/>
  <c r="Q17" i="1" s="1"/>
  <c r="R33" i="1" l="1"/>
  <c r="Q34" i="1"/>
  <c r="P35" i="1" s="1"/>
  <c r="P18" i="1"/>
  <c r="O18" i="1"/>
  <c r="Q18" i="1" s="1"/>
  <c r="R34" i="1" l="1"/>
  <c r="Q35" i="1"/>
  <c r="P36" i="1" s="1"/>
  <c r="P19" i="1"/>
  <c r="O19" i="1"/>
  <c r="Q19" i="1" s="1"/>
  <c r="R35" i="1" l="1"/>
  <c r="Q36" i="1"/>
  <c r="P37" i="1" s="1"/>
  <c r="R36" i="1" l="1"/>
  <c r="Q37" i="1"/>
  <c r="P38" i="1" s="1"/>
  <c r="R37" i="1" l="1"/>
  <c r="Q38" i="1"/>
  <c r="P39" i="1" s="1"/>
  <c r="R38" i="1"/>
  <c r="Q39" i="1" l="1"/>
  <c r="P40" i="1" s="1"/>
  <c r="R39" i="1" l="1"/>
  <c r="Q40" i="1"/>
  <c r="P41" i="1" s="1"/>
  <c r="R40" i="1" l="1"/>
  <c r="Q41" i="1"/>
  <c r="P42" i="1" s="1"/>
  <c r="Q42" i="1" s="1"/>
  <c r="R41" i="1"/>
  <c r="R42" i="1" l="1"/>
</calcChain>
</file>

<file path=xl/sharedStrings.xml><?xml version="1.0" encoding="utf-8"?>
<sst xmlns="http://schemas.openxmlformats.org/spreadsheetml/2006/main" count="133" uniqueCount="110">
  <si>
    <t>Step1</t>
  </si>
  <si>
    <t>calculate the min. data</t>
  </si>
  <si>
    <t>Step2</t>
  </si>
  <si>
    <t>calculate the max. data</t>
  </si>
  <si>
    <t>Step3</t>
  </si>
  <si>
    <t>calculate the Range (R) = Max-Min.</t>
  </si>
  <si>
    <t>Step4</t>
  </si>
  <si>
    <t>define the number of column (K) by formula</t>
  </si>
  <si>
    <t>Step5</t>
  </si>
  <si>
    <t>Step6</t>
  </si>
  <si>
    <t>Min-a</t>
  </si>
  <si>
    <t>define the left boundry of group1: Min-a (a is a constant)</t>
  </si>
  <si>
    <t>Step7</t>
  </si>
  <si>
    <t>define the right boundry of group1: Min-a+L</t>
  </si>
  <si>
    <t>group 1</t>
  </si>
  <si>
    <t>Min-a+L</t>
  </si>
  <si>
    <t>Min-a+L*2</t>
  </si>
  <si>
    <t>group 2</t>
  </si>
  <si>
    <t>group 3</t>
  </si>
  <si>
    <t>Min-a+L*3</t>
  </si>
  <si>
    <t>K</t>
  </si>
  <si>
    <t>group K</t>
  </si>
  <si>
    <t>Min-a+L*(K-1)</t>
  </si>
  <si>
    <t>Min-a+L*K</t>
  </si>
  <si>
    <t>Left</t>
  </si>
  <si>
    <t>Right</t>
  </si>
  <si>
    <t>…...</t>
  </si>
  <si>
    <t>K number</t>
  </si>
  <si>
    <t>data count</t>
  </si>
  <si>
    <t>n1</t>
  </si>
  <si>
    <t>n2</t>
  </si>
  <si>
    <t>n3</t>
  </si>
  <si>
    <t>nk</t>
  </si>
  <si>
    <t>General step</t>
  </si>
  <si>
    <t>Step8</t>
  </si>
  <si>
    <t>Example</t>
  </si>
  <si>
    <t>Sample
data</t>
  </si>
  <si>
    <t>Min=</t>
  </si>
  <si>
    <t>Max=</t>
  </si>
  <si>
    <t>R=</t>
  </si>
  <si>
    <t>K=</t>
  </si>
  <si>
    <t>L=</t>
  </si>
  <si>
    <t>K  number</t>
  </si>
  <si>
    <t>a=</t>
  </si>
  <si>
    <t>Count</t>
  </si>
  <si>
    <t>n1+n2+n3+…+nk=n (the total quantity of sample data)</t>
  </si>
  <si>
    <t>Plot histogram based on table above.</t>
  </si>
  <si>
    <t>a=(Max-Min)/20, take the integer part.</t>
  </si>
  <si>
    <t xml:space="preserve">K=1+3.23ln(n), n=sampling size. </t>
  </si>
  <si>
    <t>calculate the Length (L) = R/K+a/(K-1), a=(max-min)/20.</t>
  </si>
  <si>
    <t>Average</t>
  </si>
  <si>
    <t>Stdev</t>
  </si>
  <si>
    <t>Subgroup</t>
  </si>
  <si>
    <t>Lot no.</t>
  </si>
  <si>
    <t>95% CI</t>
  </si>
  <si>
    <t>low limit</t>
  </si>
  <si>
    <t>upper limit</t>
  </si>
  <si>
    <t>Lot No.</t>
  </si>
  <si>
    <t>min</t>
  </si>
  <si>
    <t>Q1</t>
  </si>
  <si>
    <t>Median</t>
  </si>
  <si>
    <t>Q3</t>
  </si>
  <si>
    <t>max</t>
  </si>
  <si>
    <t>Q1-1.5*(Q3-Q1)</t>
  </si>
  <si>
    <t>Q3+1.5*(Q3-Q1)</t>
  </si>
  <si>
    <t xml:space="preserve"> B = Q1</t>
  </si>
  <si>
    <t>A = max{Q1-1.5*(Q3-Q1), min}</t>
  </si>
  <si>
    <t>C = Median</t>
  </si>
  <si>
    <t>D = Q3</t>
  </si>
  <si>
    <t>E = min{Q3-1.5*(Q3-Q1), max}</t>
  </si>
  <si>
    <t>Remarks: Q1 = the first quartile; Q3 = the third quartile.</t>
  </si>
  <si>
    <t>A = 95% CI low limit</t>
  </si>
  <si>
    <t>B = Average</t>
  </si>
  <si>
    <t>C = 95% CI upper limit</t>
  </si>
  <si>
    <t>Sampling size</t>
  </si>
  <si>
    <t>Pass</t>
  </si>
  <si>
    <t>Fail</t>
  </si>
  <si>
    <t>Defect</t>
  </si>
  <si>
    <t>开路</t>
  </si>
  <si>
    <t>披锋</t>
  </si>
  <si>
    <t>杂物</t>
  </si>
  <si>
    <t>亮印</t>
  </si>
  <si>
    <t>缺口</t>
  </si>
  <si>
    <t>缩水</t>
  </si>
  <si>
    <t>其它</t>
  </si>
  <si>
    <t>Defect qty</t>
  </si>
  <si>
    <t>Accumulated ratio</t>
  </si>
  <si>
    <t>total</t>
  </si>
  <si>
    <t xml:space="preserve"> = (Defect qty of 开路/total)*100%</t>
  </si>
  <si>
    <t xml:space="preserve"> = (Defect qty of 开路，披锋/total)*100%</t>
  </si>
  <si>
    <t xml:space="preserve"> = (Defect qty of 开路，披锋，杂物/total)*100%</t>
  </si>
  <si>
    <t xml:space="preserve"> = (Defect qty of 开路，披锋，杂物，亮印/total)*100%</t>
  </si>
  <si>
    <t xml:space="preserve"> = (Defect qty of 开路，披锋，杂物，亮印，缺口/total)*100%</t>
  </si>
  <si>
    <t xml:space="preserve"> = (Defect qty of 开路，披锋，杂物，亮印，缺口，缩水/total)*100%</t>
  </si>
  <si>
    <t xml:space="preserve"> = (Defect qty of 开路，披锋，杂物，亮印，缺口，缩水，其它/total)*100%</t>
  </si>
  <si>
    <t>the formula to calculate each accumulated ratio.</t>
  </si>
  <si>
    <t>Remarks: 95% CI low limit = Average - t(n-1)*Stdev/sqrt(n), 95% CI upper limit = Average +t(n-1)*Stdev/sqrt(n)</t>
  </si>
  <si>
    <t>t(n-1)</t>
  </si>
  <si>
    <t>∞</t>
  </si>
  <si>
    <t>df = n-1</t>
  </si>
  <si>
    <t>082720 08:30</t>
  </si>
  <si>
    <t>082720 08:31</t>
  </si>
  <si>
    <t>082720 08:32</t>
  </si>
  <si>
    <t>082720 08:33</t>
  </si>
  <si>
    <t>082720 08:34</t>
  </si>
  <si>
    <t>082720 08:35</t>
  </si>
  <si>
    <t>082720 08:36</t>
  </si>
  <si>
    <t>082720 08:37</t>
  </si>
  <si>
    <t>082720 08:38</t>
  </si>
  <si>
    <t>082720 08:39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</si>
</sst>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1" fillId="2" borderId="0" xfId="0" applyFont="1" applyFill="1"/>
    <xf numFmtId="2" fontId="0" fillId="3" borderId="0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2" borderId="0" xfId="0" applyFill="1"/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65" fontId="0" fillId="9" borderId="1" xfId="0" applyNumberForma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31" xfId="0" applyFill="1" applyBorder="1"/>
    <xf numFmtId="0" fontId="0" fillId="2" borderId="2" xfId="0" applyFill="1" applyBorder="1"/>
    <xf numFmtId="0" fontId="0" fillId="2" borderId="3" xfId="0" applyFill="1" applyBorder="1"/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0" fontId="12" fillId="2" borderId="1" xfId="0" applyNumberFormat="1" applyFont="1" applyFill="1" applyBorder="1" applyAlignment="1">
      <alignment horizontal="center"/>
    </xf>
    <xf numFmtId="49" fontId="12" fillId="2" borderId="26" xfId="0" applyNumberFormat="1" applyFont="1" applyFill="1" applyBorder="1"/>
    <xf numFmtId="0" fontId="12" fillId="2" borderId="25" xfId="0" applyFont="1" applyFill="1" applyBorder="1"/>
    <xf numFmtId="0" fontId="12" fillId="2" borderId="27" xfId="0" applyFont="1" applyFill="1" applyBorder="1"/>
    <xf numFmtId="49" fontId="12" fillId="2" borderId="15" xfId="0" applyNumberFormat="1" applyFont="1" applyFill="1" applyBorder="1"/>
    <xf numFmtId="0" fontId="12" fillId="2" borderId="0" xfId="0" applyFont="1" applyFill="1" applyBorder="1"/>
    <xf numFmtId="0" fontId="12" fillId="2" borderId="24" xfId="0" applyFont="1" applyFill="1" applyBorder="1"/>
    <xf numFmtId="49" fontId="12" fillId="2" borderId="28" xfId="0" applyNumberFormat="1" applyFont="1" applyFill="1" applyBorder="1"/>
    <xf numFmtId="0" fontId="12" fillId="2" borderId="29" xfId="0" applyFont="1" applyFill="1" applyBorder="1"/>
    <xf numFmtId="0" fontId="12" fillId="2" borderId="30" xfId="0" applyFont="1" applyFill="1" applyBorder="1"/>
    <xf numFmtId="0" fontId="4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Histogram!$O$8:$P$20</c:f>
              <c:multiLvlStrCache>
                <c:ptCount val="12"/>
                <c:lvl>
                  <c:pt idx="0">
                    <c:v>4.60</c:v>
                  </c:pt>
                  <c:pt idx="1">
                    <c:v>12.95</c:v>
                  </c:pt>
                  <c:pt idx="2">
                    <c:v>21.30</c:v>
                  </c:pt>
                  <c:pt idx="3">
                    <c:v>29.64</c:v>
                  </c:pt>
                  <c:pt idx="4">
                    <c:v>37.99</c:v>
                  </c:pt>
                  <c:pt idx="5">
                    <c:v>46.34</c:v>
                  </c:pt>
                  <c:pt idx="6">
                    <c:v>54.69</c:v>
                  </c:pt>
                  <c:pt idx="7">
                    <c:v>63.04</c:v>
                  </c:pt>
                  <c:pt idx="8">
                    <c:v>71.39</c:v>
                  </c:pt>
                  <c:pt idx="9">
                    <c:v>79.73</c:v>
                  </c:pt>
                  <c:pt idx="10">
                    <c:v>88.08</c:v>
                  </c:pt>
                  <c:pt idx="11">
                    <c:v>96.43</c:v>
                  </c:pt>
                </c:lvl>
                <c:lvl>
                  <c:pt idx="0">
                    <c:v>-3.75</c:v>
                  </c:pt>
                  <c:pt idx="1">
                    <c:v>4.60</c:v>
                  </c:pt>
                  <c:pt idx="2">
                    <c:v>12.95</c:v>
                  </c:pt>
                  <c:pt idx="3">
                    <c:v>21.30</c:v>
                  </c:pt>
                  <c:pt idx="4">
                    <c:v>29.64</c:v>
                  </c:pt>
                  <c:pt idx="5">
                    <c:v>37.99</c:v>
                  </c:pt>
                  <c:pt idx="6">
                    <c:v>46.34</c:v>
                  </c:pt>
                  <c:pt idx="7">
                    <c:v>54.69</c:v>
                  </c:pt>
                  <c:pt idx="8">
                    <c:v>63.04</c:v>
                  </c:pt>
                  <c:pt idx="9">
                    <c:v>71.39</c:v>
                  </c:pt>
                  <c:pt idx="10">
                    <c:v>79.73</c:v>
                  </c:pt>
                  <c:pt idx="11">
                    <c:v>88.08</c:v>
                  </c:pt>
                </c:lvl>
              </c:multiLvlStrCache>
            </c:multiLvlStrRef>
          </c:cat>
          <c:val>
            <c:numRef>
              <c:f>Histogram!$Q$8:$Q$20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D-448D-91C2-DD7F1867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3428719"/>
        <c:axId val="1994148095"/>
      </c:barChart>
      <c:catAx>
        <c:axId val="19834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48095"/>
        <c:crosses val="autoZero"/>
        <c:auto val="1"/>
        <c:lblAlgn val="ctr"/>
        <c:lblOffset val="100"/>
        <c:noMultiLvlLbl val="0"/>
      </c:catAx>
      <c:valAx>
        <c:axId val="1994148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342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Histogram!$P$27:$Q$42</c:f>
              <c:multiLvlStrCache>
                <c:ptCount val="16"/>
                <c:lvl>
                  <c:pt idx="0">
                    <c:v>2.96</c:v>
                  </c:pt>
                  <c:pt idx="1">
                    <c:v>11.13</c:v>
                  </c:pt>
                  <c:pt idx="2">
                    <c:v>19.29</c:v>
                  </c:pt>
                  <c:pt idx="3">
                    <c:v>27.45</c:v>
                  </c:pt>
                  <c:pt idx="4">
                    <c:v>35.62</c:v>
                  </c:pt>
                  <c:pt idx="5">
                    <c:v>43.78</c:v>
                  </c:pt>
                  <c:pt idx="6">
                    <c:v>51.94</c:v>
                  </c:pt>
                  <c:pt idx="7">
                    <c:v>60.11</c:v>
                  </c:pt>
                  <c:pt idx="8">
                    <c:v>68.27</c:v>
                  </c:pt>
                  <c:pt idx="9">
                    <c:v>76.43</c:v>
                  </c:pt>
                  <c:pt idx="10">
                    <c:v>84.60</c:v>
                  </c:pt>
                  <c:pt idx="11">
                    <c:v>92.76</c:v>
                  </c:pt>
                  <c:pt idx="12">
                    <c:v>100.92</c:v>
                  </c:pt>
                  <c:pt idx="13">
                    <c:v>109.09</c:v>
                  </c:pt>
                  <c:pt idx="14">
                    <c:v>117.25</c:v>
                  </c:pt>
                  <c:pt idx="15">
                    <c:v>125.41</c:v>
                  </c:pt>
                </c:lvl>
                <c:lvl>
                  <c:pt idx="0">
                    <c:v>-5.20</c:v>
                  </c:pt>
                  <c:pt idx="1">
                    <c:v>2.96</c:v>
                  </c:pt>
                  <c:pt idx="2">
                    <c:v>11.13</c:v>
                  </c:pt>
                  <c:pt idx="3">
                    <c:v>19.29</c:v>
                  </c:pt>
                  <c:pt idx="4">
                    <c:v>27.45</c:v>
                  </c:pt>
                  <c:pt idx="5">
                    <c:v>35.62</c:v>
                  </c:pt>
                  <c:pt idx="6">
                    <c:v>43.78</c:v>
                  </c:pt>
                  <c:pt idx="7">
                    <c:v>51.94</c:v>
                  </c:pt>
                  <c:pt idx="8">
                    <c:v>60.11</c:v>
                  </c:pt>
                  <c:pt idx="9">
                    <c:v>68.27</c:v>
                  </c:pt>
                  <c:pt idx="10">
                    <c:v>76.43</c:v>
                  </c:pt>
                  <c:pt idx="11">
                    <c:v>84.60</c:v>
                  </c:pt>
                  <c:pt idx="12">
                    <c:v>92.76</c:v>
                  </c:pt>
                  <c:pt idx="13">
                    <c:v>100.92</c:v>
                  </c:pt>
                  <c:pt idx="14">
                    <c:v>109.09</c:v>
                  </c:pt>
                  <c:pt idx="15">
                    <c:v>117.25</c:v>
                  </c:pt>
                </c:lvl>
              </c:multiLvlStrCache>
            </c:multiLvlStrRef>
          </c:cat>
          <c:val>
            <c:numRef>
              <c:f>Histogram!$R$27:$R$42</c:f>
              <c:numCache>
                <c:formatCode>General</c:formatCode>
                <c:ptCount val="16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7-42DF-B10D-F8A93304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99885199"/>
        <c:axId val="76381791"/>
      </c:barChart>
      <c:catAx>
        <c:axId val="19998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1791"/>
        <c:crosses val="autoZero"/>
        <c:auto val="1"/>
        <c:lblAlgn val="ctr"/>
        <c:lblOffset val="100"/>
        <c:noMultiLvlLbl val="0"/>
      </c:catAx>
      <c:valAx>
        <c:axId val="763817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98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24631924556975E-2"/>
          <c:y val="0.14389912706110572"/>
          <c:w val="0.93193434610629799"/>
          <c:h val="0.76658240222397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Sampling size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Chart'!$A$2:$A$11</c:f>
              <c:strCache>
                <c:ptCount val="10"/>
                <c:pt idx="0">
                  <c:v>082720 08:30</c:v>
                </c:pt>
                <c:pt idx="1">
                  <c:v>082720 08:31</c:v>
                </c:pt>
                <c:pt idx="2">
                  <c:v>082720 08:32</c:v>
                </c:pt>
                <c:pt idx="3">
                  <c:v>082720 08:33</c:v>
                </c:pt>
                <c:pt idx="4">
                  <c:v>082720 08:34</c:v>
                </c:pt>
                <c:pt idx="5">
                  <c:v>082720 08:35</c:v>
                </c:pt>
                <c:pt idx="6">
                  <c:v>082720 08:36</c:v>
                </c:pt>
                <c:pt idx="7">
                  <c:v>082720 08:37</c:v>
                </c:pt>
                <c:pt idx="8">
                  <c:v>082720 08:38</c:v>
                </c:pt>
                <c:pt idx="9">
                  <c:v>082720 08:39</c:v>
                </c:pt>
              </c:strCache>
            </c:strRef>
          </c:cat>
          <c:val>
            <c:numRef>
              <c:f>'Bar Chart'!$B$2:$B$11</c:f>
              <c:numCache>
                <c:formatCode>General</c:formatCode>
                <c:ptCount val="10"/>
                <c:pt idx="0">
                  <c:v>100</c:v>
                </c:pt>
                <c:pt idx="1">
                  <c:v>234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200</c:v>
                </c:pt>
                <c:pt idx="6">
                  <c:v>180</c:v>
                </c:pt>
                <c:pt idx="7">
                  <c:v>150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2-41C0-9E72-51B4B6C3C353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Chart'!$A$2:$A$11</c:f>
              <c:strCache>
                <c:ptCount val="10"/>
                <c:pt idx="0">
                  <c:v>082720 08:30</c:v>
                </c:pt>
                <c:pt idx="1">
                  <c:v>082720 08:31</c:v>
                </c:pt>
                <c:pt idx="2">
                  <c:v>082720 08:32</c:v>
                </c:pt>
                <c:pt idx="3">
                  <c:v>082720 08:33</c:v>
                </c:pt>
                <c:pt idx="4">
                  <c:v>082720 08:34</c:v>
                </c:pt>
                <c:pt idx="5">
                  <c:v>082720 08:35</c:v>
                </c:pt>
                <c:pt idx="6">
                  <c:v>082720 08:36</c:v>
                </c:pt>
                <c:pt idx="7">
                  <c:v>082720 08:37</c:v>
                </c:pt>
                <c:pt idx="8">
                  <c:v>082720 08:38</c:v>
                </c:pt>
                <c:pt idx="9">
                  <c:v>082720 08:39</c:v>
                </c:pt>
              </c:strCache>
            </c:strRef>
          </c:cat>
          <c:val>
            <c:numRef>
              <c:f>'Bar Chart'!$C$2:$C$11</c:f>
              <c:numCache>
                <c:formatCode>General</c:formatCode>
                <c:ptCount val="10"/>
                <c:pt idx="0">
                  <c:v>99</c:v>
                </c:pt>
                <c:pt idx="1">
                  <c:v>220</c:v>
                </c:pt>
                <c:pt idx="2">
                  <c:v>98</c:v>
                </c:pt>
                <c:pt idx="3">
                  <c:v>100</c:v>
                </c:pt>
                <c:pt idx="4">
                  <c:v>119</c:v>
                </c:pt>
                <c:pt idx="5">
                  <c:v>199</c:v>
                </c:pt>
                <c:pt idx="6">
                  <c:v>160</c:v>
                </c:pt>
                <c:pt idx="7">
                  <c:v>148</c:v>
                </c:pt>
                <c:pt idx="8">
                  <c:v>99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2-41C0-9E72-51B4B6C3C353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Chart'!$A$2:$A$11</c:f>
              <c:strCache>
                <c:ptCount val="10"/>
                <c:pt idx="0">
                  <c:v>082720 08:30</c:v>
                </c:pt>
                <c:pt idx="1">
                  <c:v>082720 08:31</c:v>
                </c:pt>
                <c:pt idx="2">
                  <c:v>082720 08:32</c:v>
                </c:pt>
                <c:pt idx="3">
                  <c:v>082720 08:33</c:v>
                </c:pt>
                <c:pt idx="4">
                  <c:v>082720 08:34</c:v>
                </c:pt>
                <c:pt idx="5">
                  <c:v>082720 08:35</c:v>
                </c:pt>
                <c:pt idx="6">
                  <c:v>082720 08:36</c:v>
                </c:pt>
                <c:pt idx="7">
                  <c:v>082720 08:37</c:v>
                </c:pt>
                <c:pt idx="8">
                  <c:v>082720 08:38</c:v>
                </c:pt>
                <c:pt idx="9">
                  <c:v>082720 08:39</c:v>
                </c:pt>
              </c:strCache>
            </c:strRef>
          </c:cat>
          <c:val>
            <c:numRef>
              <c:f>'Bar Chart'!$D$2:$D$11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2-41C0-9E72-51B4B6C3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8"/>
        <c:overlap val="-27"/>
        <c:axId val="379856159"/>
        <c:axId val="713574191"/>
      </c:barChart>
      <c:catAx>
        <c:axId val="37985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74191"/>
        <c:crosses val="autoZero"/>
        <c:auto val="1"/>
        <c:lblAlgn val="ctr"/>
        <c:lblOffset val="100"/>
        <c:noMultiLvlLbl val="0"/>
      </c:catAx>
      <c:valAx>
        <c:axId val="71357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2716147973717"/>
          <c:y val="4.9951045159122291E-2"/>
          <c:w val="0.16622700541868984"/>
          <c:h val="4.306053397199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69363568540051E-2"/>
          <c:y val="0.18507068803016022"/>
          <c:w val="0.8192316063087165"/>
          <c:h val="0.71746131639294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Chart'!$B$1</c:f>
              <c:strCache>
                <c:ptCount val="1"/>
                <c:pt idx="0">
                  <c:v>Defect qty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cat>
            <c:strRef>
              <c:f>'Pareto Chart'!$A$2:$A$8</c:f>
              <c:strCache>
                <c:ptCount val="7"/>
                <c:pt idx="0">
                  <c:v>开路</c:v>
                </c:pt>
                <c:pt idx="1">
                  <c:v>披锋</c:v>
                </c:pt>
                <c:pt idx="2">
                  <c:v>杂物</c:v>
                </c:pt>
                <c:pt idx="3">
                  <c:v>亮印</c:v>
                </c:pt>
                <c:pt idx="4">
                  <c:v>缺口</c:v>
                </c:pt>
                <c:pt idx="5">
                  <c:v>缩水</c:v>
                </c:pt>
                <c:pt idx="6">
                  <c:v>其它</c:v>
                </c:pt>
              </c:strCache>
            </c:strRef>
          </c:cat>
          <c:val>
            <c:numRef>
              <c:f>'Pareto Chart'!$B$2:$B$8</c:f>
              <c:numCache>
                <c:formatCode>General</c:formatCode>
                <c:ptCount val="7"/>
                <c:pt idx="0">
                  <c:v>325</c:v>
                </c:pt>
                <c:pt idx="1">
                  <c:v>235</c:v>
                </c:pt>
                <c:pt idx="2">
                  <c:v>89</c:v>
                </c:pt>
                <c:pt idx="3">
                  <c:v>67</c:v>
                </c:pt>
                <c:pt idx="4">
                  <c:v>37</c:v>
                </c:pt>
                <c:pt idx="5">
                  <c:v>34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5-4E8C-92B7-9DADA3FC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79203727"/>
        <c:axId val="713609135"/>
      </c:barChart>
      <c:lineChart>
        <c:grouping val="standard"/>
        <c:varyColors val="0"/>
        <c:ser>
          <c:idx val="1"/>
          <c:order val="1"/>
          <c:tx>
            <c:strRef>
              <c:f>'Pareto Chart'!$C$1</c:f>
              <c:strCache>
                <c:ptCount val="1"/>
                <c:pt idx="0">
                  <c:v>Accumulated ratio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'Pareto Chart'!$A$2:$A$8</c:f>
              <c:strCache>
                <c:ptCount val="7"/>
                <c:pt idx="0">
                  <c:v>开路</c:v>
                </c:pt>
                <c:pt idx="1">
                  <c:v>披锋</c:v>
                </c:pt>
                <c:pt idx="2">
                  <c:v>杂物</c:v>
                </c:pt>
                <c:pt idx="3">
                  <c:v>亮印</c:v>
                </c:pt>
                <c:pt idx="4">
                  <c:v>缺口</c:v>
                </c:pt>
                <c:pt idx="5">
                  <c:v>缩水</c:v>
                </c:pt>
                <c:pt idx="6">
                  <c:v>其它</c:v>
                </c:pt>
              </c:strCache>
            </c:strRef>
          </c:cat>
          <c:val>
            <c:numRef>
              <c:f>'Pareto Chart'!$C$2:$C$8</c:f>
              <c:numCache>
                <c:formatCode>0.00%</c:formatCode>
                <c:ptCount val="7"/>
                <c:pt idx="0">
                  <c:v>0.3968253968253968</c:v>
                </c:pt>
                <c:pt idx="1">
                  <c:v>0.68376068376068377</c:v>
                </c:pt>
                <c:pt idx="2">
                  <c:v>0.79242979242979239</c:v>
                </c:pt>
                <c:pt idx="3">
                  <c:v>0.87423687423687424</c:v>
                </c:pt>
                <c:pt idx="4">
                  <c:v>0.91941391941391937</c:v>
                </c:pt>
                <c:pt idx="5">
                  <c:v>0.96092796092796096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5-4E8C-92B7-9DADA3FC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204527"/>
        <c:axId val="713617455"/>
      </c:lineChart>
      <c:catAx>
        <c:axId val="2792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9135"/>
        <c:crosses val="autoZero"/>
        <c:auto val="1"/>
        <c:lblAlgn val="ctr"/>
        <c:lblOffset val="100"/>
        <c:noMultiLvlLbl val="0"/>
      </c:catAx>
      <c:valAx>
        <c:axId val="713609135"/>
        <c:scaling>
          <c:orientation val="minMax"/>
          <c:max val="819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03727"/>
        <c:crosses val="autoZero"/>
        <c:crossBetween val="between"/>
      </c:valAx>
      <c:valAx>
        <c:axId val="713617455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04527"/>
        <c:crosses val="max"/>
        <c:crossBetween val="between"/>
      </c:valAx>
      <c:catAx>
        <c:axId val="279204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17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82641050375639"/>
          <c:y val="9.5664022204575996E-2"/>
          <c:w val="0.3417686140507335"/>
          <c:h val="5.4419012915829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plotArea>
      <cx:plotAreaRegion>
        <cx:series layoutId="boxWhisker" uniqueId="{68E13BB2-54C9-4E5F-B011-D4AB8E900878}" formatIdx="0">
          <cx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43996</xdr:colOff>
      <xdr:row>1</xdr:row>
      <xdr:rowOff>25854</xdr:rowOff>
    </xdr:from>
    <xdr:to>
      <xdr:col>24</xdr:col>
      <xdr:colOff>562429</xdr:colOff>
      <xdr:row>18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46E3F-BB49-4FE2-88EF-97545883B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63498</xdr:colOff>
      <xdr:row>26</xdr:row>
      <xdr:rowOff>154214</xdr:rowOff>
    </xdr:from>
    <xdr:to>
      <xdr:col>24</xdr:col>
      <xdr:colOff>553357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B98CF-5886-4F6E-A1FE-0E9CC270E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199572</xdr:colOff>
      <xdr:row>6</xdr:row>
      <xdr:rowOff>9072</xdr:rowOff>
    </xdr:from>
    <xdr:to>
      <xdr:col>13</xdr:col>
      <xdr:colOff>98114</xdr:colOff>
      <xdr:row>9</xdr:row>
      <xdr:rowOff>42943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258A724-0A2F-4EA5-AFB8-EF55EABC465A}"/>
            </a:ext>
          </a:extLst>
        </xdr:cNvPr>
        <xdr:cNvSpPr/>
      </xdr:nvSpPr>
      <xdr:spPr>
        <a:xfrm rot="19274411">
          <a:off x="6594929" y="970643"/>
          <a:ext cx="1721899" cy="5872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Example 1</a:t>
          </a:r>
        </a:p>
      </xdr:txBody>
    </xdr:sp>
    <xdr:clientData/>
  </xdr:twoCellAnchor>
  <xdr:twoCellAnchor>
    <xdr:from>
      <xdr:col>11</xdr:col>
      <xdr:colOff>0</xdr:colOff>
      <xdr:row>28</xdr:row>
      <xdr:rowOff>0</xdr:rowOff>
    </xdr:from>
    <xdr:to>
      <xdr:col>13</xdr:col>
      <xdr:colOff>506328</xdr:colOff>
      <xdr:row>31</xdr:row>
      <xdr:rowOff>42943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1ADEB2F-F381-4A16-AB32-1C901F3FBF1D}"/>
            </a:ext>
          </a:extLst>
        </xdr:cNvPr>
        <xdr:cNvSpPr/>
      </xdr:nvSpPr>
      <xdr:spPr>
        <a:xfrm rot="19274411">
          <a:off x="7003143" y="4998357"/>
          <a:ext cx="1721899" cy="5872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Example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28</xdr:row>
      <xdr:rowOff>79828</xdr:rowOff>
    </xdr:from>
    <xdr:to>
      <xdr:col>2</xdr:col>
      <xdr:colOff>308429</xdr:colOff>
      <xdr:row>47</xdr:row>
      <xdr:rowOff>172357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21E6B15-0715-44D3-BD7F-818CAED80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99" y="5200468"/>
              <a:ext cx="2668090" cy="3567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979715</xdr:colOff>
      <xdr:row>46</xdr:row>
      <xdr:rowOff>18143</xdr:rowOff>
    </xdr:from>
    <xdr:to>
      <xdr:col>1</xdr:col>
      <xdr:colOff>462643</xdr:colOff>
      <xdr:row>47</xdr:row>
      <xdr:rowOff>99786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8094A64-CB91-4A41-B209-139CA8A72369}"/>
            </a:ext>
          </a:extLst>
        </xdr:cNvPr>
        <xdr:cNvSpPr/>
      </xdr:nvSpPr>
      <xdr:spPr>
        <a:xfrm>
          <a:off x="979715" y="6549572"/>
          <a:ext cx="598714" cy="2630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rgbClr val="FF0000"/>
              </a:solidFill>
            </a:rPr>
            <a:t>A</a:t>
          </a:r>
        </a:p>
      </xdr:txBody>
    </xdr:sp>
    <xdr:clientData/>
  </xdr:twoCellAnchor>
  <xdr:twoCellAnchor>
    <xdr:from>
      <xdr:col>1</xdr:col>
      <xdr:colOff>252187</xdr:colOff>
      <xdr:row>42</xdr:row>
      <xdr:rowOff>116117</xdr:rowOff>
    </xdr:from>
    <xdr:to>
      <xdr:col>2</xdr:col>
      <xdr:colOff>154215</xdr:colOff>
      <xdr:row>44</xdr:row>
      <xdr:rowOff>18144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8EC8A3A-FB42-4A59-8B33-EBD7BFFB9A23}"/>
            </a:ext>
          </a:extLst>
        </xdr:cNvPr>
        <xdr:cNvSpPr/>
      </xdr:nvSpPr>
      <xdr:spPr>
        <a:xfrm>
          <a:off x="1367973" y="5921831"/>
          <a:ext cx="509813" cy="2648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rgbClr val="FF0000"/>
              </a:solidFill>
            </a:rPr>
            <a:t>B</a:t>
          </a:r>
        </a:p>
      </xdr:txBody>
    </xdr:sp>
    <xdr:clientData/>
  </xdr:twoCellAnchor>
  <xdr:twoCellAnchor>
    <xdr:from>
      <xdr:col>1</xdr:col>
      <xdr:colOff>268515</xdr:colOff>
      <xdr:row>38</xdr:row>
      <xdr:rowOff>123374</xdr:rowOff>
    </xdr:from>
    <xdr:to>
      <xdr:col>2</xdr:col>
      <xdr:colOff>170543</xdr:colOff>
      <xdr:row>40</xdr:row>
      <xdr:rowOff>25401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94CBAB1-F8F2-492A-8A65-F6008F3FC8E3}"/>
            </a:ext>
          </a:extLst>
        </xdr:cNvPr>
        <xdr:cNvSpPr/>
      </xdr:nvSpPr>
      <xdr:spPr>
        <a:xfrm>
          <a:off x="1384301" y="5203374"/>
          <a:ext cx="509813" cy="2648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rgbClr val="FF0000"/>
              </a:solidFill>
            </a:rPr>
            <a:t>C</a:t>
          </a:r>
        </a:p>
      </xdr:txBody>
    </xdr:sp>
    <xdr:clientData/>
  </xdr:twoCellAnchor>
  <xdr:twoCellAnchor>
    <xdr:from>
      <xdr:col>1</xdr:col>
      <xdr:colOff>230415</xdr:colOff>
      <xdr:row>34</xdr:row>
      <xdr:rowOff>85273</xdr:rowOff>
    </xdr:from>
    <xdr:to>
      <xdr:col>2</xdr:col>
      <xdr:colOff>132443</xdr:colOff>
      <xdr:row>35</xdr:row>
      <xdr:rowOff>168729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77834F1-E7A3-4C62-BA64-892FE9F55B06}"/>
            </a:ext>
          </a:extLst>
        </xdr:cNvPr>
        <xdr:cNvSpPr/>
      </xdr:nvSpPr>
      <xdr:spPr>
        <a:xfrm>
          <a:off x="1346201" y="4439559"/>
          <a:ext cx="509813" cy="2648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rgbClr val="FF0000"/>
              </a:solidFill>
            </a:rPr>
            <a:t>D</a:t>
          </a:r>
        </a:p>
      </xdr:txBody>
    </xdr:sp>
    <xdr:clientData/>
  </xdr:twoCellAnchor>
  <xdr:twoCellAnchor>
    <xdr:from>
      <xdr:col>0</xdr:col>
      <xdr:colOff>1054101</xdr:colOff>
      <xdr:row>31</xdr:row>
      <xdr:rowOff>29030</xdr:rowOff>
    </xdr:from>
    <xdr:to>
      <xdr:col>1</xdr:col>
      <xdr:colOff>448128</xdr:colOff>
      <xdr:row>32</xdr:row>
      <xdr:rowOff>112485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3BFE7CF-B418-4997-9ED5-AD8FFE3E3343}"/>
            </a:ext>
          </a:extLst>
        </xdr:cNvPr>
        <xdr:cNvSpPr/>
      </xdr:nvSpPr>
      <xdr:spPr>
        <a:xfrm>
          <a:off x="1054101" y="3839030"/>
          <a:ext cx="509813" cy="2648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rgbClr val="FF0000"/>
              </a:solidFill>
            </a:rPr>
            <a:t>E</a:t>
          </a:r>
        </a:p>
      </xdr:txBody>
    </xdr:sp>
    <xdr:clientData/>
  </xdr:twoCellAnchor>
  <xdr:twoCellAnchor editAs="oneCell">
    <xdr:from>
      <xdr:col>7</xdr:col>
      <xdr:colOff>115454</xdr:colOff>
      <xdr:row>0</xdr:row>
      <xdr:rowOff>69272</xdr:rowOff>
    </xdr:from>
    <xdr:to>
      <xdr:col>15</xdr:col>
      <xdr:colOff>115420</xdr:colOff>
      <xdr:row>18</xdr:row>
      <xdr:rowOff>144181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949042-C949-4F57-8FFE-88D720C4B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5727" y="69272"/>
          <a:ext cx="4895238" cy="34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184728</xdr:colOff>
      <xdr:row>0</xdr:row>
      <xdr:rowOff>69274</xdr:rowOff>
    </xdr:from>
    <xdr:to>
      <xdr:col>23</xdr:col>
      <xdr:colOff>171475</xdr:colOff>
      <xdr:row>18</xdr:row>
      <xdr:rowOff>127000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6E0F1F-C5EA-4C42-90A8-686A9D8D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10273" y="69274"/>
          <a:ext cx="4882020" cy="3382817"/>
        </a:xfrm>
        <a:prstGeom prst="rect">
          <a:avLst/>
        </a:prstGeom>
      </xdr:spPr>
    </xdr:pic>
    <xdr:clientData/>
  </xdr:twoCellAnchor>
  <xdr:twoCellAnchor editAs="oneCell">
    <xdr:from>
      <xdr:col>23</xdr:col>
      <xdr:colOff>219364</xdr:colOff>
      <xdr:row>0</xdr:row>
      <xdr:rowOff>92363</xdr:rowOff>
    </xdr:from>
    <xdr:to>
      <xdr:col>31</xdr:col>
      <xdr:colOff>277091</xdr:colOff>
      <xdr:row>18</xdr:row>
      <xdr:rowOff>138701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A56E51-20B3-4E08-9E66-0310D6130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40182" y="92363"/>
          <a:ext cx="4953000" cy="33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115454</xdr:colOff>
      <xdr:row>19</xdr:row>
      <xdr:rowOff>57728</xdr:rowOff>
    </xdr:from>
    <xdr:to>
      <xdr:col>15</xdr:col>
      <xdr:colOff>103910</xdr:colOff>
      <xdr:row>37</xdr:row>
      <xdr:rowOff>85018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713899F-AAF9-4BDA-A71C-7D6F9051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45727" y="3567546"/>
          <a:ext cx="4883728" cy="33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184728</xdr:colOff>
      <xdr:row>19</xdr:row>
      <xdr:rowOff>46182</xdr:rowOff>
    </xdr:from>
    <xdr:to>
      <xdr:col>23</xdr:col>
      <xdr:colOff>175169</xdr:colOff>
      <xdr:row>37</xdr:row>
      <xdr:rowOff>92520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2C1B79-F4FB-4114-9D01-A73D3C119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10273" y="3556000"/>
          <a:ext cx="4885714" cy="3371429"/>
        </a:xfrm>
        <a:prstGeom prst="rect">
          <a:avLst/>
        </a:prstGeom>
      </xdr:spPr>
    </xdr:pic>
    <xdr:clientData/>
  </xdr:twoCellAnchor>
  <xdr:twoCellAnchor editAs="oneCell">
    <xdr:from>
      <xdr:col>23</xdr:col>
      <xdr:colOff>230910</xdr:colOff>
      <xdr:row>19</xdr:row>
      <xdr:rowOff>34637</xdr:rowOff>
    </xdr:from>
    <xdr:to>
      <xdr:col>31</xdr:col>
      <xdr:colOff>277091</xdr:colOff>
      <xdr:row>37</xdr:row>
      <xdr:rowOff>92884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44419E8-B861-4D56-AE00-28A8B981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51728" y="3544455"/>
          <a:ext cx="4941454" cy="33833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273050</xdr:colOff>
      <xdr:row>0</xdr:row>
      <xdr:rowOff>0</xdr:rowOff>
    </xdr:from>
    <xdr:to>
      <xdr:col>20</xdr:col>
      <xdr:colOff>69850</xdr:colOff>
      <xdr:row>19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5B47DA-E041-4FD7-8368-17B120003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9450" y="0"/>
          <a:ext cx="6502400" cy="3657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19</xdr:row>
      <xdr:rowOff>44450</xdr:rowOff>
    </xdr:from>
    <xdr:to>
      <xdr:col>13</xdr:col>
      <xdr:colOff>101600</xdr:colOff>
      <xdr:row>39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38A50-29A4-46FC-9818-5390EE2C1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3543300"/>
          <a:ext cx="6502400" cy="3657600"/>
        </a:xfrm>
        <a:prstGeom prst="rect">
          <a:avLst/>
        </a:prstGeom>
      </xdr:spPr>
    </xdr:pic>
    <xdr:clientData/>
  </xdr:twoCellAnchor>
  <xdr:twoCellAnchor editAs="oneCell">
    <xdr:from>
      <xdr:col>5</xdr:col>
      <xdr:colOff>393700</xdr:colOff>
      <xdr:row>19</xdr:row>
      <xdr:rowOff>76200</xdr:rowOff>
    </xdr:from>
    <xdr:to>
      <xdr:col>16</xdr:col>
      <xdr:colOff>190500</xdr:colOff>
      <xdr:row>39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D6D0A9-C45D-486B-842C-4A3E1C2E5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1700" y="3575050"/>
          <a:ext cx="6502400" cy="3657600"/>
        </a:xfrm>
        <a:prstGeom prst="rect">
          <a:avLst/>
        </a:prstGeom>
      </xdr:spPr>
    </xdr:pic>
    <xdr:clientData/>
  </xdr:twoCellAnchor>
  <xdr:twoCellAnchor editAs="oneCell">
    <xdr:from>
      <xdr:col>4</xdr:col>
      <xdr:colOff>527050</xdr:colOff>
      <xdr:row>19</xdr:row>
      <xdr:rowOff>50800</xdr:rowOff>
    </xdr:from>
    <xdr:to>
      <xdr:col>15</xdr:col>
      <xdr:colOff>323850</xdr:colOff>
      <xdr:row>39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6FE258-4471-4E31-84B8-F41A3A4D6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5450" y="3549650"/>
          <a:ext cx="6502400" cy="3657600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19</xdr:row>
      <xdr:rowOff>57150</xdr:rowOff>
    </xdr:from>
    <xdr:to>
      <xdr:col>13</xdr:col>
      <xdr:colOff>6350</xdr:colOff>
      <xdr:row>39</xdr:row>
      <xdr:rowOff>31750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8F15F0-7D9B-400B-BD8F-F97CF3132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0" y="3556000"/>
          <a:ext cx="65024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50800</xdr:rowOff>
    </xdr:from>
    <xdr:to>
      <xdr:col>10</xdr:col>
      <xdr:colOff>406400</xdr:colOff>
      <xdr:row>39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73BB92-A431-4D36-AD8D-837626816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49650"/>
          <a:ext cx="6502400" cy="365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13</xdr:row>
      <xdr:rowOff>136071</xdr:rowOff>
    </xdr:from>
    <xdr:to>
      <xdr:col>2</xdr:col>
      <xdr:colOff>104734</xdr:colOff>
      <xdr:row>37</xdr:row>
      <xdr:rowOff>36285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8D48F0-2E3D-400E-A42B-F2390358C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1" y="1950357"/>
          <a:ext cx="1523999" cy="42545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 editAs="oneCell">
    <xdr:from>
      <xdr:col>2</xdr:col>
      <xdr:colOff>480785</xdr:colOff>
      <xdr:row>13</xdr:row>
      <xdr:rowOff>127000</xdr:rowOff>
    </xdr:from>
    <xdr:to>
      <xdr:col>27</xdr:col>
      <xdr:colOff>27214</xdr:colOff>
      <xdr:row>37</xdr:row>
      <xdr:rowOff>72571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9F90E7-791F-4807-8EF4-69DB6FE3C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571" y="1941286"/>
          <a:ext cx="14741072" cy="429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615220</xdr:colOff>
      <xdr:row>7</xdr:row>
      <xdr:rowOff>95620</xdr:rowOff>
    </xdr:from>
    <xdr:to>
      <xdr:col>34</xdr:col>
      <xdr:colOff>206926</xdr:colOff>
      <xdr:row>12</xdr:row>
      <xdr:rowOff>50696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B1B59F1-EE47-4DC4-B06E-720DBBAD459D}"/>
            </a:ext>
          </a:extLst>
        </xdr:cNvPr>
        <xdr:cNvSpPr/>
      </xdr:nvSpPr>
      <xdr:spPr>
        <a:xfrm rot="385831">
          <a:off x="18960947" y="1388711"/>
          <a:ext cx="2939888" cy="8787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t(n-1) coefficient table</a:t>
          </a:r>
        </a:p>
      </xdr:txBody>
    </xdr:sp>
    <xdr:clientData/>
  </xdr:twoCellAnchor>
  <xdr:twoCellAnchor>
    <xdr:from>
      <xdr:col>0</xdr:col>
      <xdr:colOff>46182</xdr:colOff>
      <xdr:row>34</xdr:row>
      <xdr:rowOff>80818</xdr:rowOff>
    </xdr:from>
    <xdr:to>
      <xdr:col>3</xdr:col>
      <xdr:colOff>542636</xdr:colOff>
      <xdr:row>36</xdr:row>
      <xdr:rowOff>34636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3137CB2-E8BE-4516-9264-018D4F8934F4}"/>
            </a:ext>
          </a:extLst>
        </xdr:cNvPr>
        <xdr:cNvSpPr/>
      </xdr:nvSpPr>
      <xdr:spPr>
        <a:xfrm>
          <a:off x="46182" y="6361545"/>
          <a:ext cx="2643909" cy="3232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rgbClr val="FF0000"/>
              </a:solidFill>
            </a:rPr>
            <a:t>A = Average - t(n-1)*Stdev/sqrt(n)</a:t>
          </a:r>
        </a:p>
      </xdr:txBody>
    </xdr:sp>
    <xdr:clientData/>
  </xdr:twoCellAnchor>
  <xdr:twoCellAnchor>
    <xdr:from>
      <xdr:col>0</xdr:col>
      <xdr:colOff>360219</xdr:colOff>
      <xdr:row>24</xdr:row>
      <xdr:rowOff>106218</xdr:rowOff>
    </xdr:from>
    <xdr:to>
      <xdr:col>2</xdr:col>
      <xdr:colOff>397329</xdr:colOff>
      <xdr:row>26</xdr:row>
      <xdr:rowOff>3134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3233E4F-C0F3-457F-994B-65497C1495D1}"/>
            </a:ext>
          </a:extLst>
        </xdr:cNvPr>
        <xdr:cNvSpPr/>
      </xdr:nvSpPr>
      <xdr:spPr>
        <a:xfrm>
          <a:off x="360219" y="4539673"/>
          <a:ext cx="1341746" cy="2663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rgbClr val="FF0000"/>
              </a:solidFill>
            </a:rPr>
            <a:t>B</a:t>
          </a:r>
        </a:p>
      </xdr:txBody>
    </xdr:sp>
    <xdr:clientData/>
  </xdr:twoCellAnchor>
  <xdr:twoCellAnchor>
    <xdr:from>
      <xdr:col>0</xdr:col>
      <xdr:colOff>0</xdr:colOff>
      <xdr:row>14</xdr:row>
      <xdr:rowOff>143163</xdr:rowOff>
    </xdr:from>
    <xdr:to>
      <xdr:col>3</xdr:col>
      <xdr:colOff>288636</xdr:colOff>
      <xdr:row>17</xdr:row>
      <xdr:rowOff>11545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6DF6EE6-E1C2-475F-93F9-6C441C1FAEB3}"/>
            </a:ext>
          </a:extLst>
        </xdr:cNvPr>
        <xdr:cNvSpPr/>
      </xdr:nvSpPr>
      <xdr:spPr>
        <a:xfrm>
          <a:off x="0" y="2729345"/>
          <a:ext cx="2436091" cy="422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>
              <a:solidFill>
                <a:srgbClr val="FF0000"/>
              </a:solidFill>
            </a:rPr>
            <a:t>C = 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Average + t(n-1)*Stdev/sqrt(n)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265546</xdr:colOff>
      <xdr:row>2</xdr:row>
      <xdr:rowOff>104888</xdr:rowOff>
    </xdr:from>
    <xdr:to>
      <xdr:col>16</xdr:col>
      <xdr:colOff>151717</xdr:colOff>
      <xdr:row>5</xdr:row>
      <xdr:rowOff>137936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E718744-824B-488A-897E-4630D7A7817F}"/>
            </a:ext>
          </a:extLst>
        </xdr:cNvPr>
        <xdr:cNvSpPr/>
      </xdr:nvSpPr>
      <xdr:spPr>
        <a:xfrm rot="19274411">
          <a:off x="8532091" y="474343"/>
          <a:ext cx="1721899" cy="5872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FF0000"/>
              </a:solidFill>
            </a:rPr>
            <a:t>Example 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136523</xdr:colOff>
      <xdr:row>0</xdr:row>
      <xdr:rowOff>66674</xdr:rowOff>
    </xdr:from>
    <xdr:to>
      <xdr:col>20</xdr:col>
      <xdr:colOff>253999</xdr:colOff>
      <xdr:row>27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9EA52-E4E6-4813-9451-5DEA1B43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31750</xdr:rowOff>
    </xdr:from>
    <xdr:to>
      <xdr:col>18</xdr:col>
      <xdr:colOff>355600</xdr:colOff>
      <xdr:row>18</xdr:row>
      <xdr:rowOff>44449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700F0-F8D5-4175-8930-2E8910269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E7B2199-0FA2-4806-9507-5A394F8EF48F}"/>
            </a:ext>
          </a:extLst>
        </xdr:cNvPr>
        <xdr:cNvSpPr/>
      </xdr:nvSpPr>
      <xdr:spPr>
        <a:xfrm>
          <a:off x="412750" y="184150"/>
          <a:ext cx="666750" cy="12890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654050</xdr:colOff>
      <xdr:row>7</xdr:row>
      <xdr:rowOff>171450</xdr:rowOff>
    </xdr:from>
    <xdr:to>
      <xdr:col>2</xdr:col>
      <xdr:colOff>679450</xdr:colOff>
      <xdr:row>11</xdr:row>
      <xdr:rowOff>155575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A8845A3-BE46-4A85-9511-F9602A81A9FA}"/>
            </a:ext>
          </a:extLst>
        </xdr:cNvPr>
        <xdr:cNvCxnSpPr>
          <a:stCxn id="8" idx="1"/>
        </xdr:cNvCxnSpPr>
      </xdr:nvCxnSpPr>
      <xdr:spPr>
        <a:xfrm flipH="1" flipV="1">
          <a:off x="1066800" y="1460500"/>
          <a:ext cx="692150" cy="720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679450</xdr:colOff>
      <xdr:row>10</xdr:row>
      <xdr:rowOff>120650</xdr:rowOff>
    </xdr:from>
    <xdr:to>
      <xdr:col>6</xdr:col>
      <xdr:colOff>603250</xdr:colOff>
      <xdr:row>13</xdr:row>
      <xdr:rowOff>6350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4D12C77-6A9E-4CA8-8177-14A78730B474}"/>
            </a:ext>
          </a:extLst>
        </xdr:cNvPr>
        <xdr:cNvSpPr txBox="1"/>
      </xdr:nvSpPr>
      <xdr:spPr>
        <a:xfrm>
          <a:off x="1758950" y="1962150"/>
          <a:ext cx="28257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this column, data should be arranged</a:t>
          </a:r>
          <a:r>
            <a:rPr lang="en-US" altLang="zh-CN" sz="1100" baseline="0"/>
            <a:t> from big at the top to small at the btm as the example.</a:t>
          </a:r>
          <a:endParaRPr lang="en-US" sz="1100"/>
        </a:p>
      </xdr:txBody>
    </xdr:sp>
    <xdr:clientData/>
  </xdr:twoCellAnchor>
  <xdr:twoCellAnchor>
    <xdr:from>
      <xdr:col>9</xdr:col>
      <xdr:colOff>158750</xdr:colOff>
      <xdr:row>2</xdr:row>
      <xdr:rowOff>158750</xdr:rowOff>
    </xdr:from>
    <xdr:to>
      <xdr:col>9</xdr:col>
      <xdr:colOff>425450</xdr:colOff>
      <xdr:row>16</xdr:row>
      <xdr:rowOff>146050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522FB39-9D30-4013-B990-8BCFA66AAF06}"/>
            </a:ext>
          </a:extLst>
        </xdr:cNvPr>
        <xdr:cNvSpPr/>
      </xdr:nvSpPr>
      <xdr:spPr>
        <a:xfrm>
          <a:off x="5969000" y="527050"/>
          <a:ext cx="266700" cy="256540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292100</xdr:colOff>
      <xdr:row>16</xdr:row>
      <xdr:rowOff>146050</xdr:rowOff>
    </xdr:from>
    <xdr:to>
      <xdr:col>9</xdr:col>
      <xdr:colOff>527050</xdr:colOff>
      <xdr:row>20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D01B972-FDB0-48E9-A03A-7A4CAC738BD6}"/>
            </a:ext>
          </a:extLst>
        </xdr:cNvPr>
        <xdr:cNvCxnSpPr>
          <a:endCxn id="10" idx="2"/>
        </xdr:cNvCxnSpPr>
      </xdr:nvCxnSpPr>
      <xdr:spPr>
        <a:xfrm flipH="1" flipV="1">
          <a:off x="6102350" y="3092450"/>
          <a:ext cx="23495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577850</xdr:colOff>
      <xdr:row>20</xdr:row>
      <xdr:rowOff>127000</xdr:rowOff>
    </xdr:from>
    <xdr:to>
      <xdr:col>13</xdr:col>
      <xdr:colOff>261470</xdr:colOff>
      <xdr:row>21</xdr:row>
      <xdr:rowOff>171823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D2828BE-EA40-4640-943C-1E9D0762B79B}"/>
            </a:ext>
          </a:extLst>
        </xdr:cNvPr>
        <xdr:cNvSpPr txBox="1"/>
      </xdr:nvSpPr>
      <xdr:spPr>
        <a:xfrm>
          <a:off x="5179732" y="3862294"/>
          <a:ext cx="3359150" cy="231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this column: Primary axis, range from "0" to "total qty".</a:t>
          </a:r>
          <a:endParaRPr lang="en-US" sz="1100"/>
        </a:p>
      </xdr:txBody>
    </xdr:sp>
    <xdr:clientData/>
  </xdr:twoCellAnchor>
  <xdr:twoCellAnchor>
    <xdr:from>
      <xdr:col>17</xdr:col>
      <xdr:colOff>381001</xdr:colOff>
      <xdr:row>2</xdr:row>
      <xdr:rowOff>168463</xdr:rowOff>
    </xdr:from>
    <xdr:to>
      <xdr:col>18</xdr:col>
      <xdr:colOff>231589</xdr:colOff>
      <xdr:row>16</xdr:row>
      <xdr:rowOff>155763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FB3B6F4-AE50-4A8A-BF82-151EA46BBFFE}"/>
            </a:ext>
          </a:extLst>
        </xdr:cNvPr>
        <xdr:cNvSpPr/>
      </xdr:nvSpPr>
      <xdr:spPr>
        <a:xfrm>
          <a:off x="11108766" y="541992"/>
          <a:ext cx="463176" cy="2602006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178548</xdr:colOff>
      <xdr:row>20</xdr:row>
      <xdr:rowOff>37353</xdr:rowOff>
    </xdr:from>
    <xdr:to>
      <xdr:col>20</xdr:col>
      <xdr:colOff>433295</xdr:colOff>
      <xdr:row>21</xdr:row>
      <xdr:rowOff>104588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6910724-D9D9-4319-92AF-6837A434957E}"/>
            </a:ext>
          </a:extLst>
        </xdr:cNvPr>
        <xdr:cNvSpPr txBox="1"/>
      </xdr:nvSpPr>
      <xdr:spPr>
        <a:xfrm>
          <a:off x="9681136" y="3772647"/>
          <a:ext cx="3317688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this column: secondry</a:t>
          </a:r>
          <a:r>
            <a:rPr lang="en-US" altLang="zh-CN" sz="1100" baseline="0"/>
            <a:t> axis</a:t>
          </a:r>
          <a:r>
            <a:rPr lang="en-US" altLang="zh-CN" sz="1100"/>
            <a:t>, range from "0%" to "100%".</a:t>
          </a:r>
          <a:endParaRPr lang="en-US" sz="1100"/>
        </a:p>
      </xdr:txBody>
    </xdr:sp>
    <xdr:clientData/>
  </xdr:twoCellAnchor>
  <xdr:twoCellAnchor>
    <xdr:from>
      <xdr:col>17</xdr:col>
      <xdr:colOff>612215</xdr:colOff>
      <xdr:row>16</xdr:row>
      <xdr:rowOff>155763</xdr:rowOff>
    </xdr:from>
    <xdr:to>
      <xdr:col>18</xdr:col>
      <xdr:colOff>1</xdr:colOff>
      <xdr:row>20</xdr:row>
      <xdr:rowOff>37353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AA044D2-D200-4C28-B90E-A4441218B09A}"/>
            </a:ext>
          </a:extLst>
        </xdr:cNvPr>
        <xdr:cNvCxnSpPr>
          <a:stCxn id="16" idx="0"/>
          <a:endCxn id="15" idx="2"/>
        </xdr:cNvCxnSpPr>
      </xdr:nvCxnSpPr>
      <xdr:spPr>
        <a:xfrm flipV="1">
          <a:off x="11339980" y="3143998"/>
          <a:ext cx="374" cy="628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9308-ADE9-4FB8-873D-4260554626FC}">
  <dimension ref="B1:Y299"/>
  <sheetViews>
    <sheetView zoomScale="70" zoomScaleNormal="70" workbookViewId="0"/>
  </sheetViews>
  <sheetFormatPr defaultColWidth="8.77734375" defaultRowHeight="14.4" x14ac:dyDescent="0.3"/>
  <cols>
    <col min="1" max="1" width="0.88671875" style="4" customWidth="1"/>
    <col min="2" max="2" width="10" style="4" customWidth="1"/>
    <col min="3" max="3" width="13.6640625" style="4" customWidth="1"/>
    <col min="4" max="5" width="12.77734375" style="4" customWidth="1"/>
    <col min="6" max="6" width="13.77734375" style="4" customWidth="1"/>
    <col min="7" max="7" width="1.6640625" style="4" customWidth="1"/>
    <col min="8" max="14" width="8.77734375" style="4"/>
    <col min="15" max="15" width="9.33203125" style="4" bestFit="1" customWidth="1"/>
    <col min="16" max="16384" width="8.77734375" style="4"/>
  </cols>
  <sheetData>
    <row r="1" spans="2:25" ht="3.45" customHeight="1" thickBot="1" x14ac:dyDescent="0.35"/>
    <row r="2" spans="2:25" x14ac:dyDescent="0.3">
      <c r="B2" s="74" t="s">
        <v>33</v>
      </c>
      <c r="C2" s="75"/>
      <c r="D2" s="75"/>
      <c r="E2" s="75"/>
      <c r="F2" s="76"/>
      <c r="H2" s="77" t="s">
        <v>35</v>
      </c>
      <c r="I2" s="80" t="s">
        <v>36</v>
      </c>
      <c r="J2" s="18">
        <v>31</v>
      </c>
      <c r="K2" s="19">
        <v>10</v>
      </c>
      <c r="L2" s="20">
        <v>20</v>
      </c>
      <c r="M2" s="1" t="s">
        <v>0</v>
      </c>
      <c r="N2" s="2" t="s">
        <v>37</v>
      </c>
      <c r="O2" s="2">
        <f>MIN(J2:L19)</f>
        <v>1</v>
      </c>
      <c r="P2" s="2"/>
      <c r="Q2" s="3"/>
      <c r="R2" s="74"/>
      <c r="S2" s="75"/>
      <c r="T2" s="75"/>
      <c r="U2" s="75"/>
      <c r="V2" s="75"/>
      <c r="W2" s="75"/>
      <c r="X2" s="75"/>
      <c r="Y2" s="76"/>
    </row>
    <row r="3" spans="2:25" x14ac:dyDescent="0.3">
      <c r="B3" s="5" t="s">
        <v>0</v>
      </c>
      <c r="C3" s="6" t="s">
        <v>1</v>
      </c>
      <c r="D3" s="7"/>
      <c r="E3" s="7"/>
      <c r="F3" s="8"/>
      <c r="H3" s="78"/>
      <c r="I3" s="81"/>
      <c r="J3" s="9">
        <v>15</v>
      </c>
      <c r="K3" s="10">
        <v>19</v>
      </c>
      <c r="L3" s="21">
        <v>18</v>
      </c>
      <c r="M3" s="24" t="s">
        <v>2</v>
      </c>
      <c r="N3" s="7" t="s">
        <v>38</v>
      </c>
      <c r="O3" s="7">
        <f>MAX(J2:L19)</f>
        <v>96</v>
      </c>
      <c r="P3" s="7"/>
      <c r="Q3" s="8"/>
      <c r="R3" s="83"/>
      <c r="S3" s="84"/>
      <c r="T3" s="84"/>
      <c r="U3" s="84"/>
      <c r="V3" s="84"/>
      <c r="W3" s="84"/>
      <c r="X3" s="84"/>
      <c r="Y3" s="85"/>
    </row>
    <row r="4" spans="2:25" x14ac:dyDescent="0.3">
      <c r="B4" s="5" t="s">
        <v>2</v>
      </c>
      <c r="C4" s="6" t="s">
        <v>3</v>
      </c>
      <c r="D4" s="7"/>
      <c r="E4" s="7"/>
      <c r="F4" s="8"/>
      <c r="H4" s="78"/>
      <c r="I4" s="81"/>
      <c r="J4" s="9">
        <v>62</v>
      </c>
      <c r="K4" s="10">
        <v>35</v>
      </c>
      <c r="L4" s="21">
        <v>42</v>
      </c>
      <c r="M4" s="24" t="s">
        <v>4</v>
      </c>
      <c r="N4" s="7" t="s">
        <v>39</v>
      </c>
      <c r="O4" s="7">
        <f>O3-O2</f>
        <v>95</v>
      </c>
      <c r="P4" s="7"/>
      <c r="Q4" s="8"/>
      <c r="R4" s="83"/>
      <c r="S4" s="84"/>
      <c r="T4" s="84"/>
      <c r="U4" s="84"/>
      <c r="V4" s="84"/>
      <c r="W4" s="84"/>
      <c r="X4" s="84"/>
      <c r="Y4" s="85"/>
    </row>
    <row r="5" spans="2:25" x14ac:dyDescent="0.3">
      <c r="B5" s="5" t="s">
        <v>4</v>
      </c>
      <c r="C5" s="6" t="s">
        <v>5</v>
      </c>
      <c r="D5" s="7"/>
      <c r="E5" s="7"/>
      <c r="F5" s="8"/>
      <c r="H5" s="78"/>
      <c r="I5" s="81"/>
      <c r="J5" s="9">
        <v>21</v>
      </c>
      <c r="K5" s="10">
        <v>51</v>
      </c>
      <c r="L5" s="21">
        <v>48</v>
      </c>
      <c r="M5" s="24" t="s">
        <v>6</v>
      </c>
      <c r="N5" s="7" t="s">
        <v>40</v>
      </c>
      <c r="O5" s="7">
        <f>INT(1+3.23*LN(COUNT(J2:L19)))</f>
        <v>12</v>
      </c>
      <c r="P5" s="7"/>
      <c r="Q5" s="8"/>
      <c r="R5" s="83"/>
      <c r="S5" s="84"/>
      <c r="T5" s="84"/>
      <c r="U5" s="84"/>
      <c r="V5" s="84"/>
      <c r="W5" s="84"/>
      <c r="X5" s="84"/>
      <c r="Y5" s="85"/>
    </row>
    <row r="6" spans="2:25" ht="15" thickBot="1" x14ac:dyDescent="0.35">
      <c r="B6" s="5" t="s">
        <v>6</v>
      </c>
      <c r="C6" s="6" t="s">
        <v>7</v>
      </c>
      <c r="D6" s="7"/>
      <c r="E6" s="7"/>
      <c r="F6" s="8"/>
      <c r="H6" s="78"/>
      <c r="I6" s="81"/>
      <c r="J6" s="9">
        <v>96</v>
      </c>
      <c r="K6" s="10">
        <v>28</v>
      </c>
      <c r="L6" s="21"/>
      <c r="M6" s="24" t="s">
        <v>8</v>
      </c>
      <c r="N6" s="7" t="s">
        <v>41</v>
      </c>
      <c r="O6" s="30">
        <f>(O4/O5+Q6/(O5-1))</f>
        <v>8.3484848484848495</v>
      </c>
      <c r="P6" s="7" t="s">
        <v>43</v>
      </c>
      <c r="Q6" s="8">
        <f>((O3-O2)/20)</f>
        <v>4.75</v>
      </c>
      <c r="R6" s="83"/>
      <c r="S6" s="84"/>
      <c r="T6" s="84"/>
      <c r="U6" s="84"/>
      <c r="V6" s="84"/>
      <c r="W6" s="84"/>
      <c r="X6" s="84"/>
      <c r="Y6" s="85"/>
    </row>
    <row r="7" spans="2:25" ht="15" thickBot="1" x14ac:dyDescent="0.35">
      <c r="B7" s="5"/>
      <c r="C7" s="6" t="s">
        <v>48</v>
      </c>
      <c r="D7" s="7"/>
      <c r="E7" s="7"/>
      <c r="F7" s="8"/>
      <c r="H7" s="78"/>
      <c r="I7" s="81"/>
      <c r="J7" s="9">
        <v>56</v>
      </c>
      <c r="K7" s="10">
        <v>38</v>
      </c>
      <c r="L7" s="21"/>
      <c r="M7" s="24" t="s">
        <v>9</v>
      </c>
      <c r="N7" s="27" t="s">
        <v>42</v>
      </c>
      <c r="O7" s="28" t="s">
        <v>24</v>
      </c>
      <c r="P7" s="28" t="s">
        <v>25</v>
      </c>
      <c r="Q7" s="29" t="s">
        <v>44</v>
      </c>
      <c r="R7" s="83"/>
      <c r="S7" s="84"/>
      <c r="T7" s="84"/>
      <c r="U7" s="84"/>
      <c r="V7" s="84"/>
      <c r="W7" s="84"/>
      <c r="X7" s="84"/>
      <c r="Y7" s="85"/>
    </row>
    <row r="8" spans="2:25" x14ac:dyDescent="0.3">
      <c r="B8" s="5" t="s">
        <v>8</v>
      </c>
      <c r="C8" s="6" t="s">
        <v>49</v>
      </c>
      <c r="D8" s="7"/>
      <c r="E8" s="7"/>
      <c r="F8" s="8"/>
      <c r="H8" s="78"/>
      <c r="I8" s="81"/>
      <c r="J8" s="9">
        <v>27</v>
      </c>
      <c r="K8" s="10">
        <v>41</v>
      </c>
      <c r="L8" s="8"/>
      <c r="M8" s="24"/>
      <c r="N8" s="24">
        <v>1</v>
      </c>
      <c r="O8" s="32">
        <f>O2-Q6</f>
        <v>-3.75</v>
      </c>
      <c r="P8" s="32">
        <f>$O$8+$O$6*1</f>
        <v>4.5984848484848495</v>
      </c>
      <c r="Q8" s="34">
        <f>COUNTIF($J$2:$L$19, "&gt;="&amp;O8)-COUNTIF($J$2:$L$19, "&gt;="&amp;P8)</f>
        <v>1</v>
      </c>
      <c r="R8" s="83"/>
      <c r="S8" s="84"/>
      <c r="T8" s="84"/>
      <c r="U8" s="84"/>
      <c r="V8" s="84"/>
      <c r="W8" s="84"/>
      <c r="X8" s="84"/>
      <c r="Y8" s="85"/>
    </row>
    <row r="9" spans="2:25" x14ac:dyDescent="0.3">
      <c r="B9" s="5" t="s">
        <v>9</v>
      </c>
      <c r="C9" s="6" t="s">
        <v>11</v>
      </c>
      <c r="D9" s="7"/>
      <c r="E9" s="7"/>
      <c r="F9" s="8"/>
      <c r="H9" s="78"/>
      <c r="I9" s="81"/>
      <c r="J9" s="9">
        <v>21</v>
      </c>
      <c r="K9" s="10">
        <v>32</v>
      </c>
      <c r="L9" s="8"/>
      <c r="M9" s="24"/>
      <c r="N9" s="24">
        <v>2</v>
      </c>
      <c r="O9" s="32">
        <f>P8</f>
        <v>4.5984848484848495</v>
      </c>
      <c r="P9" s="32">
        <f>P8+$O$6</f>
        <v>12.946969696969699</v>
      </c>
      <c r="Q9" s="34">
        <f t="shared" ref="Q9:Q19" si="0">COUNTIF($J$2:$L$19, "&gt;="&amp;O9)-COUNTIF($J$2:$L$19, "&gt;="&amp;P9)</f>
        <v>2</v>
      </c>
      <c r="R9" s="83"/>
      <c r="S9" s="84"/>
      <c r="T9" s="84"/>
      <c r="U9" s="84"/>
      <c r="V9" s="84"/>
      <c r="W9" s="84"/>
      <c r="X9" s="84"/>
      <c r="Y9" s="85"/>
    </row>
    <row r="10" spans="2:25" x14ac:dyDescent="0.3">
      <c r="B10" s="5" t="s">
        <v>12</v>
      </c>
      <c r="C10" s="6" t="s">
        <v>13</v>
      </c>
      <c r="D10" s="7"/>
      <c r="E10" s="7"/>
      <c r="F10" s="8"/>
      <c r="H10" s="78"/>
      <c r="I10" s="81"/>
      <c r="J10" s="9">
        <v>62</v>
      </c>
      <c r="K10" s="10">
        <v>25</v>
      </c>
      <c r="L10" s="8"/>
      <c r="M10" s="24"/>
      <c r="N10" s="24">
        <v>3</v>
      </c>
      <c r="O10" s="32">
        <f t="shared" ref="O10:O19" si="1">P9</f>
        <v>12.946969696969699</v>
      </c>
      <c r="P10" s="32">
        <f>P9+$O$6</f>
        <v>21.295454545454547</v>
      </c>
      <c r="Q10" s="34">
        <f t="shared" si="0"/>
        <v>9</v>
      </c>
      <c r="R10" s="83"/>
      <c r="S10" s="84"/>
      <c r="T10" s="84"/>
      <c r="U10" s="84"/>
      <c r="V10" s="84"/>
      <c r="W10" s="84"/>
      <c r="X10" s="84"/>
      <c r="Y10" s="85"/>
    </row>
    <row r="11" spans="2:25" x14ac:dyDescent="0.3">
      <c r="B11" s="11" t="s">
        <v>27</v>
      </c>
      <c r="C11" s="12" t="s">
        <v>21</v>
      </c>
      <c r="D11" s="12" t="s">
        <v>24</v>
      </c>
      <c r="E11" s="12" t="s">
        <v>25</v>
      </c>
      <c r="F11" s="13" t="s">
        <v>28</v>
      </c>
      <c r="H11" s="78"/>
      <c r="I11" s="81"/>
      <c r="J11" s="9">
        <v>56</v>
      </c>
      <c r="K11" s="10">
        <v>11</v>
      </c>
      <c r="L11" s="8"/>
      <c r="M11" s="24"/>
      <c r="N11" s="24">
        <v>4</v>
      </c>
      <c r="O11" s="32">
        <f t="shared" si="1"/>
        <v>21.295454545454547</v>
      </c>
      <c r="P11" s="32">
        <f>P10+$O$6</f>
        <v>29.643939393939398</v>
      </c>
      <c r="Q11" s="34">
        <f t="shared" si="0"/>
        <v>11</v>
      </c>
      <c r="R11" s="83"/>
      <c r="S11" s="84"/>
      <c r="T11" s="84"/>
      <c r="U11" s="84"/>
      <c r="V11" s="84"/>
      <c r="W11" s="84"/>
      <c r="X11" s="84"/>
      <c r="Y11" s="85"/>
    </row>
    <row r="12" spans="2:25" x14ac:dyDescent="0.3">
      <c r="B12" s="11">
        <v>1</v>
      </c>
      <c r="C12" s="12" t="s">
        <v>14</v>
      </c>
      <c r="D12" s="12" t="s">
        <v>10</v>
      </c>
      <c r="E12" s="12" t="s">
        <v>15</v>
      </c>
      <c r="F12" s="13" t="s">
        <v>29</v>
      </c>
      <c r="H12" s="78"/>
      <c r="I12" s="81"/>
      <c r="J12" s="9">
        <v>15</v>
      </c>
      <c r="K12" s="10">
        <v>1</v>
      </c>
      <c r="L12" s="8"/>
      <c r="M12" s="24"/>
      <c r="N12" s="24">
        <v>5</v>
      </c>
      <c r="O12" s="32">
        <f t="shared" si="1"/>
        <v>29.643939393939398</v>
      </c>
      <c r="P12" s="32">
        <f t="shared" ref="P12:P18" si="2">P11+$O$6</f>
        <v>37.992424242424249</v>
      </c>
      <c r="Q12" s="34">
        <f t="shared" si="0"/>
        <v>3</v>
      </c>
      <c r="R12" s="83"/>
      <c r="S12" s="84"/>
      <c r="T12" s="84"/>
      <c r="U12" s="84"/>
      <c r="V12" s="84"/>
      <c r="W12" s="84"/>
      <c r="X12" s="84"/>
      <c r="Y12" s="85"/>
    </row>
    <row r="13" spans="2:25" x14ac:dyDescent="0.3">
      <c r="B13" s="11">
        <v>2</v>
      </c>
      <c r="C13" s="12" t="s">
        <v>17</v>
      </c>
      <c r="D13" s="12" t="s">
        <v>15</v>
      </c>
      <c r="E13" s="12" t="s">
        <v>16</v>
      </c>
      <c r="F13" s="13" t="s">
        <v>30</v>
      </c>
      <c r="H13" s="78"/>
      <c r="I13" s="81"/>
      <c r="J13" s="9">
        <v>14</v>
      </c>
      <c r="K13" s="10">
        <v>28</v>
      </c>
      <c r="L13" s="8"/>
      <c r="M13" s="24"/>
      <c r="N13" s="24">
        <v>6</v>
      </c>
      <c r="O13" s="32">
        <f t="shared" si="1"/>
        <v>37.992424242424249</v>
      </c>
      <c r="P13" s="32">
        <f t="shared" si="2"/>
        <v>46.340909090909101</v>
      </c>
      <c r="Q13" s="34">
        <f t="shared" si="0"/>
        <v>4</v>
      </c>
      <c r="R13" s="83"/>
      <c r="S13" s="84"/>
      <c r="T13" s="84"/>
      <c r="U13" s="84"/>
      <c r="V13" s="84"/>
      <c r="W13" s="84"/>
      <c r="X13" s="84"/>
      <c r="Y13" s="85"/>
    </row>
    <row r="14" spans="2:25" x14ac:dyDescent="0.3">
      <c r="B14" s="11">
        <v>3</v>
      </c>
      <c r="C14" s="12" t="s">
        <v>18</v>
      </c>
      <c r="D14" s="12" t="s">
        <v>16</v>
      </c>
      <c r="E14" s="12" t="s">
        <v>19</v>
      </c>
      <c r="F14" s="13" t="s">
        <v>31</v>
      </c>
      <c r="H14" s="78"/>
      <c r="I14" s="81"/>
      <c r="J14" s="9">
        <v>27</v>
      </c>
      <c r="K14" s="10">
        <v>24</v>
      </c>
      <c r="L14" s="8"/>
      <c r="M14" s="24"/>
      <c r="N14" s="24">
        <v>7</v>
      </c>
      <c r="O14" s="32">
        <f t="shared" si="1"/>
        <v>46.340909090909101</v>
      </c>
      <c r="P14" s="32">
        <f t="shared" si="2"/>
        <v>54.689393939393952</v>
      </c>
      <c r="Q14" s="34">
        <f t="shared" si="0"/>
        <v>3</v>
      </c>
      <c r="R14" s="83"/>
      <c r="S14" s="84"/>
      <c r="T14" s="84"/>
      <c r="U14" s="84"/>
      <c r="V14" s="84"/>
      <c r="W14" s="84"/>
      <c r="X14" s="84"/>
      <c r="Y14" s="85"/>
    </row>
    <row r="15" spans="2:25" x14ac:dyDescent="0.3">
      <c r="B15" s="71" t="s">
        <v>26</v>
      </c>
      <c r="C15" s="72"/>
      <c r="D15" s="72"/>
      <c r="E15" s="73"/>
      <c r="F15" s="13"/>
      <c r="H15" s="78"/>
      <c r="I15" s="81"/>
      <c r="J15" s="9">
        <v>23</v>
      </c>
      <c r="K15" s="10">
        <v>29</v>
      </c>
      <c r="L15" s="8"/>
      <c r="M15" s="24"/>
      <c r="N15" s="24">
        <v>8</v>
      </c>
      <c r="O15" s="32">
        <f t="shared" si="1"/>
        <v>54.689393939393952</v>
      </c>
      <c r="P15" s="32">
        <f t="shared" si="2"/>
        <v>63.037878787878803</v>
      </c>
      <c r="Q15" s="34">
        <f t="shared" si="0"/>
        <v>4</v>
      </c>
      <c r="R15" s="83"/>
      <c r="S15" s="84"/>
      <c r="T15" s="84"/>
      <c r="U15" s="84"/>
      <c r="V15" s="84"/>
      <c r="W15" s="84"/>
      <c r="X15" s="84"/>
      <c r="Y15" s="85"/>
    </row>
    <row r="16" spans="2:25" x14ac:dyDescent="0.3">
      <c r="B16" s="11" t="s">
        <v>20</v>
      </c>
      <c r="C16" s="12" t="s">
        <v>21</v>
      </c>
      <c r="D16" s="12" t="s">
        <v>22</v>
      </c>
      <c r="E16" s="12" t="s">
        <v>23</v>
      </c>
      <c r="F16" s="13" t="s">
        <v>32</v>
      </c>
      <c r="H16" s="78"/>
      <c r="I16" s="81"/>
      <c r="J16" s="9">
        <v>22</v>
      </c>
      <c r="K16" s="10">
        <v>29</v>
      </c>
      <c r="L16" s="8"/>
      <c r="M16" s="24"/>
      <c r="N16" s="24">
        <v>9</v>
      </c>
      <c r="O16" s="32">
        <f t="shared" si="1"/>
        <v>63.037878787878803</v>
      </c>
      <c r="P16" s="32">
        <f t="shared" si="2"/>
        <v>71.386363636363654</v>
      </c>
      <c r="Q16" s="34">
        <f t="shared" si="0"/>
        <v>0</v>
      </c>
      <c r="R16" s="83"/>
      <c r="S16" s="84"/>
      <c r="T16" s="84"/>
      <c r="U16" s="84"/>
      <c r="V16" s="84"/>
      <c r="W16" s="84"/>
      <c r="X16" s="84"/>
      <c r="Y16" s="85"/>
    </row>
    <row r="17" spans="2:25" x14ac:dyDescent="0.3">
      <c r="B17" s="26" t="s">
        <v>45</v>
      </c>
      <c r="C17" s="7"/>
      <c r="D17" s="7"/>
      <c r="E17" s="7"/>
      <c r="F17" s="8"/>
      <c r="H17" s="78"/>
      <c r="I17" s="81"/>
      <c r="J17" s="9">
        <v>23</v>
      </c>
      <c r="K17" s="10">
        <v>75</v>
      </c>
      <c r="L17" s="8"/>
      <c r="M17" s="24"/>
      <c r="N17" s="24">
        <v>10</v>
      </c>
      <c r="O17" s="32">
        <f t="shared" si="1"/>
        <v>71.386363636363654</v>
      </c>
      <c r="P17" s="32">
        <f t="shared" si="2"/>
        <v>79.734848484848499</v>
      </c>
      <c r="Q17" s="34">
        <f t="shared" si="0"/>
        <v>2</v>
      </c>
      <c r="R17" s="83"/>
      <c r="S17" s="84"/>
      <c r="T17" s="84"/>
      <c r="U17" s="84"/>
      <c r="V17" s="84"/>
      <c r="W17" s="84"/>
      <c r="X17" s="84"/>
      <c r="Y17" s="85"/>
    </row>
    <row r="18" spans="2:25" x14ac:dyDescent="0.3">
      <c r="B18" s="26" t="s">
        <v>47</v>
      </c>
      <c r="C18" s="7"/>
      <c r="D18" s="7"/>
      <c r="E18" s="7"/>
      <c r="F18" s="8"/>
      <c r="H18" s="78"/>
      <c r="I18" s="81"/>
      <c r="J18" s="9">
        <v>73</v>
      </c>
      <c r="K18" s="10">
        <v>43</v>
      </c>
      <c r="L18" s="8"/>
      <c r="M18" s="24"/>
      <c r="N18" s="24">
        <v>11</v>
      </c>
      <c r="O18" s="32">
        <f t="shared" si="1"/>
        <v>79.734848484848499</v>
      </c>
      <c r="P18" s="32">
        <f t="shared" si="2"/>
        <v>88.083333333333343</v>
      </c>
      <c r="Q18" s="34">
        <f t="shared" si="0"/>
        <v>0</v>
      </c>
      <c r="R18" s="83"/>
      <c r="S18" s="84"/>
      <c r="T18" s="84"/>
      <c r="U18" s="84"/>
      <c r="V18" s="84"/>
      <c r="W18" s="84"/>
      <c r="X18" s="84"/>
      <c r="Y18" s="85"/>
    </row>
    <row r="19" spans="2:25" ht="15" thickBot="1" x14ac:dyDescent="0.35">
      <c r="B19" s="14" t="s">
        <v>34</v>
      </c>
      <c r="C19" s="15" t="s">
        <v>46</v>
      </c>
      <c r="D19" s="16"/>
      <c r="E19" s="16"/>
      <c r="F19" s="17"/>
      <c r="H19" s="79"/>
      <c r="I19" s="82"/>
      <c r="J19" s="22">
        <v>49</v>
      </c>
      <c r="K19" s="23">
        <v>15</v>
      </c>
      <c r="L19" s="17"/>
      <c r="M19" s="25"/>
      <c r="N19" s="25">
        <v>12</v>
      </c>
      <c r="O19" s="33">
        <f t="shared" si="1"/>
        <v>88.083333333333343</v>
      </c>
      <c r="P19" s="33">
        <f>P18+$O$6</f>
        <v>96.431818181818187</v>
      </c>
      <c r="Q19" s="35">
        <f t="shared" si="0"/>
        <v>1</v>
      </c>
      <c r="R19" s="86"/>
      <c r="S19" s="87"/>
      <c r="T19" s="87"/>
      <c r="U19" s="87"/>
      <c r="V19" s="87"/>
      <c r="W19" s="87"/>
      <c r="X19" s="87"/>
      <c r="Y19" s="88"/>
    </row>
    <row r="20" spans="2:25" ht="15" thickBot="1" x14ac:dyDescent="0.35"/>
    <row r="21" spans="2:25" x14ac:dyDescent="0.3">
      <c r="J21" s="1">
        <v>1</v>
      </c>
      <c r="K21" s="2">
        <v>26</v>
      </c>
      <c r="L21" s="2">
        <v>51</v>
      </c>
      <c r="M21" s="2">
        <v>76</v>
      </c>
      <c r="N21" s="3">
        <v>101</v>
      </c>
      <c r="O21" s="2" t="s">
        <v>37</v>
      </c>
      <c r="P21" s="2">
        <f>MIN(J21:N45)</f>
        <v>1</v>
      </c>
      <c r="Q21" s="2"/>
      <c r="R21" s="3"/>
      <c r="S21" s="1"/>
      <c r="T21" s="2"/>
      <c r="U21" s="2"/>
      <c r="V21" s="2"/>
      <c r="W21" s="2"/>
      <c r="X21" s="2"/>
      <c r="Y21" s="3"/>
    </row>
    <row r="22" spans="2:25" x14ac:dyDescent="0.3">
      <c r="J22" s="24">
        <v>2</v>
      </c>
      <c r="K22" s="7">
        <v>27</v>
      </c>
      <c r="L22" s="7">
        <v>52</v>
      </c>
      <c r="M22" s="7">
        <v>77</v>
      </c>
      <c r="N22" s="8">
        <v>102</v>
      </c>
      <c r="O22" s="7" t="s">
        <v>38</v>
      </c>
      <c r="P22" s="7">
        <f>MAX(J21:N45)</f>
        <v>125</v>
      </c>
      <c r="Q22" s="7"/>
      <c r="R22" s="8"/>
      <c r="S22" s="24"/>
      <c r="T22" s="7"/>
      <c r="U22" s="7"/>
      <c r="V22" s="7"/>
      <c r="W22" s="7"/>
      <c r="X22" s="7"/>
      <c r="Y22" s="8"/>
    </row>
    <row r="23" spans="2:25" x14ac:dyDescent="0.3">
      <c r="J23" s="24">
        <v>3</v>
      </c>
      <c r="K23" s="7">
        <v>28</v>
      </c>
      <c r="L23" s="7">
        <v>53</v>
      </c>
      <c r="M23" s="7">
        <v>78</v>
      </c>
      <c r="N23" s="8">
        <v>103</v>
      </c>
      <c r="O23" s="7" t="s">
        <v>39</v>
      </c>
      <c r="P23" s="7">
        <f>P22-P21</f>
        <v>124</v>
      </c>
      <c r="Q23" s="7"/>
      <c r="R23" s="8"/>
      <c r="S23" s="24"/>
      <c r="T23" s="7"/>
      <c r="U23" s="7"/>
      <c r="V23" s="7"/>
      <c r="W23" s="7"/>
      <c r="X23" s="7"/>
      <c r="Y23" s="8"/>
    </row>
    <row r="24" spans="2:25" x14ac:dyDescent="0.3">
      <c r="J24" s="24">
        <v>4</v>
      </c>
      <c r="K24" s="7">
        <v>29</v>
      </c>
      <c r="L24" s="7">
        <v>54</v>
      </c>
      <c r="M24" s="7">
        <v>79</v>
      </c>
      <c r="N24" s="8">
        <v>104</v>
      </c>
      <c r="O24" s="7" t="s">
        <v>40</v>
      </c>
      <c r="P24" s="7">
        <f>INT(1+3.23*LN(COUNT(J21:N45)))</f>
        <v>16</v>
      </c>
      <c r="Q24" s="7"/>
      <c r="R24" s="8"/>
      <c r="S24" s="24"/>
      <c r="T24" s="7"/>
      <c r="U24" s="7"/>
      <c r="V24" s="7"/>
      <c r="W24" s="7"/>
      <c r="X24" s="7"/>
      <c r="Y24" s="8"/>
    </row>
    <row r="25" spans="2:25" ht="15" thickBot="1" x14ac:dyDescent="0.35">
      <c r="J25" s="24">
        <v>5</v>
      </c>
      <c r="K25" s="7">
        <v>30</v>
      </c>
      <c r="L25" s="7">
        <v>55</v>
      </c>
      <c r="M25" s="7">
        <v>80</v>
      </c>
      <c r="N25" s="8">
        <v>105</v>
      </c>
      <c r="O25" s="16" t="s">
        <v>41</v>
      </c>
      <c r="P25" s="36">
        <f>(P23/P24+R25/(P24-1))</f>
        <v>8.163333333333334</v>
      </c>
      <c r="Q25" s="16" t="s">
        <v>43</v>
      </c>
      <c r="R25" s="17">
        <f>((P22-P21)/20)</f>
        <v>6.2</v>
      </c>
      <c r="S25" s="24"/>
      <c r="T25" s="7"/>
      <c r="U25" s="7"/>
      <c r="V25" s="7"/>
      <c r="W25" s="7"/>
      <c r="X25" s="7"/>
      <c r="Y25" s="8"/>
    </row>
    <row r="26" spans="2:25" ht="15" thickBot="1" x14ac:dyDescent="0.35">
      <c r="J26" s="24">
        <v>6</v>
      </c>
      <c r="K26" s="7">
        <v>31</v>
      </c>
      <c r="L26" s="7">
        <v>56</v>
      </c>
      <c r="M26" s="7">
        <v>81</v>
      </c>
      <c r="N26" s="8">
        <v>106</v>
      </c>
      <c r="O26" s="28" t="s">
        <v>42</v>
      </c>
      <c r="P26" s="28" t="s">
        <v>24</v>
      </c>
      <c r="Q26" s="28" t="s">
        <v>25</v>
      </c>
      <c r="R26" s="29" t="s">
        <v>44</v>
      </c>
      <c r="S26" s="27"/>
      <c r="T26" s="28"/>
      <c r="U26" s="28"/>
      <c r="V26" s="28"/>
      <c r="W26" s="28"/>
      <c r="X26" s="28"/>
      <c r="Y26" s="29"/>
    </row>
    <row r="27" spans="2:25" x14ac:dyDescent="0.3">
      <c r="J27" s="24">
        <v>7</v>
      </c>
      <c r="K27" s="7">
        <v>32</v>
      </c>
      <c r="L27" s="7">
        <v>57</v>
      </c>
      <c r="M27" s="7">
        <v>82</v>
      </c>
      <c r="N27" s="8">
        <v>107</v>
      </c>
      <c r="O27" s="7">
        <v>1</v>
      </c>
      <c r="P27" s="32">
        <f>P21-R25</f>
        <v>-5.2</v>
      </c>
      <c r="Q27" s="32">
        <f>P27+P25</f>
        <v>2.9633333333333338</v>
      </c>
      <c r="R27" s="34">
        <f t="shared" ref="R27:R42" si="3">COUNTIF($J$21:$N$45, "&gt;="&amp;P27)-COUNTIF($J$21:$N$45, "&gt;="&amp;Q27)</f>
        <v>2</v>
      </c>
      <c r="S27" s="24"/>
      <c r="T27" s="7"/>
      <c r="U27" s="7"/>
      <c r="V27" s="7"/>
      <c r="W27" s="7"/>
      <c r="X27" s="7"/>
      <c r="Y27" s="8"/>
    </row>
    <row r="28" spans="2:25" x14ac:dyDescent="0.3">
      <c r="J28" s="24">
        <v>8</v>
      </c>
      <c r="K28" s="7">
        <v>33</v>
      </c>
      <c r="L28" s="7">
        <v>58</v>
      </c>
      <c r="M28" s="7">
        <v>83</v>
      </c>
      <c r="N28" s="8">
        <v>108</v>
      </c>
      <c r="O28" s="7">
        <v>2</v>
      </c>
      <c r="P28" s="32">
        <f>Q27</f>
        <v>2.9633333333333338</v>
      </c>
      <c r="Q28" s="32">
        <f>P28+$P$25</f>
        <v>11.126666666666669</v>
      </c>
      <c r="R28" s="34">
        <f t="shared" si="3"/>
        <v>9</v>
      </c>
      <c r="S28" s="24"/>
      <c r="T28" s="7"/>
      <c r="U28" s="7"/>
      <c r="V28" s="7"/>
      <c r="W28" s="7"/>
      <c r="X28" s="7"/>
      <c r="Y28" s="8"/>
    </row>
    <row r="29" spans="2:25" x14ac:dyDescent="0.3">
      <c r="J29" s="24">
        <v>9</v>
      </c>
      <c r="K29" s="7">
        <v>34</v>
      </c>
      <c r="L29" s="7">
        <v>59</v>
      </c>
      <c r="M29" s="7">
        <v>84</v>
      </c>
      <c r="N29" s="8">
        <v>109</v>
      </c>
      <c r="O29" s="7">
        <v>3</v>
      </c>
      <c r="P29" s="32">
        <f t="shared" ref="P29:P42" si="4">Q28</f>
        <v>11.126666666666669</v>
      </c>
      <c r="Q29" s="32">
        <f t="shared" ref="Q29:Q42" si="5">P29+$P$25</f>
        <v>19.290000000000003</v>
      </c>
      <c r="R29" s="34">
        <f t="shared" si="3"/>
        <v>8</v>
      </c>
      <c r="S29" s="24"/>
      <c r="T29" s="7"/>
      <c r="U29" s="7"/>
      <c r="V29" s="7"/>
      <c r="W29" s="7"/>
      <c r="X29" s="7"/>
      <c r="Y29" s="8"/>
    </row>
    <row r="30" spans="2:25" x14ac:dyDescent="0.3">
      <c r="J30" s="24">
        <v>10</v>
      </c>
      <c r="K30" s="7">
        <v>35</v>
      </c>
      <c r="L30" s="7">
        <v>60</v>
      </c>
      <c r="M30" s="7">
        <v>85</v>
      </c>
      <c r="N30" s="8">
        <v>110</v>
      </c>
      <c r="O30" s="7">
        <v>4</v>
      </c>
      <c r="P30" s="32">
        <f t="shared" si="4"/>
        <v>19.290000000000003</v>
      </c>
      <c r="Q30" s="32">
        <f t="shared" si="5"/>
        <v>27.453333333333337</v>
      </c>
      <c r="R30" s="34">
        <f t="shared" si="3"/>
        <v>8</v>
      </c>
      <c r="S30" s="24"/>
      <c r="T30" s="7"/>
      <c r="U30" s="7"/>
      <c r="V30" s="7"/>
      <c r="W30" s="7"/>
      <c r="X30" s="7"/>
      <c r="Y30" s="8"/>
    </row>
    <row r="31" spans="2:25" x14ac:dyDescent="0.3">
      <c r="J31" s="24">
        <v>11</v>
      </c>
      <c r="K31" s="7">
        <v>36</v>
      </c>
      <c r="L31" s="7">
        <v>61</v>
      </c>
      <c r="M31" s="7">
        <v>86</v>
      </c>
      <c r="N31" s="8">
        <v>111</v>
      </c>
      <c r="O31" s="7">
        <v>5</v>
      </c>
      <c r="P31" s="32">
        <f t="shared" si="4"/>
        <v>27.453333333333337</v>
      </c>
      <c r="Q31" s="32">
        <f t="shared" si="5"/>
        <v>35.616666666666674</v>
      </c>
      <c r="R31" s="34">
        <f t="shared" si="3"/>
        <v>8</v>
      </c>
      <c r="S31" s="24"/>
      <c r="T31" s="7"/>
      <c r="U31" s="7"/>
      <c r="V31" s="7"/>
      <c r="W31" s="7"/>
      <c r="X31" s="7"/>
      <c r="Y31" s="8"/>
    </row>
    <row r="32" spans="2:25" x14ac:dyDescent="0.3">
      <c r="J32" s="24">
        <v>12</v>
      </c>
      <c r="K32" s="7">
        <v>37</v>
      </c>
      <c r="L32" s="7">
        <v>62</v>
      </c>
      <c r="M32" s="7">
        <v>87</v>
      </c>
      <c r="N32" s="8">
        <v>112</v>
      </c>
      <c r="O32" s="7">
        <v>6</v>
      </c>
      <c r="P32" s="32">
        <f t="shared" si="4"/>
        <v>35.616666666666674</v>
      </c>
      <c r="Q32" s="32">
        <f t="shared" si="5"/>
        <v>43.780000000000008</v>
      </c>
      <c r="R32" s="34">
        <f t="shared" si="3"/>
        <v>8</v>
      </c>
      <c r="S32" s="24"/>
      <c r="T32" s="7"/>
      <c r="U32" s="7"/>
      <c r="V32" s="7"/>
      <c r="W32" s="7"/>
      <c r="X32" s="7"/>
      <c r="Y32" s="8"/>
    </row>
    <row r="33" spans="10:25" x14ac:dyDescent="0.3">
      <c r="J33" s="24">
        <v>13</v>
      </c>
      <c r="K33" s="7">
        <v>38</v>
      </c>
      <c r="L33" s="7">
        <v>63</v>
      </c>
      <c r="M33" s="7">
        <v>88</v>
      </c>
      <c r="N33" s="8">
        <v>113</v>
      </c>
      <c r="O33" s="7">
        <v>7</v>
      </c>
      <c r="P33" s="32">
        <f t="shared" si="4"/>
        <v>43.780000000000008</v>
      </c>
      <c r="Q33" s="32">
        <f t="shared" si="5"/>
        <v>51.943333333333342</v>
      </c>
      <c r="R33" s="34">
        <f t="shared" si="3"/>
        <v>8</v>
      </c>
      <c r="S33" s="24"/>
      <c r="T33" s="7"/>
      <c r="U33" s="7"/>
      <c r="V33" s="7"/>
      <c r="W33" s="7"/>
      <c r="X33" s="7"/>
      <c r="Y33" s="8"/>
    </row>
    <row r="34" spans="10:25" x14ac:dyDescent="0.3">
      <c r="J34" s="24">
        <v>14</v>
      </c>
      <c r="K34" s="7">
        <v>39</v>
      </c>
      <c r="L34" s="7">
        <v>64</v>
      </c>
      <c r="M34" s="7">
        <v>89</v>
      </c>
      <c r="N34" s="8">
        <v>114</v>
      </c>
      <c r="O34" s="7">
        <v>8</v>
      </c>
      <c r="P34" s="32">
        <f t="shared" si="4"/>
        <v>51.943333333333342</v>
      </c>
      <c r="Q34" s="32">
        <f t="shared" si="5"/>
        <v>60.106666666666676</v>
      </c>
      <c r="R34" s="34">
        <f t="shared" si="3"/>
        <v>9</v>
      </c>
      <c r="S34" s="24"/>
      <c r="T34" s="7"/>
      <c r="U34" s="7"/>
      <c r="V34" s="7"/>
      <c r="W34" s="7"/>
      <c r="X34" s="7"/>
      <c r="Y34" s="8"/>
    </row>
    <row r="35" spans="10:25" x14ac:dyDescent="0.3">
      <c r="J35" s="24">
        <v>15</v>
      </c>
      <c r="K35" s="7">
        <v>40</v>
      </c>
      <c r="L35" s="7">
        <v>65</v>
      </c>
      <c r="M35" s="7">
        <v>90</v>
      </c>
      <c r="N35" s="8">
        <v>115</v>
      </c>
      <c r="O35" s="7">
        <v>9</v>
      </c>
      <c r="P35" s="32">
        <f t="shared" si="4"/>
        <v>60.106666666666676</v>
      </c>
      <c r="Q35" s="32">
        <f t="shared" si="5"/>
        <v>68.27000000000001</v>
      </c>
      <c r="R35" s="34">
        <f t="shared" si="3"/>
        <v>8</v>
      </c>
      <c r="S35" s="24"/>
      <c r="T35" s="7"/>
      <c r="U35" s="7"/>
      <c r="V35" s="7"/>
      <c r="W35" s="7"/>
      <c r="X35" s="7"/>
      <c r="Y35" s="8"/>
    </row>
    <row r="36" spans="10:25" x14ac:dyDescent="0.3">
      <c r="J36" s="24">
        <v>16</v>
      </c>
      <c r="K36" s="7">
        <v>41</v>
      </c>
      <c r="L36" s="7">
        <v>66</v>
      </c>
      <c r="M36" s="7">
        <v>91</v>
      </c>
      <c r="N36" s="8">
        <v>116</v>
      </c>
      <c r="O36" s="7">
        <v>10</v>
      </c>
      <c r="P36" s="32">
        <f t="shared" si="4"/>
        <v>68.27000000000001</v>
      </c>
      <c r="Q36" s="32">
        <f t="shared" si="5"/>
        <v>76.433333333333337</v>
      </c>
      <c r="R36" s="34">
        <f t="shared" si="3"/>
        <v>8</v>
      </c>
      <c r="S36" s="24"/>
      <c r="T36" s="7"/>
      <c r="U36" s="7"/>
      <c r="V36" s="7"/>
      <c r="W36" s="7"/>
      <c r="X36" s="7"/>
      <c r="Y36" s="8"/>
    </row>
    <row r="37" spans="10:25" x14ac:dyDescent="0.3">
      <c r="J37" s="24">
        <v>17</v>
      </c>
      <c r="K37" s="7">
        <v>42</v>
      </c>
      <c r="L37" s="7">
        <v>67</v>
      </c>
      <c r="M37" s="7">
        <v>92</v>
      </c>
      <c r="N37" s="8">
        <v>117</v>
      </c>
      <c r="O37" s="7">
        <v>11</v>
      </c>
      <c r="P37" s="32">
        <f t="shared" si="4"/>
        <v>76.433333333333337</v>
      </c>
      <c r="Q37" s="32">
        <f t="shared" si="5"/>
        <v>84.596666666666664</v>
      </c>
      <c r="R37" s="34">
        <f t="shared" si="3"/>
        <v>8</v>
      </c>
      <c r="S37" s="24"/>
      <c r="T37" s="7"/>
      <c r="U37" s="7"/>
      <c r="V37" s="7"/>
      <c r="W37" s="7"/>
      <c r="X37" s="7"/>
      <c r="Y37" s="8"/>
    </row>
    <row r="38" spans="10:25" x14ac:dyDescent="0.3">
      <c r="J38" s="24">
        <v>18</v>
      </c>
      <c r="K38" s="7">
        <v>43</v>
      </c>
      <c r="L38" s="7">
        <v>68</v>
      </c>
      <c r="M38" s="7">
        <v>93</v>
      </c>
      <c r="N38" s="8">
        <v>118</v>
      </c>
      <c r="O38" s="7">
        <v>12</v>
      </c>
      <c r="P38" s="32">
        <f t="shared" si="4"/>
        <v>84.596666666666664</v>
      </c>
      <c r="Q38" s="32">
        <f t="shared" si="5"/>
        <v>92.759999999999991</v>
      </c>
      <c r="R38" s="34">
        <f t="shared" si="3"/>
        <v>8</v>
      </c>
      <c r="S38" s="24"/>
      <c r="T38" s="7"/>
      <c r="U38" s="7"/>
      <c r="V38" s="7"/>
      <c r="W38" s="7"/>
      <c r="X38" s="7"/>
      <c r="Y38" s="8"/>
    </row>
    <row r="39" spans="10:25" x14ac:dyDescent="0.3">
      <c r="J39" s="24">
        <v>19</v>
      </c>
      <c r="K39" s="7">
        <v>44</v>
      </c>
      <c r="L39" s="7">
        <v>69</v>
      </c>
      <c r="M39" s="7">
        <v>94</v>
      </c>
      <c r="N39" s="8">
        <v>119</v>
      </c>
      <c r="O39" s="7">
        <v>13</v>
      </c>
      <c r="P39" s="32">
        <f t="shared" si="4"/>
        <v>92.759999999999991</v>
      </c>
      <c r="Q39" s="32">
        <f t="shared" si="5"/>
        <v>100.92333333333332</v>
      </c>
      <c r="R39" s="34">
        <f t="shared" si="3"/>
        <v>8</v>
      </c>
      <c r="S39" s="24"/>
      <c r="T39" s="7"/>
      <c r="U39" s="7"/>
      <c r="V39" s="7"/>
      <c r="W39" s="7"/>
      <c r="X39" s="7"/>
      <c r="Y39" s="8"/>
    </row>
    <row r="40" spans="10:25" x14ac:dyDescent="0.3">
      <c r="J40" s="24">
        <v>20</v>
      </c>
      <c r="K40" s="7">
        <v>45</v>
      </c>
      <c r="L40" s="7">
        <v>70</v>
      </c>
      <c r="M40" s="7">
        <v>95</v>
      </c>
      <c r="N40" s="8">
        <v>120</v>
      </c>
      <c r="O40" s="7">
        <v>14</v>
      </c>
      <c r="P40" s="32">
        <f t="shared" si="4"/>
        <v>100.92333333333332</v>
      </c>
      <c r="Q40" s="32">
        <f t="shared" si="5"/>
        <v>109.08666666666664</v>
      </c>
      <c r="R40" s="34">
        <f t="shared" si="3"/>
        <v>9</v>
      </c>
      <c r="S40" s="24"/>
      <c r="T40" s="7"/>
      <c r="U40" s="7"/>
      <c r="V40" s="7"/>
      <c r="W40" s="7"/>
      <c r="X40" s="7"/>
      <c r="Y40" s="8"/>
    </row>
    <row r="41" spans="10:25" x14ac:dyDescent="0.3">
      <c r="J41" s="24">
        <v>21</v>
      </c>
      <c r="K41" s="7">
        <v>46</v>
      </c>
      <c r="L41" s="7">
        <v>71</v>
      </c>
      <c r="M41" s="7">
        <v>96</v>
      </c>
      <c r="N41" s="8">
        <v>121</v>
      </c>
      <c r="O41" s="7">
        <v>15</v>
      </c>
      <c r="P41" s="32">
        <f t="shared" si="4"/>
        <v>109.08666666666664</v>
      </c>
      <c r="Q41" s="32">
        <f t="shared" si="5"/>
        <v>117.24999999999997</v>
      </c>
      <c r="R41" s="34">
        <f t="shared" si="3"/>
        <v>8</v>
      </c>
      <c r="S41" s="24"/>
      <c r="T41" s="7"/>
      <c r="U41" s="7"/>
      <c r="V41" s="7"/>
      <c r="W41" s="7"/>
      <c r="X41" s="7"/>
      <c r="Y41" s="8"/>
    </row>
    <row r="42" spans="10:25" ht="15" thickBot="1" x14ac:dyDescent="0.35">
      <c r="J42" s="24">
        <v>22</v>
      </c>
      <c r="K42" s="7">
        <v>47</v>
      </c>
      <c r="L42" s="7">
        <v>72</v>
      </c>
      <c r="M42" s="7">
        <v>97</v>
      </c>
      <c r="N42" s="8">
        <v>122</v>
      </c>
      <c r="O42" s="16">
        <v>16</v>
      </c>
      <c r="P42" s="33">
        <f t="shared" si="4"/>
        <v>117.24999999999997</v>
      </c>
      <c r="Q42" s="33">
        <f t="shared" si="5"/>
        <v>125.4133333333333</v>
      </c>
      <c r="R42" s="35">
        <f t="shared" si="3"/>
        <v>8</v>
      </c>
      <c r="S42" s="25"/>
      <c r="T42" s="16"/>
      <c r="U42" s="16"/>
      <c r="V42" s="16"/>
      <c r="W42" s="16"/>
      <c r="X42" s="16"/>
      <c r="Y42" s="17"/>
    </row>
    <row r="43" spans="10:25" x14ac:dyDescent="0.3">
      <c r="J43" s="24">
        <v>23</v>
      </c>
      <c r="K43" s="7">
        <v>48</v>
      </c>
      <c r="L43" s="7">
        <v>73</v>
      </c>
      <c r="M43" s="7">
        <v>98</v>
      </c>
      <c r="N43" s="8">
        <v>123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10:25" x14ac:dyDescent="0.3">
      <c r="J44" s="24">
        <v>24</v>
      </c>
      <c r="K44" s="7">
        <v>49</v>
      </c>
      <c r="L44" s="7">
        <v>74</v>
      </c>
      <c r="M44" s="7">
        <v>99</v>
      </c>
      <c r="N44" s="8">
        <v>124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8"/>
    </row>
    <row r="45" spans="10:25" ht="15" thickBot="1" x14ac:dyDescent="0.35">
      <c r="J45" s="25">
        <v>25</v>
      </c>
      <c r="K45" s="16">
        <v>50</v>
      </c>
      <c r="L45" s="16">
        <v>75</v>
      </c>
      <c r="M45" s="16">
        <v>100</v>
      </c>
      <c r="N45" s="17">
        <v>125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7"/>
    </row>
    <row r="114" spans="2:2" x14ac:dyDescent="0.3">
      <c r="B114" s="31"/>
    </row>
    <row r="115" spans="2:2" x14ac:dyDescent="0.3">
      <c r="B115" s="31"/>
    </row>
    <row r="116" spans="2:2" x14ac:dyDescent="0.3">
      <c r="B116" s="31"/>
    </row>
    <row r="117" spans="2:2" x14ac:dyDescent="0.3">
      <c r="B117" s="31"/>
    </row>
    <row r="118" spans="2:2" x14ac:dyDescent="0.3">
      <c r="B118" s="31"/>
    </row>
    <row r="119" spans="2:2" x14ac:dyDescent="0.3">
      <c r="B119" s="31"/>
    </row>
    <row r="120" spans="2:2" x14ac:dyDescent="0.3">
      <c r="B120" s="31"/>
    </row>
    <row r="121" spans="2:2" x14ac:dyDescent="0.3">
      <c r="B121" s="31"/>
    </row>
    <row r="122" spans="2:2" x14ac:dyDescent="0.3">
      <c r="B122" s="31"/>
    </row>
    <row r="123" spans="2:2" x14ac:dyDescent="0.3">
      <c r="B123" s="31"/>
    </row>
    <row r="124" spans="2:2" x14ac:dyDescent="0.3">
      <c r="B124" s="31"/>
    </row>
    <row r="125" spans="2:2" x14ac:dyDescent="0.3">
      <c r="B125" s="31"/>
    </row>
    <row r="126" spans="2:2" x14ac:dyDescent="0.3">
      <c r="B126" s="31"/>
    </row>
    <row r="127" spans="2:2" x14ac:dyDescent="0.3">
      <c r="B127" s="31"/>
    </row>
    <row r="128" spans="2:2" x14ac:dyDescent="0.3">
      <c r="B128" s="31"/>
    </row>
    <row r="129" spans="2:2" x14ac:dyDescent="0.3">
      <c r="B129" s="31"/>
    </row>
    <row r="130" spans="2:2" x14ac:dyDescent="0.3">
      <c r="B130" s="31"/>
    </row>
    <row r="131" spans="2:2" x14ac:dyDescent="0.3">
      <c r="B131" s="31"/>
    </row>
    <row r="132" spans="2:2" x14ac:dyDescent="0.3">
      <c r="B132" s="31"/>
    </row>
    <row r="133" spans="2:2" x14ac:dyDescent="0.3">
      <c r="B133" s="31"/>
    </row>
    <row r="134" spans="2:2" x14ac:dyDescent="0.3">
      <c r="B134" s="31"/>
    </row>
    <row r="135" spans="2:2" x14ac:dyDescent="0.3">
      <c r="B135" s="31"/>
    </row>
    <row r="136" spans="2:2" x14ac:dyDescent="0.3">
      <c r="B136" s="31"/>
    </row>
    <row r="137" spans="2:2" x14ac:dyDescent="0.3">
      <c r="B137" s="31"/>
    </row>
    <row r="138" spans="2:2" x14ac:dyDescent="0.3">
      <c r="B138" s="31"/>
    </row>
    <row r="139" spans="2:2" x14ac:dyDescent="0.3">
      <c r="B139" s="31"/>
    </row>
    <row r="140" spans="2:2" x14ac:dyDescent="0.3">
      <c r="B140" s="31"/>
    </row>
    <row r="141" spans="2:2" x14ac:dyDescent="0.3">
      <c r="B141" s="31"/>
    </row>
    <row r="142" spans="2:2" x14ac:dyDescent="0.3">
      <c r="B142" s="31"/>
    </row>
    <row r="143" spans="2:2" x14ac:dyDescent="0.3">
      <c r="B143" s="31"/>
    </row>
    <row r="144" spans="2:2" x14ac:dyDescent="0.3">
      <c r="B144" s="31"/>
    </row>
    <row r="145" spans="2:2" x14ac:dyDescent="0.3">
      <c r="B145" s="31"/>
    </row>
    <row r="146" spans="2:2" x14ac:dyDescent="0.3">
      <c r="B146" s="31"/>
    </row>
    <row r="147" spans="2:2" x14ac:dyDescent="0.3">
      <c r="B147" s="31"/>
    </row>
    <row r="148" spans="2:2" x14ac:dyDescent="0.3">
      <c r="B148" s="31"/>
    </row>
    <row r="149" spans="2:2" x14ac:dyDescent="0.3">
      <c r="B149" s="31"/>
    </row>
    <row r="150" spans="2:2" x14ac:dyDescent="0.3">
      <c r="B150" s="31"/>
    </row>
    <row r="151" spans="2:2" x14ac:dyDescent="0.3">
      <c r="B151" s="31"/>
    </row>
    <row r="152" spans="2:2" x14ac:dyDescent="0.3">
      <c r="B152" s="31"/>
    </row>
    <row r="153" spans="2:2" x14ac:dyDescent="0.3">
      <c r="B153" s="31"/>
    </row>
    <row r="154" spans="2:2" x14ac:dyDescent="0.3">
      <c r="B154" s="31"/>
    </row>
    <row r="155" spans="2:2" x14ac:dyDescent="0.3">
      <c r="B155" s="31"/>
    </row>
    <row r="156" spans="2:2" x14ac:dyDescent="0.3">
      <c r="B156" s="31"/>
    </row>
    <row r="157" spans="2:2" x14ac:dyDescent="0.3">
      <c r="B157" s="31"/>
    </row>
    <row r="158" spans="2:2" x14ac:dyDescent="0.3">
      <c r="B158" s="31"/>
    </row>
    <row r="159" spans="2:2" x14ac:dyDescent="0.3">
      <c r="B159" s="31"/>
    </row>
    <row r="160" spans="2:2" x14ac:dyDescent="0.3">
      <c r="B160" s="31"/>
    </row>
    <row r="161" spans="2:2" x14ac:dyDescent="0.3">
      <c r="B161" s="31"/>
    </row>
    <row r="162" spans="2:2" x14ac:dyDescent="0.3">
      <c r="B162" s="31"/>
    </row>
    <row r="163" spans="2:2" x14ac:dyDescent="0.3">
      <c r="B163" s="31"/>
    </row>
    <row r="164" spans="2:2" x14ac:dyDescent="0.3">
      <c r="B164" s="31"/>
    </row>
    <row r="165" spans="2:2" x14ac:dyDescent="0.3">
      <c r="B165" s="31"/>
    </row>
    <row r="166" spans="2:2" x14ac:dyDescent="0.3">
      <c r="B166" s="31"/>
    </row>
    <row r="167" spans="2:2" x14ac:dyDescent="0.3">
      <c r="B167" s="31"/>
    </row>
    <row r="168" spans="2:2" x14ac:dyDescent="0.3">
      <c r="B168" s="31"/>
    </row>
    <row r="169" spans="2:2" x14ac:dyDescent="0.3">
      <c r="B169" s="31"/>
    </row>
    <row r="170" spans="2:2" x14ac:dyDescent="0.3">
      <c r="B170" s="31"/>
    </row>
    <row r="171" spans="2:2" x14ac:dyDescent="0.3">
      <c r="B171" s="31"/>
    </row>
    <row r="172" spans="2:2" x14ac:dyDescent="0.3">
      <c r="B172" s="31"/>
    </row>
    <row r="173" spans="2:2" x14ac:dyDescent="0.3">
      <c r="B173" s="31"/>
    </row>
    <row r="174" spans="2:2" x14ac:dyDescent="0.3">
      <c r="B174" s="31"/>
    </row>
    <row r="175" spans="2:2" x14ac:dyDescent="0.3">
      <c r="B175" s="31"/>
    </row>
    <row r="176" spans="2:2" x14ac:dyDescent="0.3">
      <c r="B176" s="31"/>
    </row>
    <row r="177" spans="2:2" x14ac:dyDescent="0.3">
      <c r="B177" s="31"/>
    </row>
    <row r="178" spans="2:2" x14ac:dyDescent="0.3">
      <c r="B178" s="31"/>
    </row>
    <row r="179" spans="2:2" x14ac:dyDescent="0.3">
      <c r="B179" s="31"/>
    </row>
    <row r="180" spans="2:2" x14ac:dyDescent="0.3">
      <c r="B180" s="31"/>
    </row>
    <row r="181" spans="2:2" x14ac:dyDescent="0.3">
      <c r="B181" s="31"/>
    </row>
    <row r="182" spans="2:2" x14ac:dyDescent="0.3">
      <c r="B182" s="31"/>
    </row>
    <row r="183" spans="2:2" x14ac:dyDescent="0.3">
      <c r="B183" s="31"/>
    </row>
    <row r="184" spans="2:2" x14ac:dyDescent="0.3">
      <c r="B184" s="31"/>
    </row>
    <row r="185" spans="2:2" x14ac:dyDescent="0.3">
      <c r="B185" s="31"/>
    </row>
    <row r="186" spans="2:2" x14ac:dyDescent="0.3">
      <c r="B186" s="31"/>
    </row>
    <row r="187" spans="2:2" x14ac:dyDescent="0.3">
      <c r="B187" s="31"/>
    </row>
    <row r="188" spans="2:2" x14ac:dyDescent="0.3">
      <c r="B188" s="31"/>
    </row>
    <row r="189" spans="2:2" x14ac:dyDescent="0.3">
      <c r="B189" s="31"/>
    </row>
    <row r="190" spans="2:2" x14ac:dyDescent="0.3">
      <c r="B190" s="31"/>
    </row>
    <row r="191" spans="2:2" x14ac:dyDescent="0.3">
      <c r="B191" s="31"/>
    </row>
    <row r="192" spans="2:2" x14ac:dyDescent="0.3">
      <c r="B192" s="31"/>
    </row>
    <row r="193" spans="2:2" x14ac:dyDescent="0.3">
      <c r="B193" s="31"/>
    </row>
    <row r="194" spans="2:2" x14ac:dyDescent="0.3">
      <c r="B194" s="31"/>
    </row>
    <row r="195" spans="2:2" x14ac:dyDescent="0.3">
      <c r="B195" s="31"/>
    </row>
    <row r="196" spans="2:2" x14ac:dyDescent="0.3">
      <c r="B196" s="31"/>
    </row>
    <row r="197" spans="2:2" x14ac:dyDescent="0.3">
      <c r="B197" s="31"/>
    </row>
    <row r="198" spans="2:2" x14ac:dyDescent="0.3">
      <c r="B198" s="31"/>
    </row>
    <row r="199" spans="2:2" x14ac:dyDescent="0.3">
      <c r="B199" s="31"/>
    </row>
    <row r="200" spans="2:2" x14ac:dyDescent="0.3">
      <c r="B200" s="31"/>
    </row>
    <row r="201" spans="2:2" x14ac:dyDescent="0.3">
      <c r="B201" s="31"/>
    </row>
    <row r="202" spans="2:2" x14ac:dyDescent="0.3">
      <c r="B202" s="31"/>
    </row>
    <row r="203" spans="2:2" x14ac:dyDescent="0.3">
      <c r="B203" s="31"/>
    </row>
    <row r="204" spans="2:2" x14ac:dyDescent="0.3">
      <c r="B204" s="31"/>
    </row>
    <row r="205" spans="2:2" x14ac:dyDescent="0.3">
      <c r="B205" s="31"/>
    </row>
    <row r="206" spans="2:2" x14ac:dyDescent="0.3">
      <c r="B206" s="31"/>
    </row>
    <row r="207" spans="2:2" x14ac:dyDescent="0.3">
      <c r="B207" s="31"/>
    </row>
    <row r="208" spans="2:2" x14ac:dyDescent="0.3">
      <c r="B208" s="31"/>
    </row>
    <row r="209" spans="2:2" x14ac:dyDescent="0.3">
      <c r="B209" s="31"/>
    </row>
    <row r="210" spans="2:2" x14ac:dyDescent="0.3">
      <c r="B210" s="31"/>
    </row>
    <row r="211" spans="2:2" x14ac:dyDescent="0.3">
      <c r="B211" s="31"/>
    </row>
    <row r="212" spans="2:2" x14ac:dyDescent="0.3">
      <c r="B212" s="31"/>
    </row>
    <row r="213" spans="2:2" x14ac:dyDescent="0.3">
      <c r="B213" s="31"/>
    </row>
    <row r="214" spans="2:2" x14ac:dyDescent="0.3">
      <c r="B214" s="31"/>
    </row>
    <row r="215" spans="2:2" x14ac:dyDescent="0.3">
      <c r="B215" s="31"/>
    </row>
    <row r="216" spans="2:2" x14ac:dyDescent="0.3">
      <c r="B216" s="31"/>
    </row>
    <row r="217" spans="2:2" x14ac:dyDescent="0.3">
      <c r="B217" s="31"/>
    </row>
    <row r="218" spans="2:2" x14ac:dyDescent="0.3">
      <c r="B218" s="31"/>
    </row>
    <row r="219" spans="2:2" x14ac:dyDescent="0.3">
      <c r="B219" s="31"/>
    </row>
    <row r="220" spans="2:2" x14ac:dyDescent="0.3">
      <c r="B220" s="31"/>
    </row>
    <row r="221" spans="2:2" x14ac:dyDescent="0.3">
      <c r="B221" s="31"/>
    </row>
    <row r="222" spans="2:2" x14ac:dyDescent="0.3">
      <c r="B222" s="31"/>
    </row>
    <row r="223" spans="2:2" x14ac:dyDescent="0.3">
      <c r="B223" s="31"/>
    </row>
    <row r="224" spans="2:2" x14ac:dyDescent="0.3">
      <c r="B224" s="31"/>
    </row>
    <row r="225" spans="2:2" x14ac:dyDescent="0.3">
      <c r="B225" s="31"/>
    </row>
    <row r="226" spans="2:2" x14ac:dyDescent="0.3">
      <c r="B226" s="31"/>
    </row>
    <row r="227" spans="2:2" x14ac:dyDescent="0.3">
      <c r="B227" s="31"/>
    </row>
    <row r="228" spans="2:2" x14ac:dyDescent="0.3">
      <c r="B228" s="31"/>
    </row>
    <row r="229" spans="2:2" x14ac:dyDescent="0.3">
      <c r="B229" s="31"/>
    </row>
    <row r="230" spans="2:2" x14ac:dyDescent="0.3">
      <c r="B230" s="31"/>
    </row>
    <row r="231" spans="2:2" x14ac:dyDescent="0.3">
      <c r="B231" s="31"/>
    </row>
    <row r="232" spans="2:2" x14ac:dyDescent="0.3">
      <c r="B232" s="31"/>
    </row>
    <row r="233" spans="2:2" x14ac:dyDescent="0.3">
      <c r="B233" s="31"/>
    </row>
    <row r="234" spans="2:2" x14ac:dyDescent="0.3">
      <c r="B234" s="31"/>
    </row>
    <row r="235" spans="2:2" x14ac:dyDescent="0.3">
      <c r="B235" s="31"/>
    </row>
    <row r="236" spans="2:2" x14ac:dyDescent="0.3">
      <c r="B236" s="31"/>
    </row>
    <row r="237" spans="2:2" x14ac:dyDescent="0.3">
      <c r="B237" s="31"/>
    </row>
    <row r="238" spans="2:2" x14ac:dyDescent="0.3">
      <c r="B238" s="31"/>
    </row>
    <row r="239" spans="2:2" x14ac:dyDescent="0.3">
      <c r="B239" s="31"/>
    </row>
    <row r="240" spans="2:2" x14ac:dyDescent="0.3">
      <c r="B240" s="31"/>
    </row>
    <row r="241" spans="2:2" x14ac:dyDescent="0.3">
      <c r="B241" s="31"/>
    </row>
    <row r="242" spans="2:2" x14ac:dyDescent="0.3">
      <c r="B242" s="31"/>
    </row>
    <row r="243" spans="2:2" x14ac:dyDescent="0.3">
      <c r="B243" s="31"/>
    </row>
    <row r="244" spans="2:2" x14ac:dyDescent="0.3">
      <c r="B244" s="31"/>
    </row>
    <row r="245" spans="2:2" x14ac:dyDescent="0.3">
      <c r="B245" s="31"/>
    </row>
    <row r="246" spans="2:2" x14ac:dyDescent="0.3">
      <c r="B246" s="31"/>
    </row>
    <row r="247" spans="2:2" x14ac:dyDescent="0.3">
      <c r="B247" s="31"/>
    </row>
    <row r="248" spans="2:2" x14ac:dyDescent="0.3">
      <c r="B248" s="31"/>
    </row>
    <row r="249" spans="2:2" x14ac:dyDescent="0.3">
      <c r="B249" s="31"/>
    </row>
    <row r="250" spans="2:2" x14ac:dyDescent="0.3">
      <c r="B250" s="31"/>
    </row>
    <row r="251" spans="2:2" x14ac:dyDescent="0.3">
      <c r="B251" s="31"/>
    </row>
    <row r="252" spans="2:2" x14ac:dyDescent="0.3">
      <c r="B252" s="31"/>
    </row>
    <row r="253" spans="2:2" x14ac:dyDescent="0.3">
      <c r="B253" s="31"/>
    </row>
    <row r="254" spans="2:2" x14ac:dyDescent="0.3">
      <c r="B254" s="31"/>
    </row>
    <row r="255" spans="2:2" x14ac:dyDescent="0.3">
      <c r="B255" s="31"/>
    </row>
    <row r="256" spans="2:2" x14ac:dyDescent="0.3">
      <c r="B256" s="31"/>
    </row>
    <row r="257" spans="2:2" x14ac:dyDescent="0.3">
      <c r="B257" s="31"/>
    </row>
    <row r="258" spans="2:2" x14ac:dyDescent="0.3">
      <c r="B258" s="31"/>
    </row>
    <row r="259" spans="2:2" x14ac:dyDescent="0.3">
      <c r="B259" s="31"/>
    </row>
    <row r="260" spans="2:2" x14ac:dyDescent="0.3">
      <c r="B260" s="31"/>
    </row>
    <row r="261" spans="2:2" x14ac:dyDescent="0.3">
      <c r="B261" s="31"/>
    </row>
    <row r="262" spans="2:2" x14ac:dyDescent="0.3">
      <c r="B262" s="31"/>
    </row>
    <row r="263" spans="2:2" x14ac:dyDescent="0.3">
      <c r="B263" s="31"/>
    </row>
    <row r="264" spans="2:2" x14ac:dyDescent="0.3">
      <c r="B264" s="31"/>
    </row>
    <row r="265" spans="2:2" x14ac:dyDescent="0.3">
      <c r="B265" s="31"/>
    </row>
    <row r="266" spans="2:2" x14ac:dyDescent="0.3">
      <c r="B266" s="31"/>
    </row>
    <row r="267" spans="2:2" x14ac:dyDescent="0.3">
      <c r="B267" s="31"/>
    </row>
    <row r="268" spans="2:2" x14ac:dyDescent="0.3">
      <c r="B268" s="31"/>
    </row>
    <row r="269" spans="2:2" x14ac:dyDescent="0.3">
      <c r="B269" s="31"/>
    </row>
    <row r="270" spans="2:2" x14ac:dyDescent="0.3">
      <c r="B270" s="31"/>
    </row>
    <row r="271" spans="2:2" x14ac:dyDescent="0.3">
      <c r="B271" s="31"/>
    </row>
    <row r="272" spans="2:2" x14ac:dyDescent="0.3">
      <c r="B272" s="31"/>
    </row>
    <row r="273" spans="2:2" x14ac:dyDescent="0.3">
      <c r="B273" s="31"/>
    </row>
    <row r="274" spans="2:2" x14ac:dyDescent="0.3">
      <c r="B274" s="31"/>
    </row>
    <row r="275" spans="2:2" x14ac:dyDescent="0.3">
      <c r="B275" s="31"/>
    </row>
    <row r="276" spans="2:2" x14ac:dyDescent="0.3">
      <c r="B276" s="31"/>
    </row>
    <row r="277" spans="2:2" x14ac:dyDescent="0.3">
      <c r="B277" s="31"/>
    </row>
    <row r="278" spans="2:2" x14ac:dyDescent="0.3">
      <c r="B278" s="31"/>
    </row>
    <row r="279" spans="2:2" x14ac:dyDescent="0.3">
      <c r="B279" s="31"/>
    </row>
    <row r="280" spans="2:2" x14ac:dyDescent="0.3">
      <c r="B280" s="31"/>
    </row>
    <row r="281" spans="2:2" x14ac:dyDescent="0.3">
      <c r="B281" s="31"/>
    </row>
    <row r="282" spans="2:2" x14ac:dyDescent="0.3">
      <c r="B282" s="31"/>
    </row>
    <row r="283" spans="2:2" x14ac:dyDescent="0.3">
      <c r="B283" s="31"/>
    </row>
    <row r="284" spans="2:2" x14ac:dyDescent="0.3">
      <c r="B284" s="31"/>
    </row>
    <row r="285" spans="2:2" x14ac:dyDescent="0.3">
      <c r="B285" s="31"/>
    </row>
    <row r="286" spans="2:2" x14ac:dyDescent="0.3">
      <c r="B286" s="31"/>
    </row>
    <row r="287" spans="2:2" x14ac:dyDescent="0.3">
      <c r="B287" s="31"/>
    </row>
    <row r="288" spans="2:2" x14ac:dyDescent="0.3">
      <c r="B288" s="31"/>
    </row>
    <row r="289" spans="2:2" x14ac:dyDescent="0.3">
      <c r="B289" s="31"/>
    </row>
    <row r="290" spans="2:2" x14ac:dyDescent="0.3">
      <c r="B290" s="31"/>
    </row>
    <row r="291" spans="2:2" x14ac:dyDescent="0.3">
      <c r="B291" s="31"/>
    </row>
    <row r="292" spans="2:2" x14ac:dyDescent="0.3">
      <c r="B292" s="31"/>
    </row>
    <row r="293" spans="2:2" x14ac:dyDescent="0.3">
      <c r="B293" s="31"/>
    </row>
    <row r="294" spans="2:2" x14ac:dyDescent="0.3">
      <c r="B294" s="31"/>
    </row>
    <row r="295" spans="2:2" x14ac:dyDescent="0.3">
      <c r="B295" s="31"/>
    </row>
    <row r="296" spans="2:2" x14ac:dyDescent="0.3">
      <c r="B296" s="31"/>
    </row>
    <row r="297" spans="2:2" x14ac:dyDescent="0.3">
      <c r="B297" s="31"/>
    </row>
    <row r="298" spans="2:2" x14ac:dyDescent="0.3">
      <c r="B298" s="31"/>
    </row>
    <row r="299" spans="2:2" x14ac:dyDescent="0.3">
      <c r="B299" s="31"/>
    </row>
  </sheetData>
  <mergeCells count="5">
    <mergeCell ref="B15:E15"/>
    <mergeCell ref="B2:F2"/>
    <mergeCell ref="H2:H19"/>
    <mergeCell ref="I2:I19"/>
    <mergeCell ref="R2:Y19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DD10-847F-4542-B7A8-D66A4D2DFB42}">
  <dimension ref="A1:G49"/>
  <sheetViews>
    <sheetView topLeftCell="A3" zoomScaleNormal="100" workbookViewId="0">
      <selection activeCell="G18" sqref="G18"/>
    </sheetView>
  </sheetViews>
  <sheetFormatPr defaultColWidth="8.77734375" defaultRowHeight="14.4" x14ac:dyDescent="0.3"/>
  <cols>
    <col min="1" max="1" width="26.5546875" style="37" customWidth="1"/>
    <col min="2" max="16384" width="8.77734375" style="37"/>
  </cols>
  <sheetData>
    <row r="1" spans="1:7" x14ac:dyDescent="0.3">
      <c r="A1" s="42" t="s">
        <v>57</v>
      </c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</row>
    <row r="2" spans="1:7" x14ac:dyDescent="0.3">
      <c r="A2" s="89" t="s">
        <v>52</v>
      </c>
      <c r="B2" s="38">
        <v>1</v>
      </c>
      <c r="C2" s="38">
        <v>10.959999999999999</v>
      </c>
      <c r="D2" s="38">
        <v>10.940000000000001</v>
      </c>
      <c r="E2" s="38">
        <v>5</v>
      </c>
      <c r="F2" s="38">
        <v>1160</v>
      </c>
      <c r="G2" s="38">
        <v>1590</v>
      </c>
    </row>
    <row r="3" spans="1:7" x14ac:dyDescent="0.3">
      <c r="A3" s="89"/>
      <c r="B3" s="38">
        <v>2</v>
      </c>
      <c r="C3" s="38">
        <v>10.93</v>
      </c>
      <c r="D3" s="38">
        <v>10.97</v>
      </c>
      <c r="E3" s="38">
        <v>6</v>
      </c>
      <c r="F3" s="38">
        <v>1150</v>
      </c>
      <c r="G3" s="38">
        <v>910</v>
      </c>
    </row>
    <row r="4" spans="1:7" x14ac:dyDescent="0.3">
      <c r="A4" s="89"/>
      <c r="B4" s="38">
        <v>3</v>
      </c>
      <c r="C4" s="38">
        <v>10.940000000000001</v>
      </c>
      <c r="D4" s="38">
        <v>10.93</v>
      </c>
      <c r="E4" s="38">
        <v>7</v>
      </c>
      <c r="F4" s="38">
        <v>1770</v>
      </c>
      <c r="G4" s="38">
        <v>1520</v>
      </c>
    </row>
    <row r="5" spans="1:7" x14ac:dyDescent="0.3">
      <c r="A5" s="89"/>
      <c r="B5" s="38">
        <v>4</v>
      </c>
      <c r="C5" s="38">
        <v>10.93</v>
      </c>
      <c r="D5" s="38">
        <v>10.98</v>
      </c>
      <c r="E5" s="38">
        <v>8</v>
      </c>
      <c r="F5" s="38">
        <v>1190</v>
      </c>
      <c r="G5" s="38">
        <v>1270</v>
      </c>
    </row>
    <row r="6" spans="1:7" x14ac:dyDescent="0.3">
      <c r="A6" s="89"/>
      <c r="B6" s="38">
        <v>5</v>
      </c>
      <c r="C6" s="38">
        <v>10.91</v>
      </c>
      <c r="D6" s="38">
        <v>10.93</v>
      </c>
      <c r="E6" s="38"/>
      <c r="F6" s="38">
        <v>1030</v>
      </c>
      <c r="G6" s="38">
        <v>1470</v>
      </c>
    </row>
    <row r="7" spans="1:7" x14ac:dyDescent="0.3">
      <c r="A7" s="89"/>
      <c r="B7" s="38">
        <v>6</v>
      </c>
      <c r="C7" s="38">
        <v>10.95</v>
      </c>
      <c r="D7" s="38">
        <v>10.95</v>
      </c>
      <c r="E7" s="38"/>
      <c r="F7" s="38">
        <v>1570</v>
      </c>
      <c r="G7" s="38">
        <v>1110</v>
      </c>
    </row>
    <row r="8" spans="1:7" x14ac:dyDescent="0.3">
      <c r="A8" s="89"/>
      <c r="B8" s="38">
        <v>7</v>
      </c>
      <c r="C8" s="38">
        <v>10.940000000000001</v>
      </c>
      <c r="D8" s="38">
        <v>10.940000000000001</v>
      </c>
      <c r="E8" s="38"/>
      <c r="F8" s="38">
        <v>1090</v>
      </c>
      <c r="G8" s="38">
        <v>1290</v>
      </c>
    </row>
    <row r="9" spans="1:7" x14ac:dyDescent="0.3">
      <c r="A9" s="89"/>
      <c r="B9" s="38">
        <v>8</v>
      </c>
      <c r="C9" s="38">
        <v>10.940000000000001</v>
      </c>
      <c r="D9" s="38"/>
      <c r="E9" s="38"/>
      <c r="F9" s="38">
        <v>1000</v>
      </c>
      <c r="G9" s="38"/>
    </row>
    <row r="10" spans="1:7" x14ac:dyDescent="0.3">
      <c r="A10" s="89"/>
      <c r="B10" s="38">
        <v>9</v>
      </c>
      <c r="C10" s="38">
        <v>10.97</v>
      </c>
      <c r="D10" s="38"/>
      <c r="E10" s="38"/>
      <c r="F10" s="38">
        <v>880</v>
      </c>
      <c r="G10" s="38"/>
    </row>
    <row r="11" spans="1:7" x14ac:dyDescent="0.3">
      <c r="A11" s="89"/>
      <c r="B11" s="38">
        <v>10</v>
      </c>
      <c r="C11" s="38">
        <v>10.95</v>
      </c>
      <c r="D11" s="38"/>
      <c r="E11" s="38"/>
      <c r="F11" s="38"/>
      <c r="G11" s="38"/>
    </row>
    <row r="12" spans="1:7" x14ac:dyDescent="0.3">
      <c r="A12" s="89"/>
      <c r="B12" s="38">
        <v>11</v>
      </c>
      <c r="C12" s="38">
        <v>10.99</v>
      </c>
      <c r="D12" s="38"/>
      <c r="E12" s="38"/>
      <c r="F12" s="38"/>
      <c r="G12" s="38"/>
    </row>
    <row r="13" spans="1:7" x14ac:dyDescent="0.3">
      <c r="A13" s="89"/>
      <c r="B13" s="38">
        <v>12</v>
      </c>
      <c r="C13" s="38">
        <v>10.95</v>
      </c>
      <c r="D13" s="38"/>
      <c r="E13" s="38"/>
      <c r="F13" s="38"/>
      <c r="G13" s="38"/>
    </row>
    <row r="14" spans="1:7" x14ac:dyDescent="0.3">
      <c r="A14" s="89"/>
      <c r="B14" s="38">
        <v>13</v>
      </c>
      <c r="C14" s="38">
        <v>10.93</v>
      </c>
      <c r="D14" s="38"/>
      <c r="E14" s="38"/>
      <c r="F14" s="38"/>
      <c r="G14" s="38"/>
    </row>
    <row r="15" spans="1:7" x14ac:dyDescent="0.3">
      <c r="A15" s="89"/>
      <c r="B15" s="38">
        <v>14</v>
      </c>
      <c r="C15" s="38">
        <v>10.97</v>
      </c>
      <c r="D15" s="38"/>
      <c r="E15" s="38"/>
      <c r="F15" s="38"/>
      <c r="G15" s="38"/>
    </row>
    <row r="16" spans="1:7" x14ac:dyDescent="0.3">
      <c r="A16" s="89"/>
      <c r="B16" s="38">
        <v>15</v>
      </c>
      <c r="C16" s="38">
        <v>10.940000000000001</v>
      </c>
      <c r="D16" s="38"/>
      <c r="E16" s="38"/>
      <c r="F16" s="38"/>
      <c r="G16" s="38"/>
    </row>
    <row r="17" spans="1:7" x14ac:dyDescent="0.3">
      <c r="A17" s="43" t="s">
        <v>58</v>
      </c>
      <c r="B17" s="43">
        <f>MIN(B2:B16)</f>
        <v>1</v>
      </c>
      <c r="C17" s="43">
        <f t="shared" ref="C17:G17" si="0">MIN(C2:C16)</f>
        <v>10.91</v>
      </c>
      <c r="D17" s="43">
        <f t="shared" si="0"/>
        <v>10.93</v>
      </c>
      <c r="E17" s="43">
        <f t="shared" si="0"/>
        <v>5</v>
      </c>
      <c r="F17" s="43">
        <f t="shared" si="0"/>
        <v>880</v>
      </c>
      <c r="G17" s="43">
        <f t="shared" si="0"/>
        <v>910</v>
      </c>
    </row>
    <row r="18" spans="1:7" x14ac:dyDescent="0.3">
      <c r="A18" s="43" t="s">
        <v>59</v>
      </c>
      <c r="B18" s="43">
        <f>_xlfn.QUARTILE.EXC(B2:B16,1)</f>
        <v>4</v>
      </c>
      <c r="C18" s="43">
        <f t="shared" ref="C18:G18" si="1">_xlfn.QUARTILE.EXC(C2:C16,1)</f>
        <v>10.93</v>
      </c>
      <c r="D18" s="43">
        <f t="shared" si="1"/>
        <v>10.93</v>
      </c>
      <c r="E18" s="43">
        <f t="shared" si="1"/>
        <v>5.25</v>
      </c>
      <c r="F18" s="43">
        <f t="shared" si="1"/>
        <v>1015</v>
      </c>
      <c r="G18" s="43">
        <f t="shared" si="1"/>
        <v>1110</v>
      </c>
    </row>
    <row r="19" spans="1:7" x14ac:dyDescent="0.3">
      <c r="A19" s="43" t="s">
        <v>60</v>
      </c>
      <c r="B19" s="43">
        <f>MEDIAN(B2:B16)</f>
        <v>8</v>
      </c>
      <c r="C19" s="43">
        <f t="shared" ref="C19:G19" si="2">MEDIAN(C2:C16)</f>
        <v>10.940000000000001</v>
      </c>
      <c r="D19" s="43">
        <f t="shared" si="2"/>
        <v>10.940000000000001</v>
      </c>
      <c r="E19" s="43">
        <f t="shared" si="2"/>
        <v>6.5</v>
      </c>
      <c r="F19" s="43">
        <f t="shared" si="2"/>
        <v>1150</v>
      </c>
      <c r="G19" s="43">
        <f t="shared" si="2"/>
        <v>1290</v>
      </c>
    </row>
    <row r="20" spans="1:7" x14ac:dyDescent="0.3">
      <c r="A20" s="43" t="s">
        <v>61</v>
      </c>
      <c r="B20" s="43">
        <f>_xlfn.QUARTILE.EXC(B2:B16,3)</f>
        <v>12</v>
      </c>
      <c r="C20" s="43">
        <f t="shared" ref="C20:G20" si="3">_xlfn.QUARTILE.EXC(C2:C16,3)</f>
        <v>10.959999999999999</v>
      </c>
      <c r="D20" s="43">
        <f t="shared" si="3"/>
        <v>10.97</v>
      </c>
      <c r="E20" s="43">
        <f t="shared" si="3"/>
        <v>7.75</v>
      </c>
      <c r="F20" s="43">
        <f t="shared" si="3"/>
        <v>1380</v>
      </c>
      <c r="G20" s="43">
        <f t="shared" si="3"/>
        <v>1520</v>
      </c>
    </row>
    <row r="21" spans="1:7" x14ac:dyDescent="0.3">
      <c r="A21" s="43" t="s">
        <v>62</v>
      </c>
      <c r="B21" s="43">
        <f>MAX(B2:B16)</f>
        <v>15</v>
      </c>
      <c r="C21" s="43">
        <f t="shared" ref="C21:G21" si="4">MAX(C2:C16)</f>
        <v>10.99</v>
      </c>
      <c r="D21" s="43">
        <f t="shared" si="4"/>
        <v>10.98</v>
      </c>
      <c r="E21" s="43">
        <f t="shared" si="4"/>
        <v>8</v>
      </c>
      <c r="F21" s="43">
        <f t="shared" si="4"/>
        <v>1770</v>
      </c>
      <c r="G21" s="43">
        <f t="shared" si="4"/>
        <v>1590</v>
      </c>
    </row>
    <row r="22" spans="1:7" x14ac:dyDescent="0.3">
      <c r="A22" s="43" t="s">
        <v>63</v>
      </c>
      <c r="B22" s="43">
        <f>B18-1.5*(B20-B18)</f>
        <v>-8</v>
      </c>
      <c r="C22" s="43">
        <f t="shared" ref="C22:G22" si="5">C18-1.5*(C20-C18)</f>
        <v>10.885000000000002</v>
      </c>
      <c r="D22" s="43">
        <f t="shared" si="5"/>
        <v>10.869999999999997</v>
      </c>
      <c r="E22" s="43">
        <f t="shared" si="5"/>
        <v>1.5</v>
      </c>
      <c r="F22" s="43">
        <f t="shared" si="5"/>
        <v>467.5</v>
      </c>
      <c r="G22" s="43">
        <f t="shared" si="5"/>
        <v>495</v>
      </c>
    </row>
    <row r="23" spans="1:7" x14ac:dyDescent="0.3">
      <c r="A23" s="43" t="s">
        <v>64</v>
      </c>
      <c r="B23" s="43">
        <f>B20+1.5*(B20-B18)</f>
        <v>24</v>
      </c>
      <c r="C23" s="43">
        <f t="shared" ref="C23:G23" si="6">C20+1.5*(C20-C18)</f>
        <v>11.004999999999999</v>
      </c>
      <c r="D23" s="43">
        <f t="shared" si="6"/>
        <v>11.030000000000001</v>
      </c>
      <c r="E23" s="43">
        <f t="shared" si="6"/>
        <v>11.5</v>
      </c>
      <c r="F23" s="43">
        <f t="shared" si="6"/>
        <v>1927.5</v>
      </c>
      <c r="G23" s="43">
        <f t="shared" si="6"/>
        <v>2135</v>
      </c>
    </row>
    <row r="24" spans="1:7" x14ac:dyDescent="0.3">
      <c r="A24" s="46" t="s">
        <v>66</v>
      </c>
      <c r="B24" s="47">
        <f>MAX(B22,B17)</f>
        <v>1</v>
      </c>
      <c r="C24" s="47">
        <f t="shared" ref="C24:G24" si="7">MAX(C22,C17)</f>
        <v>10.91</v>
      </c>
      <c r="D24" s="47">
        <f t="shared" si="7"/>
        <v>10.93</v>
      </c>
      <c r="E24" s="47">
        <f t="shared" si="7"/>
        <v>5</v>
      </c>
      <c r="F24" s="47">
        <f t="shared" si="7"/>
        <v>880</v>
      </c>
      <c r="G24" s="47">
        <f t="shared" si="7"/>
        <v>910</v>
      </c>
    </row>
    <row r="25" spans="1:7" x14ac:dyDescent="0.3">
      <c r="A25" s="46" t="s">
        <v>65</v>
      </c>
      <c r="B25" s="47">
        <f>B18</f>
        <v>4</v>
      </c>
      <c r="C25" s="47">
        <f t="shared" ref="C25:G25" si="8">C18</f>
        <v>10.93</v>
      </c>
      <c r="D25" s="47">
        <f t="shared" si="8"/>
        <v>10.93</v>
      </c>
      <c r="E25" s="47">
        <f t="shared" si="8"/>
        <v>5.25</v>
      </c>
      <c r="F25" s="47">
        <f t="shared" si="8"/>
        <v>1015</v>
      </c>
      <c r="G25" s="47">
        <f t="shared" si="8"/>
        <v>1110</v>
      </c>
    </row>
    <row r="26" spans="1:7" x14ac:dyDescent="0.3">
      <c r="A26" s="46" t="s">
        <v>67</v>
      </c>
      <c r="B26" s="47">
        <f>B19</f>
        <v>8</v>
      </c>
      <c r="C26" s="47">
        <f t="shared" ref="C26:G26" si="9">C19</f>
        <v>10.940000000000001</v>
      </c>
      <c r="D26" s="47">
        <f t="shared" si="9"/>
        <v>10.940000000000001</v>
      </c>
      <c r="E26" s="47">
        <f t="shared" si="9"/>
        <v>6.5</v>
      </c>
      <c r="F26" s="47">
        <f t="shared" si="9"/>
        <v>1150</v>
      </c>
      <c r="G26" s="47">
        <f t="shared" si="9"/>
        <v>1290</v>
      </c>
    </row>
    <row r="27" spans="1:7" x14ac:dyDescent="0.3">
      <c r="A27" s="46" t="s">
        <v>68</v>
      </c>
      <c r="B27" s="47">
        <f>B20</f>
        <v>12</v>
      </c>
      <c r="C27" s="47">
        <f t="shared" ref="C27:G27" si="10">C20</f>
        <v>10.959999999999999</v>
      </c>
      <c r="D27" s="47">
        <f t="shared" si="10"/>
        <v>10.97</v>
      </c>
      <c r="E27" s="47">
        <f t="shared" si="10"/>
        <v>7.75</v>
      </c>
      <c r="F27" s="47">
        <f t="shared" si="10"/>
        <v>1380</v>
      </c>
      <c r="G27" s="47">
        <f t="shared" si="10"/>
        <v>1520</v>
      </c>
    </row>
    <row r="28" spans="1:7" x14ac:dyDescent="0.3">
      <c r="A28" s="46" t="s">
        <v>69</v>
      </c>
      <c r="B28" s="47">
        <f>MIN(B23,B21)</f>
        <v>15</v>
      </c>
      <c r="C28" s="47">
        <f t="shared" ref="C28:G28" si="11">MIN(C23,C21)</f>
        <v>10.99</v>
      </c>
      <c r="D28" s="47">
        <f t="shared" si="11"/>
        <v>10.98</v>
      </c>
      <c r="E28" s="47">
        <f t="shared" si="11"/>
        <v>8</v>
      </c>
      <c r="F28" s="47">
        <f t="shared" si="11"/>
        <v>1770</v>
      </c>
      <c r="G28" s="47">
        <f t="shared" si="11"/>
        <v>1590</v>
      </c>
    </row>
    <row r="49" spans="1:1" s="49" customFormat="1" ht="18" x14ac:dyDescent="0.35">
      <c r="A49" s="48" t="s">
        <v>70</v>
      </c>
    </row>
  </sheetData>
  <mergeCells count="1">
    <mergeCell ref="A2:A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1699-6F0F-45E8-A3EB-A83C8D6D2833}">
  <dimension ref="A1"/>
  <sheetViews>
    <sheetView topLeftCell="A22" workbookViewId="0">
      <selection activeCell="D10" sqref="D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A4FC-B3C2-4D66-88D8-05C087E07B90}">
  <dimension ref="A1:C9"/>
  <sheetViews>
    <sheetView tabSelected="1" workbookViewId="0">
      <selection activeCell="B1" sqref="B1:B7"/>
    </sheetView>
  </sheetViews>
  <sheetFormatPr defaultRowHeight="14.4" x14ac:dyDescent="0.3"/>
  <sheetData>
    <row r="1" spans="1:3" x14ac:dyDescent="0.3">
      <c r="A1" s="70">
        <v>1160</v>
      </c>
      <c r="B1" s="70">
        <v>1590</v>
      </c>
      <c r="C1">
        <v>91.8</v>
      </c>
    </row>
    <row r="2" spans="1:3" x14ac:dyDescent="0.3">
      <c r="A2" s="70">
        <v>1150</v>
      </c>
      <c r="B2" s="70">
        <v>910</v>
      </c>
    </row>
    <row r="3" spans="1:3" x14ac:dyDescent="0.3">
      <c r="A3" s="70">
        <v>1770</v>
      </c>
      <c r="B3" s="70">
        <v>1520</v>
      </c>
    </row>
    <row r="4" spans="1:3" x14ac:dyDescent="0.3">
      <c r="A4" s="70">
        <v>1190</v>
      </c>
      <c r="B4" s="70">
        <v>1270</v>
      </c>
    </row>
    <row r="5" spans="1:3" x14ac:dyDescent="0.3">
      <c r="A5" s="70">
        <v>1030</v>
      </c>
      <c r="B5" s="70">
        <v>1470</v>
      </c>
    </row>
    <row r="6" spans="1:3" x14ac:dyDescent="0.3">
      <c r="A6" s="70">
        <v>1570</v>
      </c>
      <c r="B6" s="70">
        <v>1110</v>
      </c>
    </row>
    <row r="7" spans="1:3" x14ac:dyDescent="0.3">
      <c r="A7" s="70">
        <v>1090</v>
      </c>
      <c r="B7" s="70">
        <v>1290</v>
      </c>
    </row>
    <row r="8" spans="1:3" x14ac:dyDescent="0.3">
      <c r="A8" s="70">
        <v>1000</v>
      </c>
    </row>
    <row r="9" spans="1:3" x14ac:dyDescent="0.3">
      <c r="A9" s="70">
        <v>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8591-CF4B-4AA1-8C7D-CD97DA9C449B}">
  <dimension ref="A1:AD39"/>
  <sheetViews>
    <sheetView zoomScale="55" zoomScaleNormal="55" workbookViewId="0">
      <selection activeCell="AE1" sqref="AE1"/>
    </sheetView>
  </sheetViews>
  <sheetFormatPr defaultColWidth="8.77734375" defaultRowHeight="14.4" x14ac:dyDescent="0.3"/>
  <cols>
    <col min="1" max="1" width="7.21875" style="37" customWidth="1"/>
    <col min="2" max="2" width="14.77734375" style="37" customWidth="1"/>
    <col min="3" max="27" width="8.77734375" style="37"/>
    <col min="28" max="28" width="3.88671875" style="37" customWidth="1"/>
    <col min="29" max="30" width="12.77734375" style="37" customWidth="1"/>
    <col min="31" max="16384" width="8.77734375" style="37"/>
  </cols>
  <sheetData>
    <row r="1" spans="1:30" x14ac:dyDescent="0.3">
      <c r="A1" s="91" t="s">
        <v>53</v>
      </c>
      <c r="B1" s="91"/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V1" s="39">
        <v>20</v>
      </c>
      <c r="W1" s="39">
        <v>21</v>
      </c>
      <c r="X1" s="39">
        <v>22</v>
      </c>
      <c r="Y1" s="39">
        <v>23</v>
      </c>
      <c r="Z1" s="39">
        <v>24</v>
      </c>
      <c r="AA1" s="39">
        <v>25</v>
      </c>
      <c r="AC1" s="67" t="s">
        <v>99</v>
      </c>
      <c r="AD1" s="67" t="s">
        <v>97</v>
      </c>
    </row>
    <row r="2" spans="1:30" x14ac:dyDescent="0.3">
      <c r="A2" s="91" t="s">
        <v>52</v>
      </c>
      <c r="B2" s="91"/>
      <c r="C2" s="38">
        <v>10.95</v>
      </c>
      <c r="D2" s="38">
        <v>10.91</v>
      </c>
      <c r="E2" s="38">
        <v>10.97</v>
      </c>
      <c r="F2" s="38">
        <v>10.92</v>
      </c>
      <c r="G2" s="38">
        <v>11.02</v>
      </c>
      <c r="H2" s="38">
        <v>10.92</v>
      </c>
      <c r="I2" s="38">
        <v>10.98</v>
      </c>
      <c r="J2" s="38">
        <v>10.959999999999999</v>
      </c>
      <c r="K2" s="38">
        <v>10.940000000000001</v>
      </c>
      <c r="L2" s="38">
        <v>10.91</v>
      </c>
      <c r="M2" s="38">
        <v>10.940000000000001</v>
      </c>
      <c r="N2" s="38">
        <v>10.97</v>
      </c>
      <c r="O2" s="38">
        <v>10.99</v>
      </c>
      <c r="P2" s="38">
        <v>10.93</v>
      </c>
      <c r="Q2" s="38">
        <v>11.02</v>
      </c>
      <c r="R2" s="38">
        <v>10.95</v>
      </c>
      <c r="S2" s="38">
        <v>10.959999999999999</v>
      </c>
      <c r="T2" s="38">
        <v>10.97</v>
      </c>
      <c r="U2" s="38">
        <v>11</v>
      </c>
      <c r="V2" s="38">
        <v>10.95</v>
      </c>
      <c r="W2" s="38">
        <v>10.95</v>
      </c>
      <c r="X2" s="38">
        <v>10.92</v>
      </c>
      <c r="Y2" s="38">
        <v>10.95</v>
      </c>
      <c r="Z2" s="38">
        <v>11</v>
      </c>
      <c r="AA2" s="38">
        <v>10.940000000000001</v>
      </c>
      <c r="AC2" s="12">
        <v>1</v>
      </c>
      <c r="AD2" s="68">
        <v>12.706</v>
      </c>
    </row>
    <row r="3" spans="1:30" x14ac:dyDescent="0.3">
      <c r="A3" s="91"/>
      <c r="B3" s="91"/>
      <c r="C3" s="38">
        <v>10.9</v>
      </c>
      <c r="D3" s="38">
        <v>10.97</v>
      </c>
      <c r="E3" s="38">
        <v>10.91</v>
      </c>
      <c r="F3" s="38">
        <v>10.940000000000001</v>
      </c>
      <c r="G3" s="38">
        <v>10.959999999999999</v>
      </c>
      <c r="H3" s="38">
        <v>10.940000000000001</v>
      </c>
      <c r="I3" s="38">
        <v>10.91</v>
      </c>
      <c r="J3" s="38">
        <v>10.93</v>
      </c>
      <c r="K3" s="38">
        <v>10.93</v>
      </c>
      <c r="L3" s="38">
        <v>10.95</v>
      </c>
      <c r="M3" s="38">
        <v>10.940000000000001</v>
      </c>
      <c r="N3" s="38">
        <v>10.95</v>
      </c>
      <c r="O3" s="38">
        <v>10.95</v>
      </c>
      <c r="P3" s="38">
        <v>10.97</v>
      </c>
      <c r="Q3" s="38">
        <v>10.98</v>
      </c>
      <c r="R3" s="38">
        <v>10.95</v>
      </c>
      <c r="S3" s="38">
        <v>10.95</v>
      </c>
      <c r="T3" s="38">
        <v>10.97</v>
      </c>
      <c r="U3" s="38">
        <v>10.93</v>
      </c>
      <c r="V3" s="38">
        <v>10.92</v>
      </c>
      <c r="W3" s="38">
        <v>10.940000000000001</v>
      </c>
      <c r="X3" s="38">
        <v>10.97</v>
      </c>
      <c r="Y3" s="38">
        <v>10.940000000000001</v>
      </c>
      <c r="Z3" s="38">
        <v>10.99</v>
      </c>
      <c r="AA3" s="38">
        <v>10.92</v>
      </c>
      <c r="AC3" s="12">
        <v>2</v>
      </c>
      <c r="AD3" s="68">
        <v>4.3029999999999999</v>
      </c>
    </row>
    <row r="4" spans="1:30" x14ac:dyDescent="0.3">
      <c r="A4" s="91"/>
      <c r="B4" s="91"/>
      <c r="C4" s="38">
        <v>10.95</v>
      </c>
      <c r="D4" s="38">
        <v>10.95</v>
      </c>
      <c r="E4" s="38">
        <v>10.940000000000001</v>
      </c>
      <c r="F4" s="38">
        <v>10.95</v>
      </c>
      <c r="G4" s="38">
        <v>10.92</v>
      </c>
      <c r="H4" s="38">
        <v>10.93</v>
      </c>
      <c r="I4" s="38">
        <v>10.959999999999999</v>
      </c>
      <c r="J4" s="38">
        <v>10.940000000000001</v>
      </c>
      <c r="K4" s="38">
        <v>10.97</v>
      </c>
      <c r="L4" s="38">
        <v>10.93</v>
      </c>
      <c r="M4" s="38">
        <v>10.98</v>
      </c>
      <c r="N4" s="38">
        <v>10.93</v>
      </c>
      <c r="O4" s="38">
        <v>10.95</v>
      </c>
      <c r="P4" s="38">
        <v>10.940000000000001</v>
      </c>
      <c r="Q4" s="38">
        <v>10.97</v>
      </c>
      <c r="R4" s="38">
        <v>10.93</v>
      </c>
      <c r="S4" s="38">
        <v>10.97</v>
      </c>
      <c r="T4" s="38">
        <v>10.93</v>
      </c>
      <c r="U4" s="38">
        <v>10.95</v>
      </c>
      <c r="V4" s="38">
        <v>10.92</v>
      </c>
      <c r="W4" s="38">
        <v>10.95</v>
      </c>
      <c r="X4" s="38">
        <v>11</v>
      </c>
      <c r="Y4" s="38">
        <v>10.93</v>
      </c>
      <c r="Z4" s="38">
        <v>10.9</v>
      </c>
      <c r="AA4" s="38">
        <v>10.959999999999999</v>
      </c>
      <c r="AC4" s="12">
        <v>3</v>
      </c>
      <c r="AD4" s="68">
        <v>3.1819999999999999</v>
      </c>
    </row>
    <row r="5" spans="1:30" x14ac:dyDescent="0.3">
      <c r="A5" s="91"/>
      <c r="B5" s="91"/>
      <c r="C5" s="38">
        <v>10.959999999999999</v>
      </c>
      <c r="D5" s="38">
        <v>10.98</v>
      </c>
      <c r="E5" s="38">
        <v>10.95</v>
      </c>
      <c r="F5" s="38">
        <v>10.95</v>
      </c>
      <c r="G5" s="38">
        <v>10.98</v>
      </c>
      <c r="H5" s="38">
        <v>10.98</v>
      </c>
      <c r="I5" s="38">
        <v>10.9</v>
      </c>
      <c r="J5" s="38">
        <v>10.93</v>
      </c>
      <c r="K5" s="38">
        <v>10.959999999999999</v>
      </c>
      <c r="L5" s="38">
        <v>10.959999999999999</v>
      </c>
      <c r="M5" s="38">
        <v>10.940000000000001</v>
      </c>
      <c r="N5" s="38">
        <v>10.92</v>
      </c>
      <c r="O5" s="38">
        <v>10.95</v>
      </c>
      <c r="P5" s="38">
        <v>10.92</v>
      </c>
      <c r="Q5" s="38">
        <v>10.959999999999999</v>
      </c>
      <c r="R5" s="38">
        <v>10.940000000000001</v>
      </c>
      <c r="S5" s="38">
        <v>10.99</v>
      </c>
      <c r="T5" s="38">
        <v>10.95</v>
      </c>
      <c r="U5" s="38">
        <v>10.959999999999999</v>
      </c>
      <c r="V5" s="38">
        <v>10.98</v>
      </c>
      <c r="W5" s="38">
        <v>10.959999999999999</v>
      </c>
      <c r="X5" s="38">
        <v>10.940000000000001</v>
      </c>
      <c r="Y5" s="38">
        <v>10.959999999999999</v>
      </c>
      <c r="Z5" s="38">
        <v>10.940000000000001</v>
      </c>
      <c r="AA5" s="38">
        <v>10.93</v>
      </c>
      <c r="AC5" s="12">
        <v>4</v>
      </c>
      <c r="AD5" s="69">
        <v>2.7759999999999998</v>
      </c>
    </row>
    <row r="6" spans="1:30" x14ac:dyDescent="0.3">
      <c r="A6" s="91"/>
      <c r="B6" s="91"/>
      <c r="C6" s="38">
        <v>10.98</v>
      </c>
      <c r="D6" s="38">
        <v>10.940000000000001</v>
      </c>
      <c r="E6" s="38">
        <v>10.93</v>
      </c>
      <c r="F6" s="38">
        <v>10.93</v>
      </c>
      <c r="G6" s="38">
        <v>10.99</v>
      </c>
      <c r="H6" s="38">
        <v>10.95</v>
      </c>
      <c r="I6" s="38">
        <v>10.93</v>
      </c>
      <c r="J6" s="38">
        <v>10.959999999999999</v>
      </c>
      <c r="K6" s="38">
        <v>10.95</v>
      </c>
      <c r="L6" s="38">
        <v>10.92</v>
      </c>
      <c r="M6" s="38">
        <v>10.97</v>
      </c>
      <c r="N6" s="38">
        <v>10.98</v>
      </c>
      <c r="O6" s="38">
        <v>10.959999999999999</v>
      </c>
      <c r="P6" s="38">
        <v>10.93</v>
      </c>
      <c r="Q6" s="38">
        <v>10.91</v>
      </c>
      <c r="R6" s="38">
        <v>10.93</v>
      </c>
      <c r="S6" s="38">
        <v>10.95</v>
      </c>
      <c r="T6" s="38">
        <v>11.01</v>
      </c>
      <c r="U6" s="38">
        <v>10.959999999999999</v>
      </c>
      <c r="V6" s="38">
        <v>10.93</v>
      </c>
      <c r="W6" s="38">
        <v>10.97</v>
      </c>
      <c r="X6" s="38">
        <v>10.940000000000001</v>
      </c>
      <c r="Y6" s="38">
        <v>10.95</v>
      </c>
      <c r="Z6" s="38">
        <v>10.98</v>
      </c>
      <c r="AA6" s="38">
        <v>10.959999999999999</v>
      </c>
      <c r="AC6" s="12">
        <v>5</v>
      </c>
      <c r="AD6" s="68">
        <v>2.5710000000000002</v>
      </c>
    </row>
    <row r="7" spans="1:30" x14ac:dyDescent="0.3">
      <c r="A7" s="91" t="s">
        <v>50</v>
      </c>
      <c r="B7" s="91"/>
      <c r="C7" s="41">
        <f>AVERAGE(C2:C6)</f>
        <v>10.947999999999999</v>
      </c>
      <c r="D7" s="41">
        <f t="shared" ref="D7:AA7" si="0">AVERAGE(D2:D6)</f>
        <v>10.95</v>
      </c>
      <c r="E7" s="41">
        <f t="shared" si="0"/>
        <v>10.940000000000001</v>
      </c>
      <c r="F7" s="41">
        <f t="shared" si="0"/>
        <v>10.938000000000001</v>
      </c>
      <c r="G7" s="41">
        <f t="shared" si="0"/>
        <v>10.974</v>
      </c>
      <c r="H7" s="41">
        <f t="shared" si="0"/>
        <v>10.943999999999999</v>
      </c>
      <c r="I7" s="41">
        <f t="shared" si="0"/>
        <v>10.936</v>
      </c>
      <c r="J7" s="41">
        <f t="shared" si="0"/>
        <v>10.943999999999999</v>
      </c>
      <c r="K7" s="41">
        <f t="shared" si="0"/>
        <v>10.95</v>
      </c>
      <c r="L7" s="41">
        <f t="shared" si="0"/>
        <v>10.934000000000001</v>
      </c>
      <c r="M7" s="41">
        <f t="shared" si="0"/>
        <v>10.953999999999999</v>
      </c>
      <c r="N7" s="41">
        <f t="shared" si="0"/>
        <v>10.95</v>
      </c>
      <c r="O7" s="41">
        <f t="shared" si="0"/>
        <v>10.96</v>
      </c>
      <c r="P7" s="41">
        <f t="shared" si="0"/>
        <v>10.938000000000001</v>
      </c>
      <c r="Q7" s="41">
        <f t="shared" si="0"/>
        <v>10.968</v>
      </c>
      <c r="R7" s="41">
        <f t="shared" si="0"/>
        <v>10.94</v>
      </c>
      <c r="S7" s="41">
        <f t="shared" si="0"/>
        <v>10.963999999999999</v>
      </c>
      <c r="T7" s="41">
        <f t="shared" si="0"/>
        <v>10.966000000000001</v>
      </c>
      <c r="U7" s="41">
        <f t="shared" si="0"/>
        <v>10.959999999999999</v>
      </c>
      <c r="V7" s="41">
        <f t="shared" si="0"/>
        <v>10.94</v>
      </c>
      <c r="W7" s="41">
        <f t="shared" si="0"/>
        <v>10.954000000000001</v>
      </c>
      <c r="X7" s="41">
        <f t="shared" si="0"/>
        <v>10.953999999999999</v>
      </c>
      <c r="Y7" s="41">
        <f t="shared" si="0"/>
        <v>10.946000000000002</v>
      </c>
      <c r="Z7" s="41">
        <f t="shared" si="0"/>
        <v>10.962</v>
      </c>
      <c r="AA7" s="41">
        <f t="shared" si="0"/>
        <v>10.942</v>
      </c>
      <c r="AC7" s="12">
        <v>6</v>
      </c>
      <c r="AD7" s="68">
        <v>2.4470000000000001</v>
      </c>
    </row>
    <row r="8" spans="1:30" x14ac:dyDescent="0.3">
      <c r="A8" s="91" t="s">
        <v>51</v>
      </c>
      <c r="B8" s="91"/>
      <c r="C8" s="41">
        <f>STDEV(C2:C6)</f>
        <v>2.9495762407505104E-2</v>
      </c>
      <c r="D8" s="41">
        <f t="shared" ref="D8:AA8" si="1">STDEV(D2:D6)</f>
        <v>2.7386127875258372E-2</v>
      </c>
      <c r="E8" s="41">
        <f t="shared" si="1"/>
        <v>2.2360679774998015E-2</v>
      </c>
      <c r="F8" s="41">
        <f t="shared" si="1"/>
        <v>1.3038404810405088E-2</v>
      </c>
      <c r="G8" s="41">
        <f t="shared" si="1"/>
        <v>3.714835124201344E-2</v>
      </c>
      <c r="H8" s="41">
        <f t="shared" si="1"/>
        <v>2.3021728866442805E-2</v>
      </c>
      <c r="I8" s="41">
        <f t="shared" si="1"/>
        <v>3.3615472627943087E-2</v>
      </c>
      <c r="J8" s="41">
        <f t="shared" si="1"/>
        <v>1.5165750888102661E-2</v>
      </c>
      <c r="K8" s="41">
        <f t="shared" si="1"/>
        <v>1.581138830084184E-2</v>
      </c>
      <c r="L8" s="41">
        <f t="shared" si="1"/>
        <v>2.0736441353327278E-2</v>
      </c>
      <c r="M8" s="41">
        <f t="shared" si="1"/>
        <v>1.9493588689617512E-2</v>
      </c>
      <c r="N8" s="41">
        <f t="shared" si="1"/>
        <v>2.549509756796425E-2</v>
      </c>
      <c r="O8" s="41">
        <f t="shared" si="1"/>
        <v>1.7320508075689172E-2</v>
      </c>
      <c r="P8" s="41">
        <f t="shared" si="1"/>
        <v>1.9235384061671721E-2</v>
      </c>
      <c r="Q8" s="41">
        <f t="shared" si="1"/>
        <v>3.962322551231779E-2</v>
      </c>
      <c r="R8" s="41">
        <f t="shared" si="1"/>
        <v>9.9999999999997868E-3</v>
      </c>
      <c r="S8" s="41">
        <f t="shared" si="1"/>
        <v>1.6733200530682005E-2</v>
      </c>
      <c r="T8" s="41">
        <f t="shared" si="1"/>
        <v>2.9664793948382798E-2</v>
      </c>
      <c r="U8" s="41">
        <f t="shared" si="1"/>
        <v>2.5495097567964076E-2</v>
      </c>
      <c r="V8" s="41">
        <f t="shared" si="1"/>
        <v>2.5495097567964076E-2</v>
      </c>
      <c r="W8" s="41">
        <f t="shared" si="1"/>
        <v>1.1401754250991216E-2</v>
      </c>
      <c r="X8" s="41">
        <f t="shared" si="1"/>
        <v>3.1304951684996869E-2</v>
      </c>
      <c r="Y8" s="41">
        <f t="shared" si="1"/>
        <v>1.1401754250990903E-2</v>
      </c>
      <c r="Z8" s="41">
        <f t="shared" si="1"/>
        <v>4.1472882706655223E-2</v>
      </c>
      <c r="AA8" s="41">
        <f t="shared" si="1"/>
        <v>1.7888543819997885E-2</v>
      </c>
      <c r="AC8" s="12">
        <v>7</v>
      </c>
      <c r="AD8" s="68">
        <v>2.3650000000000002</v>
      </c>
    </row>
    <row r="9" spans="1:30" x14ac:dyDescent="0.3">
      <c r="A9" s="91" t="s">
        <v>54</v>
      </c>
      <c r="B9" s="40" t="s">
        <v>55</v>
      </c>
      <c r="C9" s="44">
        <f>C7-2.776*C8/SQRT(COUNT(C2:C6))</f>
        <v>10.911382045059833</v>
      </c>
      <c r="D9" s="44">
        <f t="shared" ref="D9:AA9" si="2">D7-2.776*D8/SQRT(COUNT(D2:D6))</f>
        <v>10.916001082370169</v>
      </c>
      <c r="E9" s="44">
        <f t="shared" si="2"/>
        <v>10.912240000000001</v>
      </c>
      <c r="F9" s="44">
        <f t="shared" si="2"/>
        <v>10.921813277539909</v>
      </c>
      <c r="G9" s="44">
        <f t="shared" si="2"/>
        <v>10.927881624313079</v>
      </c>
      <c r="H9" s="44">
        <f t="shared" si="2"/>
        <v>10.91541933072862</v>
      </c>
      <c r="I9" s="44">
        <f t="shared" si="2"/>
        <v>10.894267569253637</v>
      </c>
      <c r="J9" s="44">
        <f t="shared" si="2"/>
        <v>10.925172251966844</v>
      </c>
      <c r="K9" s="44">
        <f t="shared" si="2"/>
        <v>10.930370715754261</v>
      </c>
      <c r="L9" s="44">
        <f t="shared" si="2"/>
        <v>10.908256435056506</v>
      </c>
      <c r="M9" s="44">
        <f t="shared" si="2"/>
        <v>10.929799393065462</v>
      </c>
      <c r="N9" s="44">
        <f t="shared" si="2"/>
        <v>10.918348730199247</v>
      </c>
      <c r="O9" s="44">
        <f t="shared" si="2"/>
        <v>10.938497196461856</v>
      </c>
      <c r="P9" s="44">
        <f t="shared" si="2"/>
        <v>10.91411994505869</v>
      </c>
      <c r="Q9" s="44">
        <f t="shared" si="2"/>
        <v>10.918809154672847</v>
      </c>
      <c r="R9" s="44">
        <f t="shared" si="2"/>
        <v>10.92758535058892</v>
      </c>
      <c r="S9" s="44">
        <f t="shared" si="2"/>
        <v>10.943226318188628</v>
      </c>
      <c r="T9" s="44">
        <f t="shared" si="2"/>
        <v>10.929172198327894</v>
      </c>
      <c r="U9" s="44">
        <f t="shared" si="2"/>
        <v>10.928348730199247</v>
      </c>
      <c r="V9" s="44">
        <f t="shared" si="2"/>
        <v>10.908348730199247</v>
      </c>
      <c r="W9" s="44">
        <f t="shared" si="2"/>
        <v>10.939845121830267</v>
      </c>
      <c r="X9" s="44">
        <f t="shared" si="2"/>
        <v>10.915135999999999</v>
      </c>
      <c r="Y9" s="44">
        <f t="shared" si="2"/>
        <v>10.931845121830268</v>
      </c>
      <c r="Z9" s="44">
        <f t="shared" si="2"/>
        <v>10.910512870113008</v>
      </c>
      <c r="AA9" s="44">
        <f t="shared" si="2"/>
        <v>10.919792000000001</v>
      </c>
      <c r="AC9" s="12">
        <v>8</v>
      </c>
      <c r="AD9" s="68">
        <v>2.306</v>
      </c>
    </row>
    <row r="10" spans="1:30" x14ac:dyDescent="0.3">
      <c r="A10" s="91"/>
      <c r="B10" s="40" t="s">
        <v>56</v>
      </c>
      <c r="C10" s="44">
        <f>C7+2.776*C8/SQRT(COUNT(C2:C6))</f>
        <v>10.984617954940164</v>
      </c>
      <c r="D10" s="44">
        <f t="shared" ref="D10:AA10" si="3">D7+2.776*D8/SQRT(COUNT(D2:D6))</f>
        <v>10.98399891762983</v>
      </c>
      <c r="E10" s="44">
        <f t="shared" si="3"/>
        <v>10.967760000000002</v>
      </c>
      <c r="F10" s="44">
        <f t="shared" si="3"/>
        <v>10.954186722460092</v>
      </c>
      <c r="G10" s="44">
        <f t="shared" si="3"/>
        <v>11.020118375686922</v>
      </c>
      <c r="H10" s="44">
        <f t="shared" si="3"/>
        <v>10.972580669271379</v>
      </c>
      <c r="I10" s="44">
        <f t="shared" si="3"/>
        <v>10.977732430746363</v>
      </c>
      <c r="J10" s="44">
        <f t="shared" si="3"/>
        <v>10.962827748033154</v>
      </c>
      <c r="K10" s="44">
        <f t="shared" si="3"/>
        <v>10.969629284245737</v>
      </c>
      <c r="L10" s="44">
        <f t="shared" si="3"/>
        <v>10.959743564943496</v>
      </c>
      <c r="M10" s="44">
        <f t="shared" si="3"/>
        <v>10.978200606934536</v>
      </c>
      <c r="N10" s="44">
        <f t="shared" si="3"/>
        <v>10.981651269800752</v>
      </c>
      <c r="O10" s="44">
        <f t="shared" si="3"/>
        <v>10.981502803538145</v>
      </c>
      <c r="P10" s="44">
        <f t="shared" si="3"/>
        <v>10.961880054941311</v>
      </c>
      <c r="Q10" s="44">
        <f t="shared" si="3"/>
        <v>11.017190845327153</v>
      </c>
      <c r="R10" s="44">
        <f t="shared" si="3"/>
        <v>10.952414649411079</v>
      </c>
      <c r="S10" s="44">
        <f t="shared" si="3"/>
        <v>10.984773681811369</v>
      </c>
      <c r="T10" s="44">
        <f t="shared" si="3"/>
        <v>11.002827801672108</v>
      </c>
      <c r="U10" s="44">
        <f t="shared" si="3"/>
        <v>10.991651269800752</v>
      </c>
      <c r="V10" s="44">
        <f t="shared" si="3"/>
        <v>10.971651269800752</v>
      </c>
      <c r="W10" s="44">
        <f t="shared" si="3"/>
        <v>10.968154878169734</v>
      </c>
      <c r="X10" s="44">
        <f t="shared" si="3"/>
        <v>10.992863999999999</v>
      </c>
      <c r="Y10" s="44">
        <f t="shared" si="3"/>
        <v>10.960154878169735</v>
      </c>
      <c r="Z10" s="44">
        <f t="shared" si="3"/>
        <v>11.013487129886991</v>
      </c>
      <c r="AA10" s="44">
        <f t="shared" si="3"/>
        <v>10.964207999999999</v>
      </c>
      <c r="AC10" s="12">
        <v>9</v>
      </c>
      <c r="AD10" s="68">
        <v>2.262</v>
      </c>
    </row>
    <row r="11" spans="1:30" x14ac:dyDescent="0.3">
      <c r="A11" s="90" t="s">
        <v>71</v>
      </c>
      <c r="B11" s="90"/>
      <c r="C11" s="45">
        <f>C9</f>
        <v>10.911382045059833</v>
      </c>
      <c r="D11" s="45">
        <f t="shared" ref="D11:AA11" si="4">D9</f>
        <v>10.916001082370169</v>
      </c>
      <c r="E11" s="45">
        <f t="shared" si="4"/>
        <v>10.912240000000001</v>
      </c>
      <c r="F11" s="45">
        <f t="shared" si="4"/>
        <v>10.921813277539909</v>
      </c>
      <c r="G11" s="45">
        <f t="shared" si="4"/>
        <v>10.927881624313079</v>
      </c>
      <c r="H11" s="45">
        <f t="shared" si="4"/>
        <v>10.91541933072862</v>
      </c>
      <c r="I11" s="45">
        <f t="shared" si="4"/>
        <v>10.894267569253637</v>
      </c>
      <c r="J11" s="45">
        <f t="shared" si="4"/>
        <v>10.925172251966844</v>
      </c>
      <c r="K11" s="45">
        <f t="shared" si="4"/>
        <v>10.930370715754261</v>
      </c>
      <c r="L11" s="45">
        <f t="shared" si="4"/>
        <v>10.908256435056506</v>
      </c>
      <c r="M11" s="45">
        <f t="shared" si="4"/>
        <v>10.929799393065462</v>
      </c>
      <c r="N11" s="45">
        <f t="shared" si="4"/>
        <v>10.918348730199247</v>
      </c>
      <c r="O11" s="45">
        <f t="shared" si="4"/>
        <v>10.938497196461856</v>
      </c>
      <c r="P11" s="45">
        <f t="shared" si="4"/>
        <v>10.91411994505869</v>
      </c>
      <c r="Q11" s="45">
        <f t="shared" si="4"/>
        <v>10.918809154672847</v>
      </c>
      <c r="R11" s="45">
        <f t="shared" si="4"/>
        <v>10.92758535058892</v>
      </c>
      <c r="S11" s="45">
        <f t="shared" si="4"/>
        <v>10.943226318188628</v>
      </c>
      <c r="T11" s="45">
        <f t="shared" si="4"/>
        <v>10.929172198327894</v>
      </c>
      <c r="U11" s="45">
        <f t="shared" si="4"/>
        <v>10.928348730199247</v>
      </c>
      <c r="V11" s="45">
        <f t="shared" si="4"/>
        <v>10.908348730199247</v>
      </c>
      <c r="W11" s="45">
        <f t="shared" si="4"/>
        <v>10.939845121830267</v>
      </c>
      <c r="X11" s="45">
        <f t="shared" si="4"/>
        <v>10.915135999999999</v>
      </c>
      <c r="Y11" s="45">
        <f t="shared" si="4"/>
        <v>10.931845121830268</v>
      </c>
      <c r="Z11" s="45">
        <f t="shared" si="4"/>
        <v>10.910512870113008</v>
      </c>
      <c r="AA11" s="45">
        <f t="shared" si="4"/>
        <v>10.919792000000001</v>
      </c>
      <c r="AC11" s="12">
        <v>10</v>
      </c>
      <c r="AD11" s="68">
        <v>2.2280000000000002</v>
      </c>
    </row>
    <row r="12" spans="1:30" x14ac:dyDescent="0.3">
      <c r="A12" s="90" t="s">
        <v>72</v>
      </c>
      <c r="B12" s="90"/>
      <c r="C12" s="45">
        <f>C7</f>
        <v>10.947999999999999</v>
      </c>
      <c r="D12" s="45">
        <f t="shared" ref="D12:AA12" si="5">D7</f>
        <v>10.95</v>
      </c>
      <c r="E12" s="45">
        <f t="shared" si="5"/>
        <v>10.940000000000001</v>
      </c>
      <c r="F12" s="45">
        <f t="shared" si="5"/>
        <v>10.938000000000001</v>
      </c>
      <c r="G12" s="45">
        <f t="shared" si="5"/>
        <v>10.974</v>
      </c>
      <c r="H12" s="45">
        <f t="shared" si="5"/>
        <v>10.943999999999999</v>
      </c>
      <c r="I12" s="45">
        <f t="shared" si="5"/>
        <v>10.936</v>
      </c>
      <c r="J12" s="45">
        <f t="shared" si="5"/>
        <v>10.943999999999999</v>
      </c>
      <c r="K12" s="45">
        <f t="shared" si="5"/>
        <v>10.95</v>
      </c>
      <c r="L12" s="45">
        <f t="shared" si="5"/>
        <v>10.934000000000001</v>
      </c>
      <c r="M12" s="45">
        <f t="shared" si="5"/>
        <v>10.953999999999999</v>
      </c>
      <c r="N12" s="45">
        <f t="shared" si="5"/>
        <v>10.95</v>
      </c>
      <c r="O12" s="45">
        <f t="shared" si="5"/>
        <v>10.96</v>
      </c>
      <c r="P12" s="45">
        <f t="shared" si="5"/>
        <v>10.938000000000001</v>
      </c>
      <c r="Q12" s="45">
        <f t="shared" si="5"/>
        <v>10.968</v>
      </c>
      <c r="R12" s="45">
        <f t="shared" si="5"/>
        <v>10.94</v>
      </c>
      <c r="S12" s="45">
        <f t="shared" si="5"/>
        <v>10.963999999999999</v>
      </c>
      <c r="T12" s="45">
        <f t="shared" si="5"/>
        <v>10.966000000000001</v>
      </c>
      <c r="U12" s="45">
        <f t="shared" si="5"/>
        <v>10.959999999999999</v>
      </c>
      <c r="V12" s="45">
        <f t="shared" si="5"/>
        <v>10.94</v>
      </c>
      <c r="W12" s="45">
        <f t="shared" si="5"/>
        <v>10.954000000000001</v>
      </c>
      <c r="X12" s="45">
        <f t="shared" si="5"/>
        <v>10.953999999999999</v>
      </c>
      <c r="Y12" s="45">
        <f t="shared" si="5"/>
        <v>10.946000000000002</v>
      </c>
      <c r="Z12" s="45">
        <f t="shared" si="5"/>
        <v>10.962</v>
      </c>
      <c r="AA12" s="45">
        <f t="shared" si="5"/>
        <v>10.942</v>
      </c>
      <c r="AC12" s="12">
        <v>11</v>
      </c>
      <c r="AD12" s="68">
        <v>2.2010000000000001</v>
      </c>
    </row>
    <row r="13" spans="1:30" x14ac:dyDescent="0.3">
      <c r="A13" s="90" t="s">
        <v>73</v>
      </c>
      <c r="B13" s="90"/>
      <c r="C13" s="45">
        <f>C10</f>
        <v>10.984617954940164</v>
      </c>
      <c r="D13" s="45">
        <f t="shared" ref="D13:AA13" si="6">D10</f>
        <v>10.98399891762983</v>
      </c>
      <c r="E13" s="45">
        <f t="shared" si="6"/>
        <v>10.967760000000002</v>
      </c>
      <c r="F13" s="45">
        <f t="shared" si="6"/>
        <v>10.954186722460092</v>
      </c>
      <c r="G13" s="45">
        <f t="shared" si="6"/>
        <v>11.020118375686922</v>
      </c>
      <c r="H13" s="45">
        <f t="shared" si="6"/>
        <v>10.972580669271379</v>
      </c>
      <c r="I13" s="45">
        <f t="shared" si="6"/>
        <v>10.977732430746363</v>
      </c>
      <c r="J13" s="45">
        <f t="shared" si="6"/>
        <v>10.962827748033154</v>
      </c>
      <c r="K13" s="45">
        <f t="shared" si="6"/>
        <v>10.969629284245737</v>
      </c>
      <c r="L13" s="45">
        <f t="shared" si="6"/>
        <v>10.959743564943496</v>
      </c>
      <c r="M13" s="45">
        <f t="shared" si="6"/>
        <v>10.978200606934536</v>
      </c>
      <c r="N13" s="45">
        <f t="shared" si="6"/>
        <v>10.981651269800752</v>
      </c>
      <c r="O13" s="45">
        <f t="shared" si="6"/>
        <v>10.981502803538145</v>
      </c>
      <c r="P13" s="45">
        <f t="shared" si="6"/>
        <v>10.961880054941311</v>
      </c>
      <c r="Q13" s="45">
        <f t="shared" si="6"/>
        <v>11.017190845327153</v>
      </c>
      <c r="R13" s="45">
        <f t="shared" si="6"/>
        <v>10.952414649411079</v>
      </c>
      <c r="S13" s="45">
        <f t="shared" si="6"/>
        <v>10.984773681811369</v>
      </c>
      <c r="T13" s="45">
        <f t="shared" si="6"/>
        <v>11.002827801672108</v>
      </c>
      <c r="U13" s="45">
        <f t="shared" si="6"/>
        <v>10.991651269800752</v>
      </c>
      <c r="V13" s="45">
        <f t="shared" si="6"/>
        <v>10.971651269800752</v>
      </c>
      <c r="W13" s="45">
        <f t="shared" si="6"/>
        <v>10.968154878169734</v>
      </c>
      <c r="X13" s="45">
        <f t="shared" si="6"/>
        <v>10.992863999999999</v>
      </c>
      <c r="Y13" s="45">
        <f t="shared" si="6"/>
        <v>10.960154878169735</v>
      </c>
      <c r="Z13" s="45">
        <f t="shared" si="6"/>
        <v>11.013487129886991</v>
      </c>
      <c r="AA13" s="45">
        <f t="shared" si="6"/>
        <v>10.964207999999999</v>
      </c>
      <c r="AC13" s="12">
        <v>12</v>
      </c>
      <c r="AD13" s="68">
        <v>2.1789999999999998</v>
      </c>
    </row>
    <row r="14" spans="1:30" x14ac:dyDescent="0.3">
      <c r="AC14" s="12">
        <v>13</v>
      </c>
      <c r="AD14" s="68">
        <v>2.16</v>
      </c>
    </row>
    <row r="15" spans="1:30" x14ac:dyDescent="0.3">
      <c r="AC15" s="12">
        <v>14</v>
      </c>
      <c r="AD15" s="68">
        <v>2.145</v>
      </c>
    </row>
    <row r="16" spans="1:30" x14ac:dyDescent="0.3">
      <c r="AC16" s="12">
        <v>15</v>
      </c>
      <c r="AD16" s="68">
        <v>2.1309999999999998</v>
      </c>
    </row>
    <row r="17" spans="29:30" x14ac:dyDescent="0.3">
      <c r="AC17" s="12">
        <v>16</v>
      </c>
      <c r="AD17" s="68">
        <v>2.12</v>
      </c>
    </row>
    <row r="18" spans="29:30" x14ac:dyDescent="0.3">
      <c r="AC18" s="12">
        <v>17</v>
      </c>
      <c r="AD18" s="68">
        <v>2.11</v>
      </c>
    </row>
    <row r="19" spans="29:30" x14ac:dyDescent="0.3">
      <c r="AC19" s="12">
        <v>18</v>
      </c>
      <c r="AD19" s="68">
        <v>2.101</v>
      </c>
    </row>
    <row r="20" spans="29:30" x14ac:dyDescent="0.3">
      <c r="AC20" s="12">
        <v>19</v>
      </c>
      <c r="AD20" s="68">
        <v>2.093</v>
      </c>
    </row>
    <row r="21" spans="29:30" x14ac:dyDescent="0.3">
      <c r="AC21" s="12">
        <v>20</v>
      </c>
      <c r="AD21" s="68">
        <v>2.0859999999999999</v>
      </c>
    </row>
    <row r="22" spans="29:30" x14ac:dyDescent="0.3">
      <c r="AC22" s="12">
        <v>21</v>
      </c>
      <c r="AD22" s="68">
        <v>2.08</v>
      </c>
    </row>
    <row r="23" spans="29:30" x14ac:dyDescent="0.3">
      <c r="AC23" s="12">
        <v>22</v>
      </c>
      <c r="AD23" s="68">
        <v>2.0739999999999998</v>
      </c>
    </row>
    <row r="24" spans="29:30" x14ac:dyDescent="0.3">
      <c r="AC24" s="12">
        <v>23</v>
      </c>
      <c r="AD24" s="68">
        <v>2.069</v>
      </c>
    </row>
    <row r="25" spans="29:30" x14ac:dyDescent="0.3">
      <c r="AC25" s="12">
        <v>24</v>
      </c>
      <c r="AD25" s="68">
        <v>2.0640000000000001</v>
      </c>
    </row>
    <row r="26" spans="29:30" x14ac:dyDescent="0.3">
      <c r="AC26" s="12">
        <v>25</v>
      </c>
      <c r="AD26" s="68">
        <v>2.06</v>
      </c>
    </row>
    <row r="27" spans="29:30" x14ac:dyDescent="0.3">
      <c r="AC27" s="12">
        <v>26</v>
      </c>
      <c r="AD27" s="68">
        <v>2.056</v>
      </c>
    </row>
    <row r="28" spans="29:30" x14ac:dyDescent="0.3">
      <c r="AC28" s="12">
        <v>27</v>
      </c>
      <c r="AD28" s="68">
        <v>2.052</v>
      </c>
    </row>
    <row r="29" spans="29:30" x14ac:dyDescent="0.3">
      <c r="AC29" s="12">
        <v>28</v>
      </c>
      <c r="AD29" s="68">
        <v>2.048</v>
      </c>
    </row>
    <row r="30" spans="29:30" x14ac:dyDescent="0.3">
      <c r="AC30" s="12">
        <v>29</v>
      </c>
      <c r="AD30" s="68">
        <v>2.0449999999999999</v>
      </c>
    </row>
    <row r="31" spans="29:30" x14ac:dyDescent="0.3">
      <c r="AC31" s="12">
        <v>30</v>
      </c>
      <c r="AD31" s="68">
        <v>2.0419999999999998</v>
      </c>
    </row>
    <row r="32" spans="29:30" x14ac:dyDescent="0.3">
      <c r="AC32" s="12">
        <v>40</v>
      </c>
      <c r="AD32" s="68">
        <v>2.0209999999999999</v>
      </c>
    </row>
    <row r="33" spans="1:30" x14ac:dyDescent="0.3">
      <c r="AC33" s="12">
        <v>60</v>
      </c>
      <c r="AD33" s="68">
        <v>2</v>
      </c>
    </row>
    <row r="34" spans="1:30" x14ac:dyDescent="0.3">
      <c r="AC34" s="12">
        <v>120</v>
      </c>
      <c r="AD34" s="68">
        <v>1.98</v>
      </c>
    </row>
    <row r="35" spans="1:30" x14ac:dyDescent="0.3">
      <c r="AC35" s="12" t="s">
        <v>98</v>
      </c>
      <c r="AD35" s="68">
        <v>1.96</v>
      </c>
    </row>
    <row r="39" spans="1:30" ht="18" x14ac:dyDescent="0.35">
      <c r="A39" s="48" t="s">
        <v>96</v>
      </c>
    </row>
  </sheetData>
  <mergeCells count="8">
    <mergeCell ref="A11:B11"/>
    <mergeCell ref="A12:B12"/>
    <mergeCell ref="A13:B13"/>
    <mergeCell ref="A1:B1"/>
    <mergeCell ref="A2:B6"/>
    <mergeCell ref="A9:A10"/>
    <mergeCell ref="A7:B7"/>
    <mergeCell ref="A8:B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D3BE-C035-4C9A-9596-8E3A99D9888B}">
  <dimension ref="A1:D11"/>
  <sheetViews>
    <sheetView zoomScale="70" zoomScaleNormal="70" workbookViewId="0">
      <selection activeCell="C22" sqref="C22"/>
    </sheetView>
  </sheetViews>
  <sheetFormatPr defaultColWidth="8.77734375" defaultRowHeight="14.4" x14ac:dyDescent="0.3"/>
  <cols>
    <col min="1" max="1" width="11.109375" style="37" customWidth="1"/>
    <col min="2" max="2" width="13.6640625" style="37" customWidth="1"/>
    <col min="3" max="16384" width="8.77734375" style="37"/>
  </cols>
  <sheetData>
    <row r="1" spans="1:4" x14ac:dyDescent="0.3">
      <c r="A1" s="51" t="s">
        <v>52</v>
      </c>
      <c r="B1" s="51" t="s">
        <v>74</v>
      </c>
      <c r="C1" s="51" t="s">
        <v>75</v>
      </c>
      <c r="D1" s="51" t="s">
        <v>76</v>
      </c>
    </row>
    <row r="2" spans="1:4" x14ac:dyDescent="0.3">
      <c r="A2" s="50" t="s">
        <v>100</v>
      </c>
      <c r="B2" s="50">
        <v>100</v>
      </c>
      <c r="C2" s="50">
        <v>99</v>
      </c>
      <c r="D2" s="50">
        <f>B2-C2</f>
        <v>1</v>
      </c>
    </row>
    <row r="3" spans="1:4" x14ac:dyDescent="0.3">
      <c r="A3" s="50" t="s">
        <v>101</v>
      </c>
      <c r="B3" s="50">
        <v>234</v>
      </c>
      <c r="C3" s="50">
        <v>220</v>
      </c>
      <c r="D3" s="50">
        <f>B3-C3</f>
        <v>14</v>
      </c>
    </row>
    <row r="4" spans="1:4" x14ac:dyDescent="0.3">
      <c r="A4" s="50" t="s">
        <v>102</v>
      </c>
      <c r="B4" s="50">
        <v>100</v>
      </c>
      <c r="C4" s="50">
        <v>98</v>
      </c>
      <c r="D4" s="50">
        <f t="shared" ref="D4:D11" si="0">B4-C4</f>
        <v>2</v>
      </c>
    </row>
    <row r="5" spans="1:4" x14ac:dyDescent="0.3">
      <c r="A5" s="50" t="s">
        <v>103</v>
      </c>
      <c r="B5" s="50">
        <v>100</v>
      </c>
      <c r="C5" s="50">
        <v>100</v>
      </c>
      <c r="D5" s="50">
        <f t="shared" si="0"/>
        <v>0</v>
      </c>
    </row>
    <row r="6" spans="1:4" x14ac:dyDescent="0.3">
      <c r="A6" s="50" t="s">
        <v>104</v>
      </c>
      <c r="B6" s="50">
        <v>120</v>
      </c>
      <c r="C6" s="50">
        <v>119</v>
      </c>
      <c r="D6" s="50">
        <f t="shared" si="0"/>
        <v>1</v>
      </c>
    </row>
    <row r="7" spans="1:4" x14ac:dyDescent="0.3">
      <c r="A7" s="50" t="s">
        <v>105</v>
      </c>
      <c r="B7" s="50">
        <v>200</v>
      </c>
      <c r="C7" s="50">
        <v>199</v>
      </c>
      <c r="D7" s="50">
        <f t="shared" si="0"/>
        <v>1</v>
      </c>
    </row>
    <row r="8" spans="1:4" x14ac:dyDescent="0.3">
      <c r="A8" s="50" t="s">
        <v>106</v>
      </c>
      <c r="B8" s="50">
        <v>180</v>
      </c>
      <c r="C8" s="50">
        <v>160</v>
      </c>
      <c r="D8" s="50">
        <f t="shared" si="0"/>
        <v>20</v>
      </c>
    </row>
    <row r="9" spans="1:4" x14ac:dyDescent="0.3">
      <c r="A9" s="50" t="s">
        <v>107</v>
      </c>
      <c r="B9" s="50">
        <v>150</v>
      </c>
      <c r="C9" s="50">
        <v>148</v>
      </c>
      <c r="D9" s="50">
        <f t="shared" si="0"/>
        <v>2</v>
      </c>
    </row>
    <row r="10" spans="1:4" x14ac:dyDescent="0.3">
      <c r="A10" s="50" t="s">
        <v>108</v>
      </c>
      <c r="B10" s="50">
        <v>100</v>
      </c>
      <c r="C10" s="50">
        <v>99</v>
      </c>
      <c r="D10" s="50">
        <f t="shared" si="0"/>
        <v>1</v>
      </c>
    </row>
    <row r="11" spans="1:4" x14ac:dyDescent="0.3">
      <c r="A11" s="50" t="s">
        <v>109</v>
      </c>
      <c r="B11" s="50">
        <v>100</v>
      </c>
      <c r="C11" s="50">
        <v>98</v>
      </c>
      <c r="D11" s="50">
        <f t="shared" si="0"/>
        <v>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7928-1F0B-4C67-877E-8804D4100A78}">
  <dimension ref="A1:I9"/>
  <sheetViews>
    <sheetView zoomScale="85" zoomScaleNormal="85" workbookViewId="0">
      <selection activeCell="A10" sqref="A10"/>
    </sheetView>
  </sheetViews>
  <sheetFormatPr defaultColWidth="8.77734375" defaultRowHeight="14.4" x14ac:dyDescent="0.3"/>
  <cols>
    <col min="1" max="1" width="5.88671875" style="37" customWidth="1"/>
    <col min="2" max="2" width="9.5546875" style="37" customWidth="1"/>
    <col min="3" max="3" width="13.6640625" style="4" customWidth="1"/>
    <col min="4" max="4" width="10.44140625" style="37" customWidth="1"/>
    <col min="5" max="16384" width="8.77734375" style="37"/>
  </cols>
  <sheetData>
    <row r="1" spans="1:9" x14ac:dyDescent="0.3">
      <c r="A1" s="55" t="s">
        <v>77</v>
      </c>
      <c r="B1" s="55" t="s">
        <v>85</v>
      </c>
      <c r="C1" s="55" t="s">
        <v>86</v>
      </c>
      <c r="D1" s="92" t="s">
        <v>95</v>
      </c>
      <c r="E1" s="93"/>
      <c r="F1" s="93"/>
      <c r="G1" s="93"/>
      <c r="H1" s="93"/>
      <c r="I1" s="94"/>
    </row>
    <row r="2" spans="1:9" x14ac:dyDescent="0.3">
      <c r="A2" s="56" t="s">
        <v>78</v>
      </c>
      <c r="B2" s="56">
        <v>325</v>
      </c>
      <c r="C2" s="57">
        <f>B2/B9</f>
        <v>0.3968253968253968</v>
      </c>
      <c r="D2" s="58" t="s">
        <v>88</v>
      </c>
      <c r="E2" s="59"/>
      <c r="F2" s="59"/>
      <c r="G2" s="59"/>
      <c r="H2" s="59"/>
      <c r="I2" s="60"/>
    </row>
    <row r="3" spans="1:9" x14ac:dyDescent="0.3">
      <c r="A3" s="56" t="s">
        <v>79</v>
      </c>
      <c r="B3" s="56">
        <v>235</v>
      </c>
      <c r="C3" s="57">
        <f>(B2+B3)/B9</f>
        <v>0.68376068376068377</v>
      </c>
      <c r="D3" s="61" t="s">
        <v>89</v>
      </c>
      <c r="E3" s="62"/>
      <c r="F3" s="62"/>
      <c r="G3" s="62"/>
      <c r="H3" s="62"/>
      <c r="I3" s="63"/>
    </row>
    <row r="4" spans="1:9" x14ac:dyDescent="0.3">
      <c r="A4" s="56" t="s">
        <v>80</v>
      </c>
      <c r="B4" s="56">
        <v>89</v>
      </c>
      <c r="C4" s="57">
        <f>(B2+B3+B4)/B9</f>
        <v>0.79242979242979239</v>
      </c>
      <c r="D4" s="61" t="s">
        <v>90</v>
      </c>
      <c r="E4" s="62"/>
      <c r="F4" s="62"/>
      <c r="G4" s="62"/>
      <c r="H4" s="62"/>
      <c r="I4" s="63"/>
    </row>
    <row r="5" spans="1:9" x14ac:dyDescent="0.3">
      <c r="A5" s="56" t="s">
        <v>81</v>
      </c>
      <c r="B5" s="56">
        <v>67</v>
      </c>
      <c r="C5" s="57">
        <f>(B2+B3+B4+B5)/B9</f>
        <v>0.87423687423687424</v>
      </c>
      <c r="D5" s="61" t="s">
        <v>91</v>
      </c>
      <c r="E5" s="62"/>
      <c r="F5" s="62"/>
      <c r="G5" s="62"/>
      <c r="H5" s="62"/>
      <c r="I5" s="63"/>
    </row>
    <row r="6" spans="1:9" x14ac:dyDescent="0.3">
      <c r="A6" s="56" t="s">
        <v>82</v>
      </c>
      <c r="B6" s="56">
        <v>37</v>
      </c>
      <c r="C6" s="57">
        <f>(B2+B3+B4+B5+B6)/B9</f>
        <v>0.91941391941391937</v>
      </c>
      <c r="D6" s="61" t="s">
        <v>92</v>
      </c>
      <c r="E6" s="62"/>
      <c r="F6" s="62"/>
      <c r="G6" s="62"/>
      <c r="H6" s="62"/>
      <c r="I6" s="63"/>
    </row>
    <row r="7" spans="1:9" x14ac:dyDescent="0.3">
      <c r="A7" s="56" t="s">
        <v>83</v>
      </c>
      <c r="B7" s="56">
        <v>34</v>
      </c>
      <c r="C7" s="57">
        <f>(B2+B3+B4+B5+B6+B7)/B9</f>
        <v>0.96092796092796096</v>
      </c>
      <c r="D7" s="61" t="s">
        <v>93</v>
      </c>
      <c r="E7" s="62"/>
      <c r="F7" s="62"/>
      <c r="G7" s="62"/>
      <c r="H7" s="62"/>
      <c r="I7" s="63"/>
    </row>
    <row r="8" spans="1:9" x14ac:dyDescent="0.3">
      <c r="A8" s="56" t="s">
        <v>84</v>
      </c>
      <c r="B8" s="56">
        <v>32</v>
      </c>
      <c r="C8" s="57">
        <f>(B2+B3+B4+B5+B6+B7+B8)/B9</f>
        <v>1</v>
      </c>
      <c r="D8" s="64" t="s">
        <v>94</v>
      </c>
      <c r="E8" s="65"/>
      <c r="F8" s="65"/>
      <c r="G8" s="65"/>
      <c r="H8" s="65"/>
      <c r="I8" s="66"/>
    </row>
    <row r="9" spans="1:9" x14ac:dyDescent="0.3">
      <c r="A9" s="56" t="s">
        <v>87</v>
      </c>
      <c r="B9" s="56">
        <f>SUM(B2:B8)</f>
        <v>819</v>
      </c>
      <c r="C9" s="56"/>
      <c r="D9" s="52"/>
      <c r="E9" s="53"/>
      <c r="F9" s="53"/>
      <c r="G9" s="53"/>
      <c r="H9" s="53"/>
      <c r="I9" s="54"/>
    </row>
  </sheetData>
  <mergeCells count="1">
    <mergeCell ref="D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Histogram</vt:lpstr>
      <vt:lpstr>Boxplot</vt:lpstr>
      <vt:lpstr>Sheet2</vt:lpstr>
      <vt:lpstr>Sheet1</vt:lpstr>
      <vt:lpstr>Interval Plot</vt:lpstr>
      <vt:lpstr>Bar Chart</vt:lpstr>
      <vt:lpstr>Pareto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Liu1</dc:creator>
  <cp:lastModifiedBy>JiangGi Fam</cp:lastModifiedBy>
  <dcterms:created xsi:type="dcterms:W3CDTF">2020-07-03T08:14:33Z</dcterms:created>
  <dcterms:modified xsi:type="dcterms:W3CDTF">2021-01-21T06:56:14Z</dcterms:modified>
</cp:coreProperties>
</file>