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52" activeTab="2"/>
  </bookViews>
  <sheets>
    <sheet name="67422_пасс" sheetId="1" r:id="rId1"/>
    <sheet name="67422_сз1" sheetId="2" r:id="rId2"/>
    <sheet name="67422_сз2" sheetId="3" r:id="rId3"/>
    <sheet name="67422 данные" sheetId="4" r:id="rId4"/>
    <sheet name="П.Центровка" sheetId="5" r:id="rId5"/>
  </sheets>
  <calcPr calcId="144525" iterateDelta="1E-4"/>
</workbook>
</file>

<file path=xl/calcChain.xml><?xml version="1.0" encoding="utf-8"?>
<calcChain xmlns="http://schemas.openxmlformats.org/spreadsheetml/2006/main">
  <c r="C32" i="3" l="1"/>
  <c r="D30" i="3"/>
  <c r="F30" i="3" s="1"/>
  <c r="F29" i="3"/>
  <c r="D29" i="3"/>
  <c r="F28" i="3"/>
  <c r="D28" i="3"/>
  <c r="F27" i="3"/>
  <c r="D27" i="3"/>
  <c r="F26" i="3"/>
  <c r="D26" i="3"/>
  <c r="F25" i="3"/>
  <c r="D25" i="3"/>
  <c r="F24" i="3"/>
  <c r="D24" i="3"/>
  <c r="F23" i="3"/>
  <c r="D23" i="3"/>
  <c r="F22" i="3"/>
  <c r="D22" i="3"/>
  <c r="F21" i="3"/>
  <c r="D21" i="3"/>
  <c r="F20" i="3"/>
  <c r="D20" i="3"/>
  <c r="F19" i="3"/>
  <c r="D19" i="3"/>
  <c r="D18" i="3"/>
  <c r="F18" i="3" s="1"/>
  <c r="F17" i="3"/>
  <c r="D17" i="3"/>
  <c r="D16" i="3"/>
  <c r="F16" i="3" s="1"/>
  <c r="D15" i="3"/>
  <c r="D32" i="3" s="1"/>
  <c r="A15" i="3"/>
  <c r="A16" i="3" s="1"/>
  <c r="A17" i="3" s="1"/>
  <c r="A18" i="3" s="1"/>
  <c r="A19" i="3" s="1"/>
  <c r="A14" i="3"/>
  <c r="C31" i="2"/>
  <c r="D29" i="2"/>
  <c r="F29" i="2" s="1"/>
  <c r="D28" i="2"/>
  <c r="F28" i="2" s="1"/>
  <c r="D27" i="2"/>
  <c r="F27" i="2" s="1"/>
  <c r="D26" i="2"/>
  <c r="F26" i="2" s="1"/>
  <c r="D25" i="2"/>
  <c r="F25" i="2" s="1"/>
  <c r="D24" i="2"/>
  <c r="F24" i="2" s="1"/>
  <c r="D23" i="2"/>
  <c r="F23" i="2" s="1"/>
  <c r="D22" i="2"/>
  <c r="F22" i="2" s="1"/>
  <c r="D21" i="2"/>
  <c r="F21" i="2" s="1"/>
  <c r="F20" i="2"/>
  <c r="D20" i="2"/>
  <c r="D19" i="2"/>
  <c r="F19" i="2" s="1"/>
  <c r="F18" i="2"/>
  <c r="D18" i="2"/>
  <c r="D17" i="2"/>
  <c r="F17" i="2" s="1"/>
  <c r="F16" i="2"/>
  <c r="D16" i="2"/>
  <c r="D15" i="2"/>
  <c r="D31" i="2" s="1"/>
  <c r="A14" i="2"/>
  <c r="A15" i="2" s="1"/>
  <c r="A16" i="2" s="1"/>
  <c r="A17" i="2" s="1"/>
  <c r="A18" i="2" s="1"/>
  <c r="A19" i="2" s="1"/>
  <c r="A20" i="2" s="1"/>
  <c r="A21" i="2" s="1"/>
  <c r="C30" i="1"/>
  <c r="D30" i="1" s="1"/>
  <c r="D28" i="1"/>
  <c r="F28" i="1" s="1"/>
  <c r="F27" i="1"/>
  <c r="D27" i="1"/>
  <c r="D26" i="1"/>
  <c r="F26" i="1" s="1"/>
  <c r="F25" i="1"/>
  <c r="D25" i="1"/>
  <c r="D24" i="1"/>
  <c r="F24" i="1" s="1"/>
  <c r="F23" i="1"/>
  <c r="D23" i="1"/>
  <c r="D22" i="1"/>
  <c r="F22" i="1" s="1"/>
  <c r="D21" i="1"/>
  <c r="F21" i="1" s="1"/>
  <c r="D20" i="1"/>
  <c r="F20" i="1" s="1"/>
  <c r="F19" i="1"/>
  <c r="D19" i="1"/>
  <c r="D18" i="1"/>
  <c r="F18" i="1" s="1"/>
  <c r="F17" i="1"/>
  <c r="D17" i="1"/>
  <c r="D16" i="1"/>
  <c r="F16" i="1" s="1"/>
  <c r="F15" i="1"/>
  <c r="D15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14" i="1"/>
  <c r="F15" i="3" l="1"/>
  <c r="F32" i="3" s="1"/>
  <c r="E32" i="3" s="1"/>
  <c r="F33" i="3" s="1"/>
  <c r="F30" i="1"/>
  <c r="E30" i="1" s="1"/>
  <c r="F31" i="1" s="1"/>
  <c r="F15" i="2"/>
  <c r="F31" i="2" s="1"/>
  <c r="E31" i="2" s="1"/>
  <c r="F32" i="2" s="1"/>
</calcChain>
</file>

<file path=xl/sharedStrings.xml><?xml version="1.0" encoding="utf-8"?>
<sst xmlns="http://schemas.openxmlformats.org/spreadsheetml/2006/main" count="173" uniqueCount="71">
  <si>
    <t>Air Company " AEROGEO"</t>
  </si>
  <si>
    <t>ООО  " АЭРОГЕО "</t>
  </si>
  <si>
    <t>CESSNA 208B PASSENGER WEIGHT AND BALANCE RECORD</t>
  </si>
  <si>
    <t>Aircraft reg. No</t>
  </si>
  <si>
    <t>RA-67422</t>
  </si>
  <si>
    <t>Captain</t>
  </si>
  <si>
    <t>Dep. data</t>
  </si>
  <si>
    <t>flight No</t>
  </si>
  <si>
    <t>Origin</t>
  </si>
  <si>
    <t>Destination</t>
  </si>
  <si>
    <t>№</t>
  </si>
  <si>
    <t>Loarding show</t>
  </si>
  <si>
    <t>Weight, kilogramms</t>
  </si>
  <si>
    <t>Weight, pounds</t>
  </si>
  <si>
    <t>Arm, inches</t>
  </si>
  <si>
    <t>Moment, inch*pounds/1000</t>
  </si>
  <si>
    <t>Wki</t>
  </si>
  <si>
    <t>Wpi =</t>
  </si>
  <si>
    <t>Ai</t>
  </si>
  <si>
    <t>Mi=</t>
  </si>
  <si>
    <t>0,4536*Wki</t>
  </si>
  <si>
    <t>Wpi*Ai/1000</t>
  </si>
  <si>
    <t>Basic empty weight (includs unuseble fuel and full oil)</t>
  </si>
  <si>
    <t>Changers CG according aircraft individual features</t>
  </si>
  <si>
    <t>Loose Equipment</t>
  </si>
  <si>
    <t>Usable fuel, refer POH figer 6-15 (Sheet 4)</t>
  </si>
  <si>
    <t>Pilot STA from 133,5 to 146,5</t>
  </si>
  <si>
    <t>Co-pilot STA from 133,5 to 146,5</t>
  </si>
  <si>
    <t>Passengers 1st row</t>
  </si>
  <si>
    <t>Passengers 2nd row</t>
  </si>
  <si>
    <t>Passengers 3rd row</t>
  </si>
  <si>
    <t>Gargo Pod, zone A, max 230 pounds</t>
  </si>
  <si>
    <t>Gargo Pod, zone B, max 310 pounds</t>
  </si>
  <si>
    <t>Gargo Pod, zone C, max 270 pounds</t>
  </si>
  <si>
    <t>Gargo Pod, zone D, max 280 pounds</t>
  </si>
  <si>
    <t>Baggage Zone 4</t>
  </si>
  <si>
    <t>Baggage Zone 6, max 320 pounds</t>
  </si>
  <si>
    <r>
      <t>TKS Fluid,</t>
    </r>
    <r>
      <rPr>
        <b/>
        <sz val="9"/>
        <rFont val="Arial"/>
        <family val="2"/>
        <charset val="204"/>
      </rPr>
      <t>USgallons</t>
    </r>
    <r>
      <rPr>
        <sz val="9"/>
        <rFont val="Arial"/>
        <family val="2"/>
        <charset val="204"/>
      </rPr>
      <t>, refer POH figer S1-3</t>
    </r>
  </si>
  <si>
    <t>Fuel Allowance (for engine start and taxi)</t>
  </si>
  <si>
    <t>Total Aircraft weight (W), CG Location and Moment (M)</t>
  </si>
  <si>
    <r>
      <t>CG Percent MAC</t>
    </r>
    <r>
      <rPr>
        <sz val="9"/>
        <rFont val="Arial"/>
        <family val="2"/>
        <charset val="204"/>
      </rPr>
      <t>= (CG Location -177,57)/0,664</t>
    </r>
  </si>
  <si>
    <t>Crew fills only shaded areas for computer calculation</t>
  </si>
  <si>
    <t>Weight, pounds = Weight, kilogramms*0,4536</t>
  </si>
  <si>
    <t>Wpi = 0,4536*Wki</t>
  </si>
  <si>
    <t>Moment, inch*pounds/1000 = Weight, pounds*Arm, inches/1000</t>
  </si>
  <si>
    <t>Mi = Wpi*Ai/1000</t>
  </si>
  <si>
    <t>Total aircraft weight (W) = sum all weights, pounds</t>
  </si>
  <si>
    <r>
      <t>W =</t>
    </r>
    <r>
      <rPr>
        <sz val="10"/>
        <rFont val="Arial Cyr"/>
        <family val="2"/>
        <charset val="204"/>
      </rPr>
      <t>ΣWpi</t>
    </r>
  </si>
  <si>
    <t>Total aircraft Moment (M) = sum all moments/1000, inch/pounds/1000</t>
  </si>
  <si>
    <r>
      <t>M =</t>
    </r>
    <r>
      <rPr>
        <sz val="10"/>
        <rFont val="Arial Cyr"/>
        <family val="2"/>
        <charset val="204"/>
      </rPr>
      <t>ΣMpi</t>
    </r>
  </si>
  <si>
    <t>Aircraft CG Locaton (CG Arm) = 1000*Total aircraft Moment/Total aircraft weight</t>
  </si>
  <si>
    <t>CG (Arm) = 1000*M/W</t>
  </si>
  <si>
    <t>All loading limitation and weight and balance requirements according POH satisfied. Flight crew member</t>
  </si>
  <si>
    <t>Passengers 1st row(max3)</t>
  </si>
  <si>
    <t>Passengers 2nd row(max1)</t>
  </si>
  <si>
    <t>Passengers 3rd row(max1)</t>
  </si>
  <si>
    <t>Sick(max1)</t>
  </si>
  <si>
    <t>Passengers 1st row(max1)</t>
  </si>
  <si>
    <t>Sick1(max1)</t>
  </si>
  <si>
    <t>Sick2(max1)</t>
  </si>
  <si>
    <t>Борт</t>
  </si>
  <si>
    <t>Вес пуст, кг</t>
  </si>
  <si>
    <t>САХ пуст</t>
  </si>
  <si>
    <t>Вариант</t>
  </si>
  <si>
    <t>BEW(Pn)</t>
  </si>
  <si>
    <t>BEW(kg)</t>
  </si>
  <si>
    <t>Cginch</t>
  </si>
  <si>
    <t>Mi</t>
  </si>
  <si>
    <t>9пасс</t>
  </si>
  <si>
    <t>сз 1н 5пасс</t>
  </si>
  <si>
    <t>сз 2н 3пасс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</si>
</sst>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5" x14ac:knownFonts="1">
    <font>
      <sz val="10"/>
      <name val="Arial"/>
      <family val="2"/>
      <charset val="1"/>
    </font>
    <font>
      <sz val="12"/>
      <name val="Arial"/>
      <family val="2"/>
      <charset val="204"/>
    </font>
    <font>
      <b/>
      <i/>
      <sz val="12"/>
      <name val="Arial"/>
      <family val="2"/>
      <charset val="204"/>
    </font>
    <font>
      <sz val="14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sz val="11"/>
      <name val="Arial"/>
      <family val="2"/>
      <charset val="1"/>
    </font>
    <font>
      <b/>
      <sz val="8"/>
      <name val="Arial"/>
      <family val="2"/>
      <charset val="204"/>
    </font>
    <font>
      <sz val="10"/>
      <name val="Arial Cyr"/>
      <family val="2"/>
      <charset val="204"/>
    </font>
    <font>
      <b/>
      <sz val="12"/>
      <name val="Arial"/>
      <family val="2"/>
      <charset val="204"/>
    </font>
    <font>
      <b/>
      <sz val="12"/>
      <color rgb="FF4F6228"/>
      <name val="Arial"/>
      <family val="2"/>
      <charset val="204"/>
    </font>
    <font>
      <b/>
      <sz val="12"/>
      <color rgb="FF632523"/>
      <name val="Arial"/>
      <family val="2"/>
      <charset val="204"/>
    </font>
    <font>
      <b/>
      <sz val="12"/>
      <color rgb="FFFF33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B7B7B7"/>
      </patternFill>
    </fill>
    <fill>
      <patternFill patternType="solid">
        <fgColor rgb="FFEBF1DE"/>
        <bgColor rgb="FFFFFFFF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64" fontId="4" fillId="2" borderId="1" xfId="0" applyNumberFormat="1" applyFont="1" applyFill="1" applyBorder="1" applyAlignment="1" applyProtection="1">
      <alignment horizontal="left"/>
      <protection locked="0"/>
    </xf>
    <xf numFmtId="0" fontId="4" fillId="2" borderId="1" xfId="0" applyFont="1" applyFill="1" applyBorder="1" applyProtection="1">
      <protection locked="0"/>
    </xf>
    <xf numFmtId="0" fontId="4" fillId="2" borderId="2" xfId="0" applyFont="1" applyFill="1" applyBorder="1" applyAlignment="1" applyProtection="1">
      <alignment horizontal="left"/>
      <protection locked="0"/>
    </xf>
    <xf numFmtId="0" fontId="4" fillId="2" borderId="2" xfId="0" applyFont="1" applyFill="1" applyBorder="1" applyProtection="1">
      <protection locked="0"/>
    </xf>
    <xf numFmtId="0" fontId="5" fillId="0" borderId="0" xfId="0" applyFont="1" applyAlignment="1">
      <alignment horizontal="right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 wrapText="1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0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6" fillId="0" borderId="9" xfId="0" applyFont="1" applyBorder="1" applyAlignment="1">
      <alignment horizontal="center" wrapText="1"/>
    </xf>
    <xf numFmtId="0" fontId="6" fillId="0" borderId="9" xfId="0" applyFont="1" applyBorder="1"/>
    <xf numFmtId="10" fontId="6" fillId="0" borderId="9" xfId="0" applyNumberFormat="1" applyFont="1" applyBorder="1"/>
    <xf numFmtId="2" fontId="6" fillId="0" borderId="9" xfId="0" applyNumberFormat="1" applyFont="1" applyBorder="1"/>
    <xf numFmtId="0" fontId="6" fillId="0" borderId="12" xfId="0" applyFont="1" applyBorder="1"/>
    <xf numFmtId="2" fontId="6" fillId="0" borderId="12" xfId="0" applyNumberFormat="1" applyFont="1" applyBorder="1"/>
    <xf numFmtId="0" fontId="6" fillId="2" borderId="12" xfId="0" applyFont="1" applyFill="1" applyBorder="1" applyProtection="1">
      <protection locked="0"/>
    </xf>
    <xf numFmtId="0" fontId="6" fillId="0" borderId="3" xfId="0" applyFont="1" applyBorder="1"/>
    <xf numFmtId="0" fontId="6" fillId="2" borderId="3" xfId="0" applyFont="1" applyFill="1" applyBorder="1" applyProtection="1">
      <protection locked="0"/>
    </xf>
    <xf numFmtId="0" fontId="6" fillId="0" borderId="13" xfId="0" applyFont="1" applyBorder="1"/>
    <xf numFmtId="0" fontId="6" fillId="2" borderId="14" xfId="0" applyFont="1" applyFill="1" applyBorder="1" applyProtection="1">
      <protection locked="0"/>
    </xf>
    <xf numFmtId="0" fontId="6" fillId="0" borderId="15" xfId="0" applyFont="1" applyBorder="1"/>
    <xf numFmtId="0" fontId="0" fillId="0" borderId="12" xfId="0" applyBorder="1"/>
    <xf numFmtId="0" fontId="7" fillId="0" borderId="3" xfId="0" applyFont="1" applyBorder="1"/>
    <xf numFmtId="0" fontId="7" fillId="0" borderId="8" xfId="0" applyFont="1" applyBorder="1"/>
    <xf numFmtId="2" fontId="6" fillId="0" borderId="16" xfId="0" applyNumberFormat="1" applyFont="1" applyBorder="1" applyAlignment="1">
      <alignment horizontal="center"/>
    </xf>
    <xf numFmtId="2" fontId="7" fillId="0" borderId="16" xfId="0" applyNumberFormat="1" applyFont="1" applyBorder="1" applyAlignment="1">
      <alignment horizontal="center"/>
    </xf>
    <xf numFmtId="0" fontId="0" fillId="0" borderId="17" xfId="0" applyBorder="1"/>
    <xf numFmtId="0" fontId="7" fillId="0" borderId="18" xfId="0" applyFont="1" applyBorder="1"/>
    <xf numFmtId="0" fontId="6" fillId="0" borderId="19" xfId="0" applyFont="1" applyBorder="1"/>
    <xf numFmtId="2" fontId="7" fillId="0" borderId="20" xfId="0" applyNumberFormat="1" applyFont="1" applyBorder="1" applyAlignment="1">
      <alignment horizontal="center"/>
    </xf>
    <xf numFmtId="0" fontId="0" fillId="0" borderId="0" xfId="0" applyBorder="1"/>
    <xf numFmtId="0" fontId="9" fillId="0" borderId="0" xfId="0" applyFont="1" applyBorder="1" applyAlignment="1">
      <alignment wrapText="1"/>
    </xf>
    <xf numFmtId="0" fontId="4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Alignment="1"/>
    <xf numFmtId="0" fontId="0" fillId="0" borderId="0" xfId="0" applyFont="1" applyBorder="1" applyAlignment="1"/>
    <xf numFmtId="0" fontId="0" fillId="0" borderId="0" xfId="0" applyAlignment="1">
      <alignment wrapText="1"/>
    </xf>
    <xf numFmtId="2" fontId="0" fillId="0" borderId="0" xfId="0" applyNumberFormat="1" applyBorder="1"/>
    <xf numFmtId="0" fontId="0" fillId="0" borderId="0" xfId="0" applyBorder="1" applyAlignment="1">
      <alignment horizontal="right"/>
    </xf>
    <xf numFmtId="0" fontId="6" fillId="0" borderId="0" xfId="0" applyFont="1" applyBorder="1" applyAlignment="1">
      <alignment wrapText="1"/>
    </xf>
    <xf numFmtId="0" fontId="0" fillId="2" borderId="1" xfId="0" applyFill="1" applyBorder="1" applyProtection="1">
      <protection locked="0"/>
    </xf>
    <xf numFmtId="0" fontId="11" fillId="0" borderId="0" xfId="0" applyFont="1"/>
    <xf numFmtId="0" fontId="12" fillId="0" borderId="0" xfId="0" applyFont="1"/>
    <xf numFmtId="0" fontId="11" fillId="3" borderId="0" xfId="0" applyFont="1" applyFill="1"/>
    <xf numFmtId="0" fontId="13" fillId="0" borderId="0" xfId="0" applyFont="1"/>
    <xf numFmtId="0" fontId="14" fillId="0" borderId="0" xfId="0" applyFont="1"/>
  </cellXfs>
  <cellStyles count="1">
    <cellStyle name="Обычный" xfId="0" builtinId="0"/>
  </cellStyles>
  <dxfs count="3">
    <dxf>
      <font>
        <sz val="10"/>
        <name val="Arial"/>
      </font>
      <alignment horizontal="general" vertical="bottom" textRotation="0" wrapText="0" indent="0" shrinkToFit="0"/>
    </dxf>
    <dxf>
      <font>
        <sz val="10"/>
        <name val="Arial"/>
      </font>
      <alignment horizontal="general" vertical="bottom" textRotation="0" wrapText="0" indent="0" shrinkToFit="0"/>
    </dxf>
    <dxf>
      <font>
        <sz val="10"/>
        <name val="Arial"/>
      </font>
      <alignment horizontal="general" vertical="bottom" textRotation="0" wrapText="0" indent="0" shrinkToFit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0C0C0"/>
      <rgbColor rgb="FF878787"/>
      <rgbColor rgb="FF9999FF"/>
      <rgbColor rgb="FF993366"/>
      <rgbColor rgb="FFEBF1DE"/>
      <rgbColor rgb="FFCCFFFF"/>
      <rgbColor rgb="FF660066"/>
      <rgbColor rgb="FFFF8080"/>
      <rgbColor rgb="FF0066CC"/>
      <rgbColor rgb="FFB7B7B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9CC00"/>
      <rgbColor rgb="FFFFCC00"/>
      <rgbColor rgb="FFFF9900"/>
      <rgbColor rgb="FFFF33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63252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Центровка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1</c:f>
              <c:numCache>
                <c:formatCode>General</c:formatCode>
                <c:ptCount val="3"/>
                <c:pt idx="0">
                  <c:v>3.06</c:v>
                </c:pt>
                <c:pt idx="1">
                  <c:v>23.8</c:v>
                </c:pt>
                <c:pt idx="2">
                  <c:v>32.5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"/>
                <c:pt idx="0">
                  <c:v>3.06</c:v>
                </c:pt>
                <c:pt idx="1">
                  <c:v>23.8</c:v>
                </c:pt>
                <c:pt idx="2">
                  <c:v>32.5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80928"/>
        <c:axId val="59183104"/>
      </c:scatterChart>
      <c:valAx>
        <c:axId val="59180928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4F81BD"/>
              </a:solidFill>
              <a:round/>
            </a:ln>
          </c:spPr>
        </c:min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4F81BD"/>
            </a:solidFill>
            <a:round/>
          </a:ln>
        </c:spPr>
        <c:crossAx val="59183104"/>
        <c:crosses val="autoZero"/>
        <c:crossBetween val="midCat"/>
        <c:majorUnit val="1"/>
        <c:minorUnit val="0.5"/>
      </c:valAx>
      <c:valAx>
        <c:axId val="59183104"/>
        <c:scaling>
          <c:orientation val="minMax"/>
          <c:max val="4000"/>
          <c:min val="24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9180928"/>
        <c:crosses val="autoZero"/>
        <c:crossBetween val="midCat"/>
        <c:majorUnit val="100"/>
        <c:minorUnit val="50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1082880</xdr:colOff>
      <xdr:row>37</xdr:row>
      <xdr:rowOff>142560</xdr:rowOff>
    </xdr:from>
    <xdr:to>
      <xdr:col>5</xdr:col>
      <xdr:colOff>663120</xdr:colOff>
      <xdr:row>58</xdr:row>
      <xdr:rowOff>199080</xdr:rowOff>
    </xdr:to>
    <xdr:pic>
      <xdr:nvPicPr>
        <xdr:cNvPr id="2" name="Picture 2"/>
        <xdr:cNvPicPr/>
      </xdr:nvPicPr>
      <xdr:blipFill>
        <a:blip xmlns:r="http://schemas.openxmlformats.org/officeDocument/2006/relationships"/>
        <a:stretch/>
      </xdr:blipFill>
      <xdr:spPr>
        <a:xfrm>
          <a:off x="1304280" y="6258600"/>
          <a:ext cx="5143680" cy="34570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200025</xdr:colOff>
      <xdr:row>1</xdr:row>
      <xdr:rowOff>9525</xdr:rowOff>
    </xdr:from>
    <xdr:to>
      <xdr:col>1</xdr:col>
      <xdr:colOff>1071245</xdr:colOff>
      <xdr:row>4</xdr:row>
      <xdr:rowOff>57150</xdr:rowOff>
    </xdr:to>
    <xdr:pic>
      <xdr:nvPicPr>
        <xdr:cNvPr id="6" name="Рисунок 5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0025" y="219075"/>
          <a:ext cx="108077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1082880</xdr:colOff>
      <xdr:row>38</xdr:row>
      <xdr:rowOff>132840</xdr:rowOff>
    </xdr:from>
    <xdr:to>
      <xdr:col>5</xdr:col>
      <xdr:colOff>663120</xdr:colOff>
      <xdr:row>59</xdr:row>
      <xdr:rowOff>189720</xdr:rowOff>
    </xdr:to>
    <xdr:pic>
      <xdr:nvPicPr>
        <xdr:cNvPr id="2" name="Picture 2"/>
        <xdr:cNvPicPr/>
      </xdr:nvPicPr>
      <xdr:blipFill>
        <a:blip xmlns:r="http://schemas.openxmlformats.org/officeDocument/2006/relationships"/>
        <a:stretch/>
      </xdr:blipFill>
      <xdr:spPr>
        <a:xfrm>
          <a:off x="1304280" y="6420600"/>
          <a:ext cx="5143680" cy="34570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1080770</xdr:colOff>
      <xdr:row>4</xdr:row>
      <xdr:rowOff>47625</xdr:rowOff>
    </xdr:to>
    <xdr:pic>
      <xdr:nvPicPr>
        <xdr:cNvPr id="5" name="Рисунок 4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9550" y="209550"/>
          <a:ext cx="108077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1082880</xdr:colOff>
      <xdr:row>39</xdr:row>
      <xdr:rowOff>134280</xdr:rowOff>
    </xdr:from>
    <xdr:to>
      <xdr:col>5</xdr:col>
      <xdr:colOff>663120</xdr:colOff>
      <xdr:row>60</xdr:row>
      <xdr:rowOff>190800</xdr:rowOff>
    </xdr:to>
    <xdr:pic>
      <xdr:nvPicPr>
        <xdr:cNvPr id="4" name="Picture 2"/>
        <xdr:cNvPicPr/>
      </xdr:nvPicPr>
      <xdr:blipFill>
        <a:blip xmlns:r="http://schemas.openxmlformats.org/officeDocument/2006/relationships"/>
        <a:stretch/>
      </xdr:blipFill>
      <xdr:spPr>
        <a:xfrm>
          <a:off x="1304280" y="6582600"/>
          <a:ext cx="5143680" cy="34567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1080770</xdr:colOff>
      <xdr:row>4</xdr:row>
      <xdr:rowOff>47625</xdr:rowOff>
    </xdr:to>
    <xdr:pic>
      <xdr:nvPicPr>
        <xdr:cNvPr id="9" name="Рисунок 8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9550" y="209550"/>
          <a:ext cx="108077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177840</xdr:colOff>
      <xdr:row>0</xdr:row>
      <xdr:rowOff>360</xdr:rowOff>
    </xdr:from>
    <xdr:to>
      <xdr:col>9</xdr:col>
      <xdr:colOff>586800</xdr:colOff>
      <xdr:row>22</xdr:row>
      <xdr:rowOff>75960</xdr:rowOff>
    </xdr:to>
    <xdr:graphicFrame macro="">
      <xdr:nvGraphicFramePr>
        <xdr:cNvPr id="6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H61"/>
  <sheetViews>
    <sheetView view="pageBreakPreview" zoomScaleNormal="100" zoomScaleSheetLayoutView="100" zoomScalePageLayoutView="120" workbookViewId="0">
      <selection activeCell="B7" sqref="B7"/>
    </sheetView>
  </sheetViews>
  <sheetFormatPr defaultRowHeight="12.75" x14ac:dyDescent="0.2"/>
  <cols>
    <col min="1" max="1" width="3.140625"/>
    <col min="2" max="2" width="42.7109375"/>
    <col min="3" max="3" width="12"/>
    <col min="4" max="4" width="12.140625"/>
    <col min="5" max="5" width="12"/>
    <col min="6" max="6" width="12.140625"/>
    <col min="7" max="1025" width="8.7109375"/>
  </cols>
  <sheetData>
    <row r="1" spans="1:6" ht="16.5" customHeight="1" x14ac:dyDescent="0.2">
      <c r="B1" s="1"/>
      <c r="C1" s="2" t="s">
        <v>0</v>
      </c>
      <c r="D1" s="3"/>
      <c r="E1" s="1"/>
    </row>
    <row r="2" spans="1:6" ht="13.5" customHeight="1" x14ac:dyDescent="0.25">
      <c r="C2" s="2" t="s">
        <v>1</v>
      </c>
      <c r="D2" s="4"/>
    </row>
    <row r="3" spans="1:6" ht="15.75" customHeight="1" x14ac:dyDescent="0.2">
      <c r="B3" s="5"/>
      <c r="C3" s="6" t="s">
        <v>2</v>
      </c>
      <c r="D3" s="5"/>
      <c r="E3" s="5"/>
      <c r="F3" s="5"/>
    </row>
    <row r="4" spans="1:6" s="7" customFormat="1" ht="11.25" customHeight="1" x14ac:dyDescent="0.2">
      <c r="B4" s="8" t="s">
        <v>3</v>
      </c>
      <c r="C4" s="9" t="s">
        <v>4</v>
      </c>
      <c r="D4" s="7" t="s">
        <v>5</v>
      </c>
    </row>
    <row r="5" spans="1:6" ht="15.75" customHeight="1" x14ac:dyDescent="0.2">
      <c r="B5" s="10" t="s">
        <v>6</v>
      </c>
      <c r="C5" s="11"/>
      <c r="D5" s="12"/>
      <c r="E5" s="12"/>
      <c r="F5" s="12"/>
    </row>
    <row r="6" spans="1:6" ht="14.25" customHeight="1" x14ac:dyDescent="0.2">
      <c r="B6" s="10" t="s">
        <v>7</v>
      </c>
      <c r="C6" s="13"/>
      <c r="D6" s="14"/>
      <c r="E6" s="12"/>
      <c r="F6" s="14"/>
    </row>
    <row r="7" spans="1:6" ht="12.75" customHeight="1" x14ac:dyDescent="0.2">
      <c r="B7" s="10" t="s">
        <v>8</v>
      </c>
      <c r="C7" s="13"/>
      <c r="D7" s="14"/>
      <c r="E7" s="14"/>
      <c r="F7" s="14"/>
    </row>
    <row r="8" spans="1:6" ht="14.25" customHeight="1" x14ac:dyDescent="0.2">
      <c r="B8" s="10" t="s">
        <v>9</v>
      </c>
      <c r="C8" s="13"/>
      <c r="D8" s="14"/>
      <c r="E8" s="14"/>
      <c r="F8" s="14"/>
    </row>
    <row r="9" spans="1:6" ht="9" hidden="1" customHeight="1" x14ac:dyDescent="0.2">
      <c r="C9" s="15"/>
    </row>
    <row r="10" spans="1:6" ht="25.5" customHeight="1" x14ac:dyDescent="0.2">
      <c r="A10" s="16" t="s">
        <v>10</v>
      </c>
      <c r="B10" s="17" t="s">
        <v>11</v>
      </c>
      <c r="C10" s="18" t="s">
        <v>12</v>
      </c>
      <c r="D10" s="19" t="s">
        <v>13</v>
      </c>
      <c r="E10" s="16" t="s">
        <v>14</v>
      </c>
      <c r="F10" s="19" t="s">
        <v>15</v>
      </c>
    </row>
    <row r="11" spans="1:6" x14ac:dyDescent="0.2">
      <c r="A11" s="20"/>
      <c r="B11" s="21"/>
      <c r="C11" s="18" t="s">
        <v>16</v>
      </c>
      <c r="D11" s="22" t="s">
        <v>17</v>
      </c>
      <c r="E11" s="23" t="s">
        <v>18</v>
      </c>
      <c r="F11" s="19" t="s">
        <v>19</v>
      </c>
    </row>
    <row r="12" spans="1:6" x14ac:dyDescent="0.2">
      <c r="A12" s="24"/>
      <c r="B12" s="25"/>
      <c r="C12" s="26"/>
      <c r="D12" s="27" t="s">
        <v>20</v>
      </c>
      <c r="E12" s="28"/>
      <c r="F12" s="29" t="s">
        <v>21</v>
      </c>
    </row>
    <row r="13" spans="1:6" x14ac:dyDescent="0.2">
      <c r="A13" s="30">
        <v>1</v>
      </c>
      <c r="B13" s="30" t="s">
        <v>22</v>
      </c>
      <c r="C13" s="30">
        <v>2402.41</v>
      </c>
      <c r="D13" s="30">
        <v>5296.34</v>
      </c>
      <c r="E13" s="31">
        <v>0.23400000000000001</v>
      </c>
      <c r="F13" s="32"/>
    </row>
    <row r="14" spans="1:6" x14ac:dyDescent="0.2">
      <c r="A14" s="33">
        <f t="shared" ref="A14:A29" si="0">A13+1</f>
        <v>2</v>
      </c>
      <c r="B14" s="33" t="s">
        <v>23</v>
      </c>
      <c r="C14" s="33"/>
      <c r="D14" s="33"/>
      <c r="E14" s="33">
        <v>193.78</v>
      </c>
      <c r="F14" s="34">
        <v>1018.6</v>
      </c>
    </row>
    <row r="15" spans="1:6" x14ac:dyDescent="0.2">
      <c r="A15" s="33">
        <f t="shared" si="0"/>
        <v>3</v>
      </c>
      <c r="B15" s="33" t="s">
        <v>24</v>
      </c>
      <c r="C15" s="33">
        <v>18</v>
      </c>
      <c r="D15" s="34">
        <f t="shared" ref="D15:D27" si="1">C15/0.4536</f>
        <v>39.682539682539684</v>
      </c>
      <c r="E15" s="33">
        <v>259.89</v>
      </c>
      <c r="F15" s="34">
        <f>D15*E15/1000</f>
        <v>10.313095238095238</v>
      </c>
    </row>
    <row r="16" spans="1:6" x14ac:dyDescent="0.2">
      <c r="A16" s="33">
        <f t="shared" si="0"/>
        <v>4</v>
      </c>
      <c r="B16" s="33" t="s">
        <v>25</v>
      </c>
      <c r="C16" s="35">
        <v>600</v>
      </c>
      <c r="D16" s="34">
        <f t="shared" si="1"/>
        <v>1322.7513227513227</v>
      </c>
      <c r="E16" s="34"/>
      <c r="F16" s="34">
        <f>D16/4.92</f>
        <v>268.85189486815506</v>
      </c>
    </row>
    <row r="17" spans="1:6" x14ac:dyDescent="0.2">
      <c r="A17" s="33">
        <f t="shared" si="0"/>
        <v>5</v>
      </c>
      <c r="B17" s="33" t="s">
        <v>26</v>
      </c>
      <c r="C17" s="35">
        <v>80</v>
      </c>
      <c r="D17" s="34">
        <f t="shared" si="1"/>
        <v>176.3668430335097</v>
      </c>
      <c r="E17" s="35">
        <v>135.5</v>
      </c>
      <c r="F17" s="34">
        <f t="shared" ref="F17:F28" si="2">D17*E17/1000</f>
        <v>23.897707231040563</v>
      </c>
    </row>
    <row r="18" spans="1:6" x14ac:dyDescent="0.2">
      <c r="A18" s="33">
        <f t="shared" si="0"/>
        <v>6</v>
      </c>
      <c r="B18" s="33" t="s">
        <v>27</v>
      </c>
      <c r="C18" s="35">
        <v>80</v>
      </c>
      <c r="D18" s="34">
        <f t="shared" si="1"/>
        <v>176.3668430335097</v>
      </c>
      <c r="E18" s="35">
        <v>135.5</v>
      </c>
      <c r="F18" s="34">
        <f t="shared" si="2"/>
        <v>23.897707231040563</v>
      </c>
    </row>
    <row r="19" spans="1:6" x14ac:dyDescent="0.2">
      <c r="A19" s="33">
        <f t="shared" si="0"/>
        <v>7</v>
      </c>
      <c r="B19" s="33" t="s">
        <v>28</v>
      </c>
      <c r="C19" s="35">
        <v>240</v>
      </c>
      <c r="D19" s="34">
        <f t="shared" si="1"/>
        <v>529.10052910052912</v>
      </c>
      <c r="E19" s="33">
        <v>192.6</v>
      </c>
      <c r="F19" s="34">
        <f t="shared" si="2"/>
        <v>101.90476190476191</v>
      </c>
    </row>
    <row r="20" spans="1:6" x14ac:dyDescent="0.2">
      <c r="A20" s="33">
        <f t="shared" si="0"/>
        <v>8</v>
      </c>
      <c r="B20" s="33" t="s">
        <v>29</v>
      </c>
      <c r="C20" s="35">
        <v>240</v>
      </c>
      <c r="D20" s="34">
        <f t="shared" si="1"/>
        <v>529.10052910052912</v>
      </c>
      <c r="E20" s="33">
        <v>229.2</v>
      </c>
      <c r="F20" s="34">
        <f t="shared" si="2"/>
        <v>121.26984126984127</v>
      </c>
    </row>
    <row r="21" spans="1:6" x14ac:dyDescent="0.2">
      <c r="A21" s="33">
        <f t="shared" si="0"/>
        <v>9</v>
      </c>
      <c r="B21" s="33" t="s">
        <v>30</v>
      </c>
      <c r="C21" s="35">
        <v>240</v>
      </c>
      <c r="D21" s="34">
        <f t="shared" si="1"/>
        <v>529.10052910052912</v>
      </c>
      <c r="E21" s="33">
        <v>265.8</v>
      </c>
      <c r="F21" s="34">
        <f t="shared" si="2"/>
        <v>140.63492063492066</v>
      </c>
    </row>
    <row r="22" spans="1:6" x14ac:dyDescent="0.2">
      <c r="A22" s="33">
        <f t="shared" si="0"/>
        <v>10</v>
      </c>
      <c r="B22" s="33" t="s">
        <v>31</v>
      </c>
      <c r="C22" s="35"/>
      <c r="D22" s="34">
        <f t="shared" si="1"/>
        <v>0</v>
      </c>
      <c r="E22" s="33">
        <v>132.4</v>
      </c>
      <c r="F22" s="34">
        <f t="shared" si="2"/>
        <v>0</v>
      </c>
    </row>
    <row r="23" spans="1:6" x14ac:dyDescent="0.2">
      <c r="A23" s="33">
        <f t="shared" si="0"/>
        <v>11</v>
      </c>
      <c r="B23" s="33" t="s">
        <v>32</v>
      </c>
      <c r="C23" s="35"/>
      <c r="D23" s="34">
        <f t="shared" si="1"/>
        <v>0</v>
      </c>
      <c r="E23" s="33">
        <v>182.1</v>
      </c>
      <c r="F23" s="34">
        <f t="shared" si="2"/>
        <v>0</v>
      </c>
    </row>
    <row r="24" spans="1:6" x14ac:dyDescent="0.2">
      <c r="A24" s="33">
        <f t="shared" si="0"/>
        <v>12</v>
      </c>
      <c r="B24" s="33" t="s">
        <v>33</v>
      </c>
      <c r="C24" s="35"/>
      <c r="D24" s="34">
        <f t="shared" si="1"/>
        <v>0</v>
      </c>
      <c r="E24" s="33">
        <v>233.4</v>
      </c>
      <c r="F24" s="34">
        <f t="shared" si="2"/>
        <v>0</v>
      </c>
    </row>
    <row r="25" spans="1:6" x14ac:dyDescent="0.2">
      <c r="A25" s="33">
        <f t="shared" si="0"/>
        <v>13</v>
      </c>
      <c r="B25" s="33" t="s">
        <v>34</v>
      </c>
      <c r="C25" s="35"/>
      <c r="D25" s="34">
        <f t="shared" si="1"/>
        <v>0</v>
      </c>
      <c r="E25" s="33">
        <v>287.60000000000002</v>
      </c>
      <c r="F25" s="34">
        <f t="shared" si="2"/>
        <v>0</v>
      </c>
    </row>
    <row r="26" spans="1:6" x14ac:dyDescent="0.2">
      <c r="A26" s="33">
        <f t="shared" si="0"/>
        <v>14</v>
      </c>
      <c r="B26" s="33" t="s">
        <v>35</v>
      </c>
      <c r="C26" s="35">
        <v>0</v>
      </c>
      <c r="D26" s="34">
        <f t="shared" si="1"/>
        <v>0</v>
      </c>
      <c r="E26" s="33">
        <v>294.5</v>
      </c>
      <c r="F26" s="34">
        <f t="shared" si="2"/>
        <v>0</v>
      </c>
    </row>
    <row r="27" spans="1:6" x14ac:dyDescent="0.2">
      <c r="A27" s="33">
        <f t="shared" si="0"/>
        <v>15</v>
      </c>
      <c r="B27" s="36" t="s">
        <v>36</v>
      </c>
      <c r="C27" s="37"/>
      <c r="D27" s="34">
        <f t="shared" si="1"/>
        <v>0</v>
      </c>
      <c r="E27" s="33">
        <v>344</v>
      </c>
      <c r="F27" s="34">
        <f t="shared" si="2"/>
        <v>0</v>
      </c>
    </row>
    <row r="28" spans="1:6" x14ac:dyDescent="0.2">
      <c r="A28" s="33">
        <f t="shared" si="0"/>
        <v>16</v>
      </c>
      <c r="B28" s="38" t="s">
        <v>37</v>
      </c>
      <c r="C28" s="39">
        <v>12</v>
      </c>
      <c r="D28" s="40">
        <f>C28*9.2</f>
        <v>110.39999999999999</v>
      </c>
      <c r="E28" s="33">
        <v>195.77</v>
      </c>
      <c r="F28" s="34">
        <f t="shared" si="2"/>
        <v>21.613007999999997</v>
      </c>
    </row>
    <row r="29" spans="1:6" x14ac:dyDescent="0.2">
      <c r="A29" s="33">
        <f t="shared" si="0"/>
        <v>17</v>
      </c>
      <c r="B29" s="30" t="s">
        <v>38</v>
      </c>
      <c r="C29" s="30">
        <v>-16</v>
      </c>
      <c r="D29" s="33">
        <v>-35</v>
      </c>
      <c r="E29" s="36"/>
      <c r="F29" s="34">
        <v>-7.11</v>
      </c>
    </row>
    <row r="30" spans="1:6" ht="14.25" customHeight="1" x14ac:dyDescent="0.2">
      <c r="A30" s="41"/>
      <c r="B30" s="42" t="s">
        <v>39</v>
      </c>
      <c r="C30" s="43">
        <f>SUM(C13:C27)+C28*4.1731+C29</f>
        <v>3934.4872</v>
      </c>
      <c r="D30" s="44">
        <f>C30/0.4536</f>
        <v>8673.9135802469136</v>
      </c>
      <c r="E30" s="45">
        <f>F30/D30*1000</f>
        <v>198.74223099289671</v>
      </c>
      <c r="F30" s="45">
        <f>SUM(F14:F29)</f>
        <v>1723.8729363778557</v>
      </c>
    </row>
    <row r="31" spans="1:6" ht="13.5" customHeight="1" x14ac:dyDescent="0.2">
      <c r="A31" s="46"/>
      <c r="B31" s="47" t="s">
        <v>40</v>
      </c>
      <c r="C31" s="48"/>
      <c r="D31" s="48"/>
      <c r="E31" s="48"/>
      <c r="F31" s="49">
        <f>(E30-177.57)/0.664</f>
        <v>31.885890049543242</v>
      </c>
    </row>
    <row r="32" spans="1:6" ht="0.75" customHeight="1" x14ac:dyDescent="0.2">
      <c r="A32" s="50"/>
      <c r="B32" s="50"/>
      <c r="C32" s="50"/>
      <c r="D32" s="50"/>
      <c r="E32" s="50"/>
      <c r="F32" s="50"/>
    </row>
    <row r="33" spans="1:8" ht="13.5" customHeight="1" x14ac:dyDescent="0.2">
      <c r="A33" s="50"/>
      <c r="B33" s="51" t="s">
        <v>41</v>
      </c>
      <c r="C33" s="50"/>
      <c r="D33" s="50"/>
      <c r="E33" s="50"/>
      <c r="F33" s="50"/>
    </row>
    <row r="34" spans="1:8" ht="18" customHeight="1" x14ac:dyDescent="0.2">
      <c r="A34" s="50"/>
      <c r="B34" s="52" t="s">
        <v>42</v>
      </c>
      <c r="E34" s="50" t="s">
        <v>43</v>
      </c>
      <c r="F34" s="50"/>
    </row>
    <row r="35" spans="1:8" x14ac:dyDescent="0.2">
      <c r="A35" s="50"/>
      <c r="B35" s="53" t="s">
        <v>44</v>
      </c>
      <c r="E35" s="50" t="s">
        <v>45</v>
      </c>
      <c r="F35" s="50"/>
    </row>
    <row r="36" spans="1:8" x14ac:dyDescent="0.2">
      <c r="A36" s="50"/>
      <c r="B36" s="54" t="s">
        <v>46</v>
      </c>
      <c r="E36" s="50" t="s">
        <v>47</v>
      </c>
      <c r="F36" s="50"/>
    </row>
    <row r="37" spans="1:8" x14ac:dyDescent="0.2">
      <c r="A37" s="50"/>
      <c r="B37" s="52" t="s">
        <v>48</v>
      </c>
      <c r="E37" s="50" t="s">
        <v>49</v>
      </c>
      <c r="F37" s="50"/>
    </row>
    <row r="38" spans="1:8" x14ac:dyDescent="0.2">
      <c r="A38" s="50"/>
      <c r="B38" s="55" t="s">
        <v>50</v>
      </c>
      <c r="E38" s="50" t="s">
        <v>51</v>
      </c>
      <c r="F38" s="50"/>
    </row>
    <row r="39" spans="1:8" x14ac:dyDescent="0.2">
      <c r="B39" s="56"/>
    </row>
    <row r="42" spans="1:8" x14ac:dyDescent="0.2">
      <c r="C42" s="57"/>
      <c r="D42" s="57"/>
      <c r="E42" s="50"/>
      <c r="F42" s="58"/>
      <c r="G42" s="50"/>
      <c r="H42" s="57"/>
    </row>
    <row r="43" spans="1:8" x14ac:dyDescent="0.2">
      <c r="C43" s="57"/>
      <c r="D43" s="57"/>
      <c r="E43" s="50"/>
      <c r="F43" s="50"/>
      <c r="G43" s="50"/>
      <c r="H43" s="57"/>
    </row>
    <row r="44" spans="1:8" x14ac:dyDescent="0.2">
      <c r="C44" s="57"/>
      <c r="D44" s="57"/>
      <c r="E44" s="50"/>
      <c r="F44" s="50"/>
      <c r="G44" s="50"/>
      <c r="H44" s="57"/>
    </row>
    <row r="45" spans="1:8" x14ac:dyDescent="0.2">
      <c r="C45" s="50"/>
      <c r="D45" s="57"/>
      <c r="E45" s="50"/>
      <c r="F45" s="50"/>
      <c r="G45" s="50"/>
      <c r="H45" s="50"/>
    </row>
    <row r="46" spans="1:8" x14ac:dyDescent="0.2">
      <c r="C46" s="50"/>
      <c r="D46" s="57"/>
      <c r="E46" s="50"/>
      <c r="F46" s="50"/>
      <c r="G46" s="50"/>
      <c r="H46" s="50"/>
    </row>
    <row r="47" spans="1:8" x14ac:dyDescent="0.2">
      <c r="C47" s="57"/>
      <c r="D47" s="57"/>
      <c r="E47" s="50"/>
      <c r="F47" s="50"/>
      <c r="G47" s="50"/>
      <c r="H47" s="57"/>
    </row>
    <row r="48" spans="1:8" x14ac:dyDescent="0.2">
      <c r="C48" s="57"/>
      <c r="D48" s="57"/>
      <c r="E48" s="50"/>
      <c r="F48" s="50"/>
      <c r="G48" s="50"/>
      <c r="H48" s="57"/>
    </row>
    <row r="49" spans="2:8" x14ac:dyDescent="0.2">
      <c r="C49" s="57"/>
      <c r="D49" s="57"/>
      <c r="E49" s="50"/>
      <c r="F49" s="50"/>
      <c r="G49" s="50"/>
      <c r="H49" s="57"/>
    </row>
    <row r="50" spans="2:8" x14ac:dyDescent="0.2">
      <c r="C50" s="50"/>
      <c r="D50" s="50"/>
      <c r="E50" s="50"/>
      <c r="F50" s="50"/>
      <c r="G50" s="50"/>
      <c r="H50" s="50"/>
    </row>
    <row r="59" spans="2:8" ht="16.5" customHeight="1" x14ac:dyDescent="0.2"/>
    <row r="60" spans="2:8" hidden="1" x14ac:dyDescent="0.2"/>
    <row r="61" spans="2:8" ht="36" x14ac:dyDescent="0.2">
      <c r="B61" s="59" t="s">
        <v>52</v>
      </c>
      <c r="C61" s="60"/>
      <c r="D61" s="60"/>
      <c r="E61" s="60"/>
      <c r="F61" s="60"/>
    </row>
  </sheetData>
  <conditionalFormatting sqref="C30">
    <cfRule type="cellIs" dxfId="2" priority="2" operator="greaterThanOrEqual">
      <formula>3969</formula>
    </cfRule>
  </conditionalFormatting>
  <pageMargins left="0.37013888888888902" right="0.34027777777777801" top="0.25" bottom="0.2" header="0.51180555555555496" footer="0.51180555555555496"/>
  <pageSetup paperSize="9"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H62"/>
  <sheetViews>
    <sheetView view="pageBreakPreview" zoomScaleNormal="100" zoomScaleSheetLayoutView="100" zoomScalePageLayoutView="120" workbookViewId="0">
      <selection activeCell="B8" sqref="B8"/>
    </sheetView>
  </sheetViews>
  <sheetFormatPr defaultRowHeight="12.75" x14ac:dyDescent="0.2"/>
  <cols>
    <col min="1" max="1" width="3.140625"/>
    <col min="2" max="2" width="42.7109375"/>
    <col min="3" max="3" width="12"/>
    <col min="4" max="4" width="12.140625"/>
    <col min="5" max="5" width="12"/>
    <col min="6" max="6" width="12.140625"/>
    <col min="7" max="1025" width="8.7109375"/>
  </cols>
  <sheetData>
    <row r="1" spans="1:6" ht="16.5" customHeight="1" x14ac:dyDescent="0.2">
      <c r="B1" s="1"/>
      <c r="C1" s="2" t="s">
        <v>0</v>
      </c>
      <c r="D1" s="3"/>
      <c r="E1" s="1"/>
    </row>
    <row r="2" spans="1:6" ht="13.5" customHeight="1" x14ac:dyDescent="0.25">
      <c r="C2" s="2" t="s">
        <v>1</v>
      </c>
      <c r="D2" s="4"/>
    </row>
    <row r="3" spans="1:6" ht="15.75" customHeight="1" x14ac:dyDescent="0.2">
      <c r="B3" s="5"/>
      <c r="C3" s="6" t="s">
        <v>2</v>
      </c>
      <c r="D3" s="5"/>
      <c r="E3" s="5"/>
      <c r="F3" s="5"/>
    </row>
    <row r="4" spans="1:6" s="7" customFormat="1" ht="11.25" customHeight="1" x14ac:dyDescent="0.2">
      <c r="B4" s="8" t="s">
        <v>3</v>
      </c>
      <c r="C4" s="9" t="s">
        <v>4</v>
      </c>
      <c r="D4" s="7" t="s">
        <v>5</v>
      </c>
    </row>
    <row r="5" spans="1:6" ht="15.75" customHeight="1" x14ac:dyDescent="0.2">
      <c r="B5" s="10" t="s">
        <v>6</v>
      </c>
      <c r="C5" s="11"/>
      <c r="D5" s="12"/>
      <c r="E5" s="12"/>
      <c r="F5" s="12"/>
    </row>
    <row r="6" spans="1:6" ht="14.25" customHeight="1" x14ac:dyDescent="0.2">
      <c r="B6" s="10" t="s">
        <v>7</v>
      </c>
      <c r="C6" s="13"/>
      <c r="D6" s="14"/>
      <c r="E6" s="12"/>
      <c r="F6" s="14"/>
    </row>
    <row r="7" spans="1:6" ht="12.75" customHeight="1" x14ac:dyDescent="0.2">
      <c r="B7" s="10" t="s">
        <v>8</v>
      </c>
      <c r="C7" s="13"/>
      <c r="D7" s="14"/>
      <c r="E7" s="14"/>
      <c r="F7" s="14"/>
    </row>
    <row r="8" spans="1:6" ht="14.25" customHeight="1" x14ac:dyDescent="0.2">
      <c r="B8" s="10" t="s">
        <v>9</v>
      </c>
      <c r="C8" s="13"/>
      <c r="D8" s="14"/>
      <c r="E8" s="14"/>
      <c r="F8" s="14"/>
    </row>
    <row r="9" spans="1:6" ht="9" hidden="1" customHeight="1" x14ac:dyDescent="0.2">
      <c r="C9" s="15"/>
    </row>
    <row r="10" spans="1:6" ht="25.5" customHeight="1" x14ac:dyDescent="0.2">
      <c r="A10" s="16" t="s">
        <v>10</v>
      </c>
      <c r="B10" s="17" t="s">
        <v>11</v>
      </c>
      <c r="C10" s="18" t="s">
        <v>12</v>
      </c>
      <c r="D10" s="19" t="s">
        <v>13</v>
      </c>
      <c r="E10" s="16" t="s">
        <v>14</v>
      </c>
      <c r="F10" s="19" t="s">
        <v>15</v>
      </c>
    </row>
    <row r="11" spans="1:6" x14ac:dyDescent="0.2">
      <c r="A11" s="20"/>
      <c r="B11" s="21"/>
      <c r="C11" s="18" t="s">
        <v>16</v>
      </c>
      <c r="D11" s="22" t="s">
        <v>17</v>
      </c>
      <c r="E11" s="23" t="s">
        <v>18</v>
      </c>
      <c r="F11" s="19" t="s">
        <v>19</v>
      </c>
    </row>
    <row r="12" spans="1:6" x14ac:dyDescent="0.2">
      <c r="A12" s="24"/>
      <c r="B12" s="25"/>
      <c r="C12" s="26"/>
      <c r="D12" s="27" t="s">
        <v>20</v>
      </c>
      <c r="E12" s="28"/>
      <c r="F12" s="29" t="s">
        <v>21</v>
      </c>
    </row>
    <row r="13" spans="1:6" x14ac:dyDescent="0.2">
      <c r="A13" s="30">
        <v>1</v>
      </c>
      <c r="B13" s="30" t="s">
        <v>22</v>
      </c>
      <c r="C13" s="30">
        <v>2344.79</v>
      </c>
      <c r="D13" s="7">
        <v>5169.38</v>
      </c>
      <c r="E13" s="31">
        <v>0.23400000000000001</v>
      </c>
      <c r="F13" s="32"/>
    </row>
    <row r="14" spans="1:6" x14ac:dyDescent="0.2">
      <c r="A14" s="33">
        <f t="shared" ref="A14:A21" si="0">A13+1</f>
        <v>2</v>
      </c>
      <c r="B14" s="33" t="s">
        <v>23</v>
      </c>
      <c r="C14" s="33"/>
      <c r="D14" s="33"/>
      <c r="E14" s="33">
        <v>192.81</v>
      </c>
      <c r="F14" s="34">
        <v>996.71</v>
      </c>
    </row>
    <row r="15" spans="1:6" x14ac:dyDescent="0.2">
      <c r="A15" s="33">
        <f t="shared" si="0"/>
        <v>3</v>
      </c>
      <c r="B15" s="33" t="s">
        <v>24</v>
      </c>
      <c r="C15" s="33">
        <v>39</v>
      </c>
      <c r="D15" s="34">
        <f t="shared" ref="D15:D28" si="1">C15/0.4536</f>
        <v>85.978835978835974</v>
      </c>
      <c r="E15" s="33">
        <v>259.89</v>
      </c>
      <c r="F15" s="34">
        <f>D15*E15/1000</f>
        <v>22.345039682539682</v>
      </c>
    </row>
    <row r="16" spans="1:6" x14ac:dyDescent="0.2">
      <c r="A16" s="33">
        <f t="shared" si="0"/>
        <v>4</v>
      </c>
      <c r="B16" s="33" t="s">
        <v>25</v>
      </c>
      <c r="C16" s="35">
        <v>800</v>
      </c>
      <c r="D16" s="34">
        <f t="shared" si="1"/>
        <v>1763.6684303350969</v>
      </c>
      <c r="E16" s="34"/>
      <c r="F16" s="34">
        <f>D16/4.92</f>
        <v>358.46919315754002</v>
      </c>
    </row>
    <row r="17" spans="1:6" x14ac:dyDescent="0.2">
      <c r="A17" s="33">
        <f t="shared" si="0"/>
        <v>5</v>
      </c>
      <c r="B17" s="33" t="s">
        <v>26</v>
      </c>
      <c r="C17" s="35">
        <v>80</v>
      </c>
      <c r="D17" s="34">
        <f t="shared" si="1"/>
        <v>176.3668430335097</v>
      </c>
      <c r="E17" s="35">
        <v>135.5</v>
      </c>
      <c r="F17" s="34">
        <f t="shared" ref="F17:F29" si="2">D17*E17/1000</f>
        <v>23.897707231040563</v>
      </c>
    </row>
    <row r="18" spans="1:6" x14ac:dyDescent="0.2">
      <c r="A18" s="33">
        <f t="shared" si="0"/>
        <v>6</v>
      </c>
      <c r="B18" s="33" t="s">
        <v>27</v>
      </c>
      <c r="C18" s="35">
        <v>80</v>
      </c>
      <c r="D18" s="34">
        <f t="shared" si="1"/>
        <v>176.3668430335097</v>
      </c>
      <c r="E18" s="35">
        <v>135.5</v>
      </c>
      <c r="F18" s="34">
        <f t="shared" si="2"/>
        <v>23.897707231040563</v>
      </c>
    </row>
    <row r="19" spans="1:6" x14ac:dyDescent="0.2">
      <c r="A19" s="33">
        <f t="shared" si="0"/>
        <v>7</v>
      </c>
      <c r="B19" s="33" t="s">
        <v>53</v>
      </c>
      <c r="C19" s="35">
        <v>240</v>
      </c>
      <c r="D19" s="34">
        <f t="shared" si="1"/>
        <v>529.10052910052912</v>
      </c>
      <c r="E19" s="33">
        <v>192.6</v>
      </c>
      <c r="F19" s="34">
        <f t="shared" si="2"/>
        <v>101.90476190476191</v>
      </c>
    </row>
    <row r="20" spans="1:6" x14ac:dyDescent="0.2">
      <c r="A20" s="33">
        <f t="shared" si="0"/>
        <v>8</v>
      </c>
      <c r="B20" s="33" t="s">
        <v>54</v>
      </c>
      <c r="C20" s="35">
        <v>80</v>
      </c>
      <c r="D20" s="34">
        <f t="shared" si="1"/>
        <v>176.3668430335097</v>
      </c>
      <c r="E20" s="33">
        <v>229.2</v>
      </c>
      <c r="F20" s="34">
        <f t="shared" si="2"/>
        <v>40.423280423280417</v>
      </c>
    </row>
    <row r="21" spans="1:6" x14ac:dyDescent="0.2">
      <c r="A21" s="33">
        <f t="shared" si="0"/>
        <v>9</v>
      </c>
      <c r="B21" s="33" t="s">
        <v>55</v>
      </c>
      <c r="C21" s="35">
        <v>80</v>
      </c>
      <c r="D21" s="34">
        <f t="shared" si="1"/>
        <v>176.3668430335097</v>
      </c>
      <c r="E21" s="33">
        <v>265.8</v>
      </c>
      <c r="F21" s="34">
        <f t="shared" si="2"/>
        <v>46.87830687830688</v>
      </c>
    </row>
    <row r="22" spans="1:6" x14ac:dyDescent="0.2">
      <c r="A22" s="33">
        <v>10</v>
      </c>
      <c r="B22" s="33" t="s">
        <v>56</v>
      </c>
      <c r="C22" s="35">
        <v>80</v>
      </c>
      <c r="D22" s="34">
        <f t="shared" si="1"/>
        <v>176.3668430335097</v>
      </c>
      <c r="E22" s="33">
        <v>248.3</v>
      </c>
      <c r="F22" s="34">
        <f t="shared" si="2"/>
        <v>43.791887125220462</v>
      </c>
    </row>
    <row r="23" spans="1:6" x14ac:dyDescent="0.2">
      <c r="A23" s="33">
        <v>11</v>
      </c>
      <c r="B23" s="33" t="s">
        <v>31</v>
      </c>
      <c r="C23" s="35"/>
      <c r="D23" s="34">
        <f t="shared" si="1"/>
        <v>0</v>
      </c>
      <c r="E23" s="33">
        <v>132.4</v>
      </c>
      <c r="F23" s="34">
        <f t="shared" si="2"/>
        <v>0</v>
      </c>
    </row>
    <row r="24" spans="1:6" x14ac:dyDescent="0.2">
      <c r="A24" s="33">
        <v>12</v>
      </c>
      <c r="B24" s="33" t="s">
        <v>32</v>
      </c>
      <c r="C24" s="35"/>
      <c r="D24" s="34">
        <f t="shared" si="1"/>
        <v>0</v>
      </c>
      <c r="E24" s="33">
        <v>182.1</v>
      </c>
      <c r="F24" s="34">
        <f t="shared" si="2"/>
        <v>0</v>
      </c>
    </row>
    <row r="25" spans="1:6" x14ac:dyDescent="0.2">
      <c r="A25" s="33">
        <v>13</v>
      </c>
      <c r="B25" s="33" t="s">
        <v>33</v>
      </c>
      <c r="C25" s="35"/>
      <c r="D25" s="34">
        <f t="shared" si="1"/>
        <v>0</v>
      </c>
      <c r="E25" s="33">
        <v>233.4</v>
      </c>
      <c r="F25" s="34">
        <f t="shared" si="2"/>
        <v>0</v>
      </c>
    </row>
    <row r="26" spans="1:6" x14ac:dyDescent="0.2">
      <c r="A26" s="33">
        <v>14</v>
      </c>
      <c r="B26" s="33" t="s">
        <v>34</v>
      </c>
      <c r="C26" s="35"/>
      <c r="D26" s="34">
        <f t="shared" si="1"/>
        <v>0</v>
      </c>
      <c r="E26" s="33">
        <v>287.60000000000002</v>
      </c>
      <c r="F26" s="34">
        <f t="shared" si="2"/>
        <v>0</v>
      </c>
    </row>
    <row r="27" spans="1:6" x14ac:dyDescent="0.2">
      <c r="A27" s="33">
        <v>15</v>
      </c>
      <c r="B27" s="33" t="s">
        <v>35</v>
      </c>
      <c r="C27" s="35">
        <v>0</v>
      </c>
      <c r="D27" s="34">
        <f t="shared" si="1"/>
        <v>0</v>
      </c>
      <c r="E27" s="33">
        <v>294.5</v>
      </c>
      <c r="F27" s="34">
        <f t="shared" si="2"/>
        <v>0</v>
      </c>
    </row>
    <row r="28" spans="1:6" x14ac:dyDescent="0.2">
      <c r="A28" s="33">
        <v>16</v>
      </c>
      <c r="B28" s="36" t="s">
        <v>36</v>
      </c>
      <c r="C28" s="37"/>
      <c r="D28" s="34">
        <f t="shared" si="1"/>
        <v>0</v>
      </c>
      <c r="E28" s="33">
        <v>344</v>
      </c>
      <c r="F28" s="34">
        <f t="shared" si="2"/>
        <v>0</v>
      </c>
    </row>
    <row r="29" spans="1:6" x14ac:dyDescent="0.2">
      <c r="A29" s="33">
        <v>17</v>
      </c>
      <c r="B29" s="38" t="s">
        <v>37</v>
      </c>
      <c r="C29" s="39">
        <v>12</v>
      </c>
      <c r="D29" s="40">
        <f>C29*9.2</f>
        <v>110.39999999999999</v>
      </c>
      <c r="E29" s="33">
        <v>195.77</v>
      </c>
      <c r="F29" s="34">
        <f t="shared" si="2"/>
        <v>21.613007999999997</v>
      </c>
    </row>
    <row r="30" spans="1:6" x14ac:dyDescent="0.2">
      <c r="A30" s="33">
        <v>18</v>
      </c>
      <c r="B30" s="30" t="s">
        <v>38</v>
      </c>
      <c r="C30" s="30">
        <v>-16</v>
      </c>
      <c r="D30" s="33">
        <v>-35</v>
      </c>
      <c r="E30" s="36"/>
      <c r="F30" s="34">
        <v>-7.11</v>
      </c>
    </row>
    <row r="31" spans="1:6" ht="14.25" customHeight="1" x14ac:dyDescent="0.2">
      <c r="A31" s="41"/>
      <c r="B31" s="42" t="s">
        <v>39</v>
      </c>
      <c r="C31" s="43">
        <f>SUM(C13:C28)+C29*4.1731+C30</f>
        <v>3857.8672000000001</v>
      </c>
      <c r="D31" s="44">
        <f>SUM(D13:D30)</f>
        <v>8505.3620105820119</v>
      </c>
      <c r="E31" s="45">
        <f>F31/D31*1000</f>
        <v>196.67838823938098</v>
      </c>
      <c r="F31" s="45">
        <f>SUM(F14:F30)</f>
        <v>1672.8208916337308</v>
      </c>
    </row>
    <row r="32" spans="1:6" ht="13.5" customHeight="1" x14ac:dyDescent="0.2">
      <c r="A32" s="46"/>
      <c r="B32" s="47" t="s">
        <v>40</v>
      </c>
      <c r="C32" s="48"/>
      <c r="D32" s="48"/>
      <c r="E32" s="48"/>
      <c r="F32" s="49">
        <f>(E31-177.57)/0.664</f>
        <v>28.777693131597868</v>
      </c>
    </row>
    <row r="33" spans="1:8" ht="0.75" customHeight="1" x14ac:dyDescent="0.2">
      <c r="A33" s="50"/>
      <c r="B33" s="50"/>
      <c r="C33" s="50"/>
      <c r="D33" s="50"/>
      <c r="E33" s="50"/>
      <c r="F33" s="50"/>
    </row>
    <row r="34" spans="1:8" ht="13.5" customHeight="1" x14ac:dyDescent="0.2">
      <c r="A34" s="50"/>
      <c r="B34" s="51" t="s">
        <v>41</v>
      </c>
      <c r="C34" s="50"/>
      <c r="D34" s="50"/>
      <c r="E34" s="50"/>
      <c r="F34" s="50"/>
    </row>
    <row r="35" spans="1:8" ht="18" customHeight="1" x14ac:dyDescent="0.2">
      <c r="A35" s="50"/>
      <c r="B35" s="52" t="s">
        <v>42</v>
      </c>
      <c r="E35" s="50" t="s">
        <v>43</v>
      </c>
      <c r="F35" s="50"/>
    </row>
    <row r="36" spans="1:8" x14ac:dyDescent="0.2">
      <c r="A36" s="50"/>
      <c r="B36" s="53" t="s">
        <v>44</v>
      </c>
      <c r="E36" s="50" t="s">
        <v>45</v>
      </c>
      <c r="F36" s="50"/>
    </row>
    <row r="37" spans="1:8" x14ac:dyDescent="0.2">
      <c r="A37" s="50"/>
      <c r="B37" s="54" t="s">
        <v>46</v>
      </c>
      <c r="E37" s="50" t="s">
        <v>47</v>
      </c>
      <c r="F37" s="50"/>
    </row>
    <row r="38" spans="1:8" x14ac:dyDescent="0.2">
      <c r="A38" s="50"/>
      <c r="B38" s="52" t="s">
        <v>48</v>
      </c>
      <c r="E38" s="50" t="s">
        <v>49</v>
      </c>
      <c r="F38" s="50"/>
    </row>
    <row r="39" spans="1:8" x14ac:dyDescent="0.2">
      <c r="A39" s="50"/>
      <c r="B39" s="55" t="s">
        <v>50</v>
      </c>
      <c r="E39" s="50" t="s">
        <v>51</v>
      </c>
      <c r="F39" s="50"/>
    </row>
    <row r="40" spans="1:8" x14ac:dyDescent="0.2">
      <c r="B40" s="56"/>
    </row>
    <row r="43" spans="1:8" x14ac:dyDescent="0.2">
      <c r="C43" s="57"/>
      <c r="D43" s="57"/>
      <c r="E43" s="50"/>
      <c r="F43" s="58"/>
      <c r="G43" s="50"/>
      <c r="H43" s="57"/>
    </row>
    <row r="44" spans="1:8" x14ac:dyDescent="0.2">
      <c r="C44" s="57"/>
      <c r="D44" s="57"/>
      <c r="E44" s="50"/>
      <c r="F44" s="50"/>
      <c r="G44" s="50"/>
      <c r="H44" s="57"/>
    </row>
    <row r="45" spans="1:8" x14ac:dyDescent="0.2">
      <c r="C45" s="57"/>
      <c r="D45" s="57"/>
      <c r="E45" s="50"/>
      <c r="F45" s="50"/>
      <c r="G45" s="50"/>
      <c r="H45" s="57"/>
    </row>
    <row r="46" spans="1:8" x14ac:dyDescent="0.2">
      <c r="C46" s="50"/>
      <c r="D46" s="57"/>
      <c r="E46" s="50"/>
      <c r="F46" s="50"/>
      <c r="G46" s="50"/>
      <c r="H46" s="50"/>
    </row>
    <row r="47" spans="1:8" x14ac:dyDescent="0.2">
      <c r="C47" s="50"/>
      <c r="D47" s="57"/>
      <c r="E47" s="50"/>
      <c r="F47" s="50"/>
      <c r="G47" s="50"/>
      <c r="H47" s="50"/>
    </row>
    <row r="48" spans="1:8" x14ac:dyDescent="0.2">
      <c r="C48" s="57"/>
      <c r="D48" s="57"/>
      <c r="E48" s="50"/>
      <c r="F48" s="50"/>
      <c r="G48" s="50"/>
      <c r="H48" s="57"/>
    </row>
    <row r="49" spans="2:8" x14ac:dyDescent="0.2">
      <c r="C49" s="57"/>
      <c r="D49" s="57"/>
      <c r="E49" s="50"/>
      <c r="F49" s="50"/>
      <c r="G49" s="50"/>
      <c r="H49" s="57"/>
    </row>
    <row r="50" spans="2:8" x14ac:dyDescent="0.2">
      <c r="C50" s="57"/>
      <c r="D50" s="57"/>
      <c r="E50" s="50"/>
      <c r="F50" s="50"/>
      <c r="G50" s="50"/>
      <c r="H50" s="57"/>
    </row>
    <row r="51" spans="2:8" x14ac:dyDescent="0.2">
      <c r="C51" s="50"/>
      <c r="D51" s="50"/>
      <c r="E51" s="50"/>
      <c r="F51" s="50"/>
      <c r="G51" s="50"/>
      <c r="H51" s="50"/>
    </row>
    <row r="60" spans="2:8" ht="16.5" customHeight="1" x14ac:dyDescent="0.2"/>
    <row r="61" spans="2:8" hidden="1" x14ac:dyDescent="0.2"/>
    <row r="62" spans="2:8" ht="36" x14ac:dyDescent="0.2">
      <c r="B62" s="59" t="s">
        <v>52</v>
      </c>
      <c r="C62" s="60"/>
      <c r="D62" s="60"/>
      <c r="E62" s="60"/>
      <c r="F62" s="60"/>
    </row>
  </sheetData>
  <conditionalFormatting sqref="C31">
    <cfRule type="cellIs" dxfId="1" priority="2" operator="greaterThanOrEqual">
      <formula>3969</formula>
    </cfRule>
  </conditionalFormatting>
  <pageMargins left="0.37013888888888902" right="0.34027777777777801" top="0.25" bottom="0.2" header="0.51180555555555496" footer="0.51180555555555496"/>
  <pageSetup paperSize="9"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H63"/>
  <sheetViews>
    <sheetView tabSelected="1" view="pageBreakPreview" topLeftCell="A7" zoomScaleNormal="100" zoomScaleSheetLayoutView="100" zoomScalePageLayoutView="120" workbookViewId="0">
      <selection activeCell="B6" sqref="B6"/>
    </sheetView>
  </sheetViews>
  <sheetFormatPr defaultRowHeight="12.75" x14ac:dyDescent="0.2"/>
  <cols>
    <col min="1" max="1" width="3.140625"/>
    <col min="2" max="2" width="42.7109375"/>
    <col min="3" max="3" width="12"/>
    <col min="4" max="4" width="12.140625"/>
    <col min="5" max="5" width="12"/>
    <col min="6" max="6" width="12.140625"/>
    <col min="7" max="1025" width="8.7109375"/>
  </cols>
  <sheetData>
    <row r="1" spans="1:6" ht="16.5" customHeight="1" x14ac:dyDescent="0.2">
      <c r="B1" s="1"/>
      <c r="C1" s="2" t="s">
        <v>0</v>
      </c>
      <c r="D1" s="3"/>
      <c r="E1" s="1"/>
    </row>
    <row r="2" spans="1:6" ht="13.5" customHeight="1" x14ac:dyDescent="0.25">
      <c r="C2" s="2" t="s">
        <v>1</v>
      </c>
      <c r="D2" s="4"/>
    </row>
    <row r="3" spans="1:6" ht="15.75" customHeight="1" x14ac:dyDescent="0.2">
      <c r="B3" s="5"/>
      <c r="C3" s="6" t="s">
        <v>2</v>
      </c>
      <c r="D3" s="5"/>
      <c r="E3" s="5"/>
      <c r="F3" s="5"/>
    </row>
    <row r="4" spans="1:6" s="7" customFormat="1" ht="11.25" customHeight="1" x14ac:dyDescent="0.2">
      <c r="B4" s="8" t="s">
        <v>3</v>
      </c>
      <c r="C4" s="9" t="s">
        <v>4</v>
      </c>
      <c r="D4" s="7" t="s">
        <v>5</v>
      </c>
    </row>
    <row r="5" spans="1:6" ht="15.75" customHeight="1" x14ac:dyDescent="0.2">
      <c r="B5" s="10" t="s">
        <v>6</v>
      </c>
      <c r="C5" s="11"/>
      <c r="D5" s="12"/>
      <c r="E5" s="12"/>
      <c r="F5" s="12"/>
    </row>
    <row r="6" spans="1:6" ht="14.25" customHeight="1" x14ac:dyDescent="0.2">
      <c r="B6" s="10" t="s">
        <v>7</v>
      </c>
      <c r="C6" s="13"/>
      <c r="D6" s="14"/>
      <c r="E6" s="12"/>
      <c r="F6" s="14"/>
    </row>
    <row r="7" spans="1:6" ht="12.75" customHeight="1" x14ac:dyDescent="0.2">
      <c r="B7" s="10" t="s">
        <v>8</v>
      </c>
      <c r="C7" s="13"/>
      <c r="D7" s="14"/>
      <c r="E7" s="14"/>
      <c r="F7" s="14"/>
    </row>
    <row r="8" spans="1:6" ht="14.25" customHeight="1" x14ac:dyDescent="0.2">
      <c r="B8" s="10" t="s">
        <v>9</v>
      </c>
      <c r="C8" s="13"/>
      <c r="D8" s="14"/>
      <c r="E8" s="14"/>
      <c r="F8" s="14"/>
    </row>
    <row r="9" spans="1:6" ht="9" hidden="1" customHeight="1" x14ac:dyDescent="0.2">
      <c r="C9" s="15"/>
    </row>
    <row r="10" spans="1:6" ht="25.5" customHeight="1" x14ac:dyDescent="0.2">
      <c r="A10" s="16" t="s">
        <v>10</v>
      </c>
      <c r="B10" s="17" t="s">
        <v>11</v>
      </c>
      <c r="C10" s="18" t="s">
        <v>12</v>
      </c>
      <c r="D10" s="19" t="s">
        <v>13</v>
      </c>
      <c r="E10" s="16" t="s">
        <v>14</v>
      </c>
      <c r="F10" s="19" t="s">
        <v>15</v>
      </c>
    </row>
    <row r="11" spans="1:6" x14ac:dyDescent="0.2">
      <c r="A11" s="20"/>
      <c r="B11" s="21"/>
      <c r="C11" s="18" t="s">
        <v>16</v>
      </c>
      <c r="D11" s="22" t="s">
        <v>17</v>
      </c>
      <c r="E11" s="23" t="s">
        <v>18</v>
      </c>
      <c r="F11" s="19" t="s">
        <v>19</v>
      </c>
    </row>
    <row r="12" spans="1:6" x14ac:dyDescent="0.2">
      <c r="A12" s="24"/>
      <c r="B12" s="25"/>
      <c r="C12" s="26"/>
      <c r="D12" s="27" t="s">
        <v>20</v>
      </c>
      <c r="E12" s="28"/>
      <c r="F12" s="29" t="s">
        <v>21</v>
      </c>
    </row>
    <row r="13" spans="1:6" x14ac:dyDescent="0.2">
      <c r="A13" s="30">
        <v>1</v>
      </c>
      <c r="B13" s="30" t="s">
        <v>22</v>
      </c>
      <c r="C13" s="30">
        <v>2329.0700000000002</v>
      </c>
      <c r="D13" s="30">
        <v>5134.72</v>
      </c>
      <c r="E13" s="31">
        <v>0.23400000000000001</v>
      </c>
      <c r="F13" s="32"/>
    </row>
    <row r="14" spans="1:6" x14ac:dyDescent="0.2">
      <c r="A14" s="33">
        <f t="shared" ref="A14:A19" si="0">A13+1</f>
        <v>2</v>
      </c>
      <c r="B14" s="33" t="s">
        <v>23</v>
      </c>
      <c r="C14" s="33"/>
      <c r="D14" s="33"/>
      <c r="E14" s="33">
        <v>193.15</v>
      </c>
      <c r="F14" s="34">
        <v>991.76</v>
      </c>
    </row>
    <row r="15" spans="1:6" x14ac:dyDescent="0.2">
      <c r="A15" s="33">
        <f t="shared" si="0"/>
        <v>3</v>
      </c>
      <c r="B15" s="33" t="s">
        <v>24</v>
      </c>
      <c r="C15" s="33">
        <v>39</v>
      </c>
      <c r="D15" s="34">
        <f t="shared" ref="D15:D29" si="1">C15/0.4536</f>
        <v>85.978835978835974</v>
      </c>
      <c r="E15" s="33">
        <v>259.89</v>
      </c>
      <c r="F15" s="34">
        <f>D15*E15/1000</f>
        <v>22.345039682539682</v>
      </c>
    </row>
    <row r="16" spans="1:6" x14ac:dyDescent="0.2">
      <c r="A16" s="33">
        <f t="shared" si="0"/>
        <v>4</v>
      </c>
      <c r="B16" s="33" t="s">
        <v>25</v>
      </c>
      <c r="C16" s="35">
        <v>850</v>
      </c>
      <c r="D16" s="34">
        <f t="shared" si="1"/>
        <v>1873.8977072310406</v>
      </c>
      <c r="E16" s="34"/>
      <c r="F16" s="34">
        <f>D16/4.92</f>
        <v>380.87351772988632</v>
      </c>
    </row>
    <row r="17" spans="1:6" x14ac:dyDescent="0.2">
      <c r="A17" s="33">
        <f t="shared" si="0"/>
        <v>5</v>
      </c>
      <c r="B17" s="33" t="s">
        <v>26</v>
      </c>
      <c r="C17" s="35">
        <v>80</v>
      </c>
      <c r="D17" s="34">
        <f t="shared" si="1"/>
        <v>176.3668430335097</v>
      </c>
      <c r="E17" s="35">
        <v>135.5</v>
      </c>
      <c r="F17" s="34">
        <f t="shared" ref="F17:F30" si="2">D17*E17/1000</f>
        <v>23.897707231040563</v>
      </c>
    </row>
    <row r="18" spans="1:6" x14ac:dyDescent="0.2">
      <c r="A18" s="33">
        <f t="shared" si="0"/>
        <v>6</v>
      </c>
      <c r="B18" s="33" t="s">
        <v>27</v>
      </c>
      <c r="C18" s="35">
        <v>80</v>
      </c>
      <c r="D18" s="34">
        <f t="shared" si="1"/>
        <v>176.3668430335097</v>
      </c>
      <c r="E18" s="35">
        <v>135.5</v>
      </c>
      <c r="F18" s="34">
        <f t="shared" si="2"/>
        <v>23.897707231040563</v>
      </c>
    </row>
    <row r="19" spans="1:6" x14ac:dyDescent="0.2">
      <c r="A19" s="33">
        <f t="shared" si="0"/>
        <v>7</v>
      </c>
      <c r="B19" s="33" t="s">
        <v>57</v>
      </c>
      <c r="C19" s="35">
        <v>80</v>
      </c>
      <c r="D19" s="34">
        <f t="shared" si="1"/>
        <v>176.3668430335097</v>
      </c>
      <c r="E19" s="33">
        <v>192.6</v>
      </c>
      <c r="F19" s="34">
        <f t="shared" si="2"/>
        <v>33.968253968253961</v>
      </c>
    </row>
    <row r="20" spans="1:6" x14ac:dyDescent="0.2">
      <c r="A20" s="33">
        <v>8</v>
      </c>
      <c r="B20" s="33" t="s">
        <v>58</v>
      </c>
      <c r="C20" s="35">
        <v>80</v>
      </c>
      <c r="D20" s="34">
        <f t="shared" si="1"/>
        <v>176.3668430335097</v>
      </c>
      <c r="E20" s="33">
        <v>207.3</v>
      </c>
      <c r="F20" s="34">
        <f t="shared" si="2"/>
        <v>36.560846560846564</v>
      </c>
    </row>
    <row r="21" spans="1:6" x14ac:dyDescent="0.2">
      <c r="A21" s="33">
        <v>9</v>
      </c>
      <c r="B21" s="33" t="s">
        <v>54</v>
      </c>
      <c r="C21" s="35">
        <v>80</v>
      </c>
      <c r="D21" s="34">
        <f t="shared" si="1"/>
        <v>176.3668430335097</v>
      </c>
      <c r="E21" s="33">
        <v>229.2</v>
      </c>
      <c r="F21" s="34">
        <f t="shared" si="2"/>
        <v>40.423280423280417</v>
      </c>
    </row>
    <row r="22" spans="1:6" x14ac:dyDescent="0.2">
      <c r="A22" s="33">
        <v>10</v>
      </c>
      <c r="B22" s="33" t="s">
        <v>59</v>
      </c>
      <c r="C22" s="35">
        <v>80</v>
      </c>
      <c r="D22" s="34">
        <f t="shared" si="1"/>
        <v>176.3668430335097</v>
      </c>
      <c r="E22" s="33">
        <v>261.3</v>
      </c>
      <c r="F22" s="34">
        <f t="shared" si="2"/>
        <v>46.084656084656082</v>
      </c>
    </row>
    <row r="23" spans="1:6" x14ac:dyDescent="0.2">
      <c r="A23" s="33">
        <v>11</v>
      </c>
      <c r="B23" s="33" t="s">
        <v>55</v>
      </c>
      <c r="C23" s="35">
        <v>80</v>
      </c>
      <c r="D23" s="34">
        <f t="shared" si="1"/>
        <v>176.3668430335097</v>
      </c>
      <c r="E23" s="33">
        <v>295</v>
      </c>
      <c r="F23" s="34">
        <f t="shared" si="2"/>
        <v>52.028218694885361</v>
      </c>
    </row>
    <row r="24" spans="1:6" x14ac:dyDescent="0.2">
      <c r="A24" s="33">
        <v>12</v>
      </c>
      <c r="B24" s="33" t="s">
        <v>31</v>
      </c>
      <c r="C24" s="35"/>
      <c r="D24" s="34">
        <f t="shared" si="1"/>
        <v>0</v>
      </c>
      <c r="E24" s="33">
        <v>132.4</v>
      </c>
      <c r="F24" s="34">
        <f t="shared" si="2"/>
        <v>0</v>
      </c>
    </row>
    <row r="25" spans="1:6" x14ac:dyDescent="0.2">
      <c r="A25" s="33">
        <v>13</v>
      </c>
      <c r="B25" s="33" t="s">
        <v>32</v>
      </c>
      <c r="C25" s="35"/>
      <c r="D25" s="34">
        <f t="shared" si="1"/>
        <v>0</v>
      </c>
      <c r="E25" s="33">
        <v>182.1</v>
      </c>
      <c r="F25" s="34">
        <f t="shared" si="2"/>
        <v>0</v>
      </c>
    </row>
    <row r="26" spans="1:6" x14ac:dyDescent="0.2">
      <c r="A26" s="33">
        <v>14</v>
      </c>
      <c r="B26" s="33" t="s">
        <v>33</v>
      </c>
      <c r="C26" s="35"/>
      <c r="D26" s="34">
        <f t="shared" si="1"/>
        <v>0</v>
      </c>
      <c r="E26" s="33">
        <v>233.4</v>
      </c>
      <c r="F26" s="34">
        <f t="shared" si="2"/>
        <v>0</v>
      </c>
    </row>
    <row r="27" spans="1:6" x14ac:dyDescent="0.2">
      <c r="A27" s="33">
        <v>15</v>
      </c>
      <c r="B27" s="33" t="s">
        <v>34</v>
      </c>
      <c r="C27" s="35"/>
      <c r="D27" s="34">
        <f t="shared" si="1"/>
        <v>0</v>
      </c>
      <c r="E27" s="33">
        <v>287.60000000000002</v>
      </c>
      <c r="F27" s="34">
        <f t="shared" si="2"/>
        <v>0</v>
      </c>
    </row>
    <row r="28" spans="1:6" x14ac:dyDescent="0.2">
      <c r="A28" s="33">
        <v>16</v>
      </c>
      <c r="B28" s="33" t="s">
        <v>35</v>
      </c>
      <c r="C28" s="35"/>
      <c r="D28" s="34">
        <f t="shared" si="1"/>
        <v>0</v>
      </c>
      <c r="E28" s="33">
        <v>294.5</v>
      </c>
      <c r="F28" s="34">
        <f t="shared" si="2"/>
        <v>0</v>
      </c>
    </row>
    <row r="29" spans="1:6" x14ac:dyDescent="0.2">
      <c r="A29" s="33">
        <v>17</v>
      </c>
      <c r="B29" s="36" t="s">
        <v>36</v>
      </c>
      <c r="C29" s="37"/>
      <c r="D29" s="34">
        <f t="shared" si="1"/>
        <v>0</v>
      </c>
      <c r="E29" s="33">
        <v>344</v>
      </c>
      <c r="F29" s="34">
        <f t="shared" si="2"/>
        <v>0</v>
      </c>
    </row>
    <row r="30" spans="1:6" x14ac:dyDescent="0.2">
      <c r="A30" s="33">
        <v>18</v>
      </c>
      <c r="B30" s="38" t="s">
        <v>37</v>
      </c>
      <c r="C30" s="39">
        <v>12</v>
      </c>
      <c r="D30" s="40">
        <f>C30*9.2</f>
        <v>110.39999999999999</v>
      </c>
      <c r="E30" s="33">
        <v>195.77</v>
      </c>
      <c r="F30" s="34">
        <f t="shared" si="2"/>
        <v>21.613007999999997</v>
      </c>
    </row>
    <row r="31" spans="1:6" x14ac:dyDescent="0.2">
      <c r="A31" s="33">
        <v>19</v>
      </c>
      <c r="B31" s="30" t="s">
        <v>38</v>
      </c>
      <c r="C31" s="30">
        <v>-16</v>
      </c>
      <c r="D31" s="33">
        <v>-35</v>
      </c>
      <c r="E31" s="36"/>
      <c r="F31" s="34">
        <v>-7.11</v>
      </c>
    </row>
    <row r="32" spans="1:6" ht="14.25" customHeight="1" x14ac:dyDescent="0.2">
      <c r="A32" s="41"/>
      <c r="B32" s="42" t="s">
        <v>39</v>
      </c>
      <c r="C32" s="43">
        <f>SUM(C13:C29)+C30*4.1731+C31</f>
        <v>3812.1472000000003</v>
      </c>
      <c r="D32" s="44">
        <f>SUM(D13:D31)</f>
        <v>8404.5644444444479</v>
      </c>
      <c r="E32" s="45">
        <f>F32/D32*1000</f>
        <v>198.26634046549651</v>
      </c>
      <c r="F32" s="45">
        <f>SUM(F14:F31)</f>
        <v>1666.3422356064295</v>
      </c>
    </row>
    <row r="33" spans="1:8" ht="13.5" customHeight="1" x14ac:dyDescent="0.2">
      <c r="A33" s="46"/>
      <c r="B33" s="47" t="s">
        <v>40</v>
      </c>
      <c r="C33" s="48"/>
      <c r="D33" s="48"/>
      <c r="E33" s="48"/>
      <c r="F33" s="49">
        <f>(E32-177.57)/0.664</f>
        <v>31.169187448036926</v>
      </c>
    </row>
    <row r="34" spans="1:8" ht="0.75" customHeight="1" x14ac:dyDescent="0.2">
      <c r="A34" s="50"/>
      <c r="B34" s="50"/>
      <c r="C34" s="50"/>
      <c r="D34" s="50"/>
      <c r="E34" s="50"/>
      <c r="F34" s="50"/>
    </row>
    <row r="35" spans="1:8" ht="13.5" customHeight="1" x14ac:dyDescent="0.2">
      <c r="A35" s="50"/>
      <c r="B35" s="51" t="s">
        <v>41</v>
      </c>
      <c r="C35" s="50"/>
      <c r="D35" s="50"/>
      <c r="E35" s="50"/>
      <c r="F35" s="50"/>
    </row>
    <row r="36" spans="1:8" ht="18" customHeight="1" x14ac:dyDescent="0.2">
      <c r="A36" s="50"/>
      <c r="B36" s="52" t="s">
        <v>42</v>
      </c>
      <c r="E36" s="50" t="s">
        <v>43</v>
      </c>
      <c r="F36" s="50"/>
    </row>
    <row r="37" spans="1:8" x14ac:dyDescent="0.2">
      <c r="A37" s="50"/>
      <c r="B37" s="53" t="s">
        <v>44</v>
      </c>
      <c r="E37" s="50" t="s">
        <v>45</v>
      </c>
      <c r="F37" s="50"/>
    </row>
    <row r="38" spans="1:8" x14ac:dyDescent="0.2">
      <c r="A38" s="50"/>
      <c r="B38" s="54" t="s">
        <v>46</v>
      </c>
      <c r="E38" s="50" t="s">
        <v>47</v>
      </c>
      <c r="F38" s="50"/>
    </row>
    <row r="39" spans="1:8" x14ac:dyDescent="0.2">
      <c r="A39" s="50"/>
      <c r="B39" s="52" t="s">
        <v>48</v>
      </c>
      <c r="E39" s="50" t="s">
        <v>49</v>
      </c>
      <c r="F39" s="50"/>
    </row>
    <row r="40" spans="1:8" x14ac:dyDescent="0.2">
      <c r="A40" s="50"/>
      <c r="B40" s="55" t="s">
        <v>50</v>
      </c>
      <c r="E40" s="50" t="s">
        <v>51</v>
      </c>
      <c r="F40" s="50"/>
    </row>
    <row r="41" spans="1:8" x14ac:dyDescent="0.2">
      <c r="B41" s="56"/>
    </row>
    <row r="44" spans="1:8" x14ac:dyDescent="0.2">
      <c r="C44" s="57"/>
      <c r="D44" s="57"/>
      <c r="E44" s="50"/>
      <c r="F44" s="58"/>
      <c r="G44" s="50"/>
      <c r="H44" s="57"/>
    </row>
    <row r="45" spans="1:8" x14ac:dyDescent="0.2">
      <c r="C45" s="57"/>
      <c r="D45" s="57"/>
      <c r="E45" s="50"/>
      <c r="F45" s="50"/>
      <c r="G45" s="50"/>
      <c r="H45" s="57"/>
    </row>
    <row r="46" spans="1:8" x14ac:dyDescent="0.2">
      <c r="C46" s="57"/>
      <c r="D46" s="57"/>
      <c r="E46" s="50"/>
      <c r="F46" s="50"/>
      <c r="G46" s="50"/>
      <c r="H46" s="57"/>
    </row>
    <row r="47" spans="1:8" x14ac:dyDescent="0.2">
      <c r="C47" s="50"/>
      <c r="D47" s="57"/>
      <c r="E47" s="50"/>
      <c r="F47" s="50"/>
      <c r="G47" s="50"/>
      <c r="H47" s="50"/>
    </row>
    <row r="48" spans="1:8" x14ac:dyDescent="0.2">
      <c r="C48" s="50"/>
      <c r="D48" s="57"/>
      <c r="E48" s="50"/>
      <c r="F48" s="50"/>
      <c r="G48" s="50"/>
      <c r="H48" s="50"/>
    </row>
    <row r="49" spans="2:8" x14ac:dyDescent="0.2">
      <c r="C49" s="57"/>
      <c r="D49" s="57"/>
      <c r="E49" s="50"/>
      <c r="F49" s="50"/>
      <c r="G49" s="50"/>
      <c r="H49" s="57"/>
    </row>
    <row r="50" spans="2:8" x14ac:dyDescent="0.2">
      <c r="C50" s="57"/>
      <c r="D50" s="57"/>
      <c r="E50" s="50"/>
      <c r="F50" s="50"/>
      <c r="G50" s="50"/>
      <c r="H50" s="57"/>
    </row>
    <row r="51" spans="2:8" x14ac:dyDescent="0.2">
      <c r="C51" s="57"/>
      <c r="D51" s="57"/>
      <c r="E51" s="50"/>
      <c r="F51" s="50"/>
      <c r="G51" s="50"/>
      <c r="H51" s="57"/>
    </row>
    <row r="52" spans="2:8" x14ac:dyDescent="0.2">
      <c r="C52" s="50"/>
      <c r="D52" s="50"/>
      <c r="E52" s="50"/>
      <c r="F52" s="50"/>
      <c r="G52" s="50"/>
      <c r="H52" s="50"/>
    </row>
    <row r="61" spans="2:8" ht="16.5" customHeight="1" x14ac:dyDescent="0.2"/>
    <row r="62" spans="2:8" hidden="1" x14ac:dyDescent="0.2"/>
    <row r="63" spans="2:8" ht="36" x14ac:dyDescent="0.2">
      <c r="B63" s="59" t="s">
        <v>52</v>
      </c>
      <c r="C63" s="60"/>
      <c r="D63" s="60"/>
      <c r="E63" s="60"/>
      <c r="F63" s="60"/>
    </row>
  </sheetData>
  <conditionalFormatting sqref="C32">
    <cfRule type="cellIs" dxfId="0" priority="2" operator="greaterThanOrEqual">
      <formula>3969</formula>
    </cfRule>
  </conditionalFormatting>
  <pageMargins left="0.37013888888888902" right="0.34027777777777801" top="0.25" bottom="0.2" header="0.51180555555555496" footer="0.51180555555555496"/>
  <pageSetup paperSize="9"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E8"/>
  <sheetViews>
    <sheetView view="pageBreakPreview" zoomScale="120" zoomScaleNormal="100" zoomScalePageLayoutView="120" workbookViewId="0">
      <selection activeCell="C8" sqref="C8"/>
    </sheetView>
  </sheetViews>
  <sheetFormatPr defaultRowHeight="12.75" x14ac:dyDescent="0.2"/>
  <cols>
    <col min="1" max="1" width="17.140625"/>
    <col min="2" max="3" width="12.28515625"/>
    <col min="4" max="4" width="11.140625"/>
    <col min="5" max="1025" width="8.7109375"/>
  </cols>
  <sheetData>
    <row r="1" spans="1:5" ht="15.75" x14ac:dyDescent="0.25">
      <c r="A1" s="61" t="s">
        <v>60</v>
      </c>
      <c r="B1" s="62">
        <v>67422</v>
      </c>
      <c r="C1" s="62"/>
      <c r="D1" s="61"/>
      <c r="E1" s="61"/>
    </row>
    <row r="2" spans="1:5" ht="15.75" x14ac:dyDescent="0.25">
      <c r="A2" s="61" t="s">
        <v>61</v>
      </c>
      <c r="B2" s="62">
        <v>2384</v>
      </c>
      <c r="C2" s="62"/>
      <c r="D2" s="61"/>
      <c r="E2" s="61"/>
    </row>
    <row r="3" spans="1:5" ht="15.75" x14ac:dyDescent="0.25">
      <c r="A3" s="61" t="s">
        <v>62</v>
      </c>
      <c r="B3" s="62">
        <v>23.4</v>
      </c>
      <c r="C3" s="62"/>
      <c r="D3" s="61"/>
      <c r="E3" s="61"/>
    </row>
    <row r="4" spans="1:5" ht="15.75" x14ac:dyDescent="0.25">
      <c r="A4" s="61"/>
      <c r="B4" s="61"/>
      <c r="C4" s="61"/>
      <c r="D4" s="61"/>
      <c r="E4" s="61"/>
    </row>
    <row r="5" spans="1:5" ht="15.75" x14ac:dyDescent="0.25">
      <c r="A5" s="63" t="s">
        <v>63</v>
      </c>
      <c r="B5" s="63" t="s">
        <v>64</v>
      </c>
      <c r="C5" s="63" t="s">
        <v>65</v>
      </c>
      <c r="D5" s="63" t="s">
        <v>66</v>
      </c>
      <c r="E5" s="63" t="s">
        <v>67</v>
      </c>
    </row>
    <row r="6" spans="1:5" ht="15.75" x14ac:dyDescent="0.25">
      <c r="A6" s="64" t="s">
        <v>68</v>
      </c>
      <c r="B6" s="65">
        <v>5296.34</v>
      </c>
      <c r="C6" s="65">
        <v>2402.41</v>
      </c>
      <c r="D6" s="65">
        <v>193.78</v>
      </c>
      <c r="E6" s="65">
        <v>1018.59</v>
      </c>
    </row>
    <row r="7" spans="1:5" ht="15.75" x14ac:dyDescent="0.25">
      <c r="A7" s="64" t="s">
        <v>69</v>
      </c>
      <c r="B7" s="65">
        <v>5169.38</v>
      </c>
      <c r="C7" s="65">
        <v>2344.79</v>
      </c>
      <c r="D7" s="65">
        <v>192.81</v>
      </c>
      <c r="E7" s="65">
        <v>996.71</v>
      </c>
    </row>
    <row r="8" spans="1:5" ht="15.75" x14ac:dyDescent="0.25">
      <c r="A8" s="64" t="s">
        <v>70</v>
      </c>
      <c r="B8" s="65">
        <v>5134.72</v>
      </c>
      <c r="C8" s="65">
        <v>2329.0700000000002</v>
      </c>
      <c r="D8" s="65">
        <v>193.15</v>
      </c>
      <c r="E8" s="65">
        <v>991.76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"/>
  <sheetViews>
    <sheetView view="pageBreakPreview" zoomScale="120" zoomScaleNormal="130" zoomScalePageLayoutView="120" workbookViewId="0">
      <selection activeCell="A24" sqref="A24"/>
    </sheetView>
  </sheetViews>
  <sheetFormatPr defaultRowHeight="12.75" x14ac:dyDescent="0.2"/>
  <cols>
    <col min="1" max="1025" width="8.7109375"/>
  </cols>
  <sheetData/>
  <pageMargins left="0.125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2003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67422_пасс</vt:lpstr>
      <vt:lpstr>67422_сз1</vt:lpstr>
      <vt:lpstr>67422_сз2</vt:lpstr>
      <vt:lpstr>67422 данные</vt:lpstr>
      <vt:lpstr>П.Центровка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pilot</cp:lastModifiedBy>
  <cp:revision>3</cp:revision>
  <cp:lastPrinted>2014-11-28T06:05:38Z</cp:lastPrinted>
  <dcterms:created xsi:type="dcterms:W3CDTF">1996-10-08T23:32:33Z</dcterms:created>
  <dcterms:modified xsi:type="dcterms:W3CDTF">2014-12-03T14:30:19Z</dcterms:modified>
  <dc:language>ru-RU</dc:language>
</cp:coreProperties>
</file>